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100" windowWidth="8685" windowHeight="6060" tabRatio="647" firstSheet="1" activeTab="1"/>
  </bookViews>
  <sheets>
    <sheet name="2014 Detalhada" sheetId="1" state="hidden" r:id="rId1"/>
    <sheet name="Receita LDO 2017" sheetId="2" r:id="rId2"/>
    <sheet name="RCL LDO 2017" sheetId="3" r:id="rId3"/>
  </sheets>
  <definedNames>
    <definedName name="_xlfn.FLOOR.PRECISE" hidden="1">#NAME?</definedName>
    <definedName name="_xlnm.Print_Area" localSheetId="0">'2014 Detalhada'!$A$1:$P$823</definedName>
    <definedName name="_xlnm.Print_Area" localSheetId="1">'Receita LDO 2017'!$A$1:$J$1085</definedName>
    <definedName name="Excel_BuiltIn_Print_Titles_1">#REF!</definedName>
    <definedName name="Excel_BuiltIn_Print_Titles_1_1_1">"$#REF!.$A$1:$B$65112;$#REF!.$A$1:$HC$2"</definedName>
    <definedName name="Excel_BuiltIn_Print_Titles_2_1">#REF!</definedName>
    <definedName name="Excel_BuiltIn_Print_Titles_2_1_1">#REF!</definedName>
    <definedName name="Excel_BuiltIn_Print_Titles_2_1_1_1">#REF!</definedName>
    <definedName name="_xlnm.Print_Titles" localSheetId="0">'2014 Detalhada'!$A:$C,'2014 Detalhada'!$1:$2</definedName>
    <definedName name="_xlnm.Print_Titles" localSheetId="1">'Receita LDO 2017'!$1:$1</definedName>
  </definedNames>
  <calcPr fullCalcOnLoad="1"/>
</workbook>
</file>

<file path=xl/sharedStrings.xml><?xml version="1.0" encoding="utf-8"?>
<sst xmlns="http://schemas.openxmlformats.org/spreadsheetml/2006/main" count="5352" uniqueCount="2035">
  <si>
    <t>Rec. Rem. de Dep. Banc. - Fortalecimento da Gestão Visa</t>
  </si>
  <si>
    <t>Rec. Rem. de Dep. Banc. - Educação em Saúde</t>
  </si>
  <si>
    <t xml:space="preserve">Rec. Rem. de Dep. Banc. - PETI Bolsa </t>
  </si>
  <si>
    <t>1395</t>
  </si>
  <si>
    <t>Rec. Rem. de Dep. Banc. - FNAS BPC</t>
  </si>
  <si>
    <t>Rec. Rem. de Dep. Banc. - FNDE PDDE</t>
  </si>
  <si>
    <t>1.3.2.5.01.99.11.00.00</t>
  </si>
  <si>
    <t>1.3.2.5.01.99.66.00.00</t>
  </si>
  <si>
    <t>1393</t>
  </si>
  <si>
    <t>Rec. Rem. de Dep. Banc. -  Conv. 1871/2009 - Emancipar</t>
  </si>
  <si>
    <t>1.3.2.5.01.99.72.00.00</t>
  </si>
  <si>
    <t>1374</t>
  </si>
  <si>
    <t>1.3.2.5.01.99.76.00.00</t>
  </si>
  <si>
    <t>4237</t>
  </si>
  <si>
    <t>1397</t>
  </si>
  <si>
    <t>Projeto Compra Direta Alimentos Agricultura Familiar</t>
  </si>
  <si>
    <t>Multa e Juros de Mora do Poder de Polícia</t>
  </si>
  <si>
    <t>2.2.1.0.00.00.00.00.00</t>
  </si>
  <si>
    <t>2.2.1.5.00.00.00.00.00</t>
  </si>
  <si>
    <t>ALIENACAO DE VEÍCULOS</t>
  </si>
  <si>
    <t>2.2.1.6.00.00.00.00.00</t>
  </si>
  <si>
    <t>ALIENAÇÃO DE MÓVEIS E UTENSÍLIOS</t>
  </si>
  <si>
    <t>2.2.1.7.00.00.00.00.00</t>
  </si>
  <si>
    <t>ALIENAÇÃO DE EQUIPAMENTOS</t>
  </si>
  <si>
    <t>ALIENACAO DE BENS MÓVEIS</t>
  </si>
  <si>
    <t>ALIENACAO DE BENS IMÓVEIS</t>
  </si>
  <si>
    <t>2.2.2.5.00.00.00.00</t>
  </si>
  <si>
    <t>ALIENACAO DE IMÓVEIS URBANOS</t>
  </si>
  <si>
    <t>Políticas para Mulheres - Equipamento</t>
  </si>
  <si>
    <t>Contrato 266.086-44 - Rua João Lobo D'Ávila</t>
  </si>
  <si>
    <t>1.3.2.5.01.03.55.00.00</t>
  </si>
  <si>
    <t>4160</t>
  </si>
  <si>
    <t>Rec. Rem. de Dep. Banc. - Prog. Prim. Inf. Melhor - PIM</t>
  </si>
  <si>
    <t>BRALF - Brasil Alfabetizado</t>
  </si>
  <si>
    <t>1392</t>
  </si>
  <si>
    <t>Rec. Rem. de Dep. Banc. - Construção e Ampliação de Unidade de Saúde</t>
  </si>
  <si>
    <t>1399</t>
  </si>
  <si>
    <t>FNAS – PBVariável II</t>
  </si>
  <si>
    <t>1401</t>
  </si>
  <si>
    <t>OUTRAS RESTITUIÇÕES - FMDCA Doações</t>
  </si>
  <si>
    <t>1.3.2.5.01.10.19.00.00</t>
  </si>
  <si>
    <t>Rec. Rem. de Dep. Banc. - Piso Básico Variável</t>
  </si>
  <si>
    <t>1.3.2.5.01.99.77.00.00</t>
  </si>
  <si>
    <t>Rec. Rem. de Dep. Banc. - Qualif. Mulheres Const.</t>
  </si>
  <si>
    <t>1.3.2.5.01.99.78.00.00</t>
  </si>
  <si>
    <t>Rec. Rem. de Dep. Banc. - Decreto 46.914 - Calamidade Pública</t>
  </si>
  <si>
    <t>TRANSFERÊNCIA DA COTA-PARTE DA COMPENSAÇÃO FINANCEIRA (25%)</t>
  </si>
  <si>
    <t>1.7.2.2.22.00.00.00.00</t>
  </si>
  <si>
    <t>1.7.2.2.22.30.00.00.00</t>
  </si>
  <si>
    <t>Realizado</t>
  </si>
  <si>
    <t>OUTRAS RECEITAS CORRENTES</t>
  </si>
  <si>
    <t>RECEITAS DE CAPITAL</t>
  </si>
  <si>
    <t xml:space="preserve">  TÍTULO CONTA</t>
  </si>
  <si>
    <t xml:space="preserve">Janeiro  </t>
  </si>
  <si>
    <t>Fevereiro</t>
  </si>
  <si>
    <t>Março</t>
  </si>
  <si>
    <t>Abril</t>
  </si>
  <si>
    <t>Maio</t>
  </si>
  <si>
    <t>1.0.0.0.00.00.00.00.00</t>
  </si>
  <si>
    <t>Receitas Correntes</t>
  </si>
  <si>
    <t>1.1.0.0.00.00.00.00.00</t>
  </si>
  <si>
    <t>Receita Tributária</t>
  </si>
  <si>
    <t>1.1.1.0.00.00.00.00.00</t>
  </si>
  <si>
    <t>Impostos</t>
  </si>
  <si>
    <t>1.1.1.2.00.00.00.00.00</t>
  </si>
  <si>
    <t>Impostos sobre o Patrimônio e a Renda</t>
  </si>
  <si>
    <t>1.1.1.2.02.00.00.00.00</t>
  </si>
  <si>
    <t>Imposto sobre a Propriedade Predial e Territorial Urbana – IPTU</t>
  </si>
  <si>
    <t>1.1.1.2.02.00.01.00.00</t>
  </si>
  <si>
    <t>IPTU - Próprio</t>
  </si>
  <si>
    <t>1.1.1.2.02.00.02.00.00</t>
  </si>
  <si>
    <t>IPTU - MDE</t>
  </si>
  <si>
    <t>1.1.1.2.02.00.03.00.00</t>
  </si>
  <si>
    <t>IPTU - ASPS</t>
  </si>
  <si>
    <t>1.1.1.2.04.00.00.00.00</t>
  </si>
  <si>
    <t>Imposto sobre a Renda e Proventos de Qualquer Natureza</t>
  </si>
  <si>
    <t>1.1.1.2.04.31.00.00.00</t>
  </si>
  <si>
    <t>Imposto de Renda Retido nas Fontes sobre os Rendimentos do Trabalho</t>
  </si>
  <si>
    <t>1.1.1.2.04.31.01.00.00</t>
  </si>
  <si>
    <t>IRRF sobre Rendimentos do Trabalho- Ativos/Inativos do Poder 
Executivo/Indiretas</t>
  </si>
  <si>
    <t>1.1.1.2.04.31.01.01.00</t>
  </si>
  <si>
    <t>IRRF - Ativo/Inativo - Executivo/ Indireta - Próprio</t>
  </si>
  <si>
    <t>1.1.1.2.04.31.01.02.00</t>
  </si>
  <si>
    <t>2.4.2.1.99.00.11.00.00</t>
  </si>
  <si>
    <t>2.4.2.1.99.00.12.00.00</t>
  </si>
  <si>
    <t>2.4.2.1.99.00.13.00.00</t>
  </si>
  <si>
    <t>2.4.2.1.99.00.14.00.00</t>
  </si>
  <si>
    <t>2.4.2.1.99.00.15.00.00</t>
  </si>
  <si>
    <t>2.4.2.1.99.00.16.00.00</t>
  </si>
  <si>
    <t>2.5.0.0.00.00.00.00.00</t>
  </si>
  <si>
    <t>Outras Receitas de Capital</t>
  </si>
  <si>
    <t>2.5.5.0.00.00.00.00.00</t>
  </si>
  <si>
    <t>Receita da Dívida Ativa Proveniente de Amortização de Empréstimos e 
Financiamentos</t>
  </si>
  <si>
    <t>(-) DEDUÇÃO DA RECEITA P/ FORMAÇÃO FUNDEB</t>
  </si>
  <si>
    <t>TOTAL GERAL</t>
  </si>
  <si>
    <t>Código</t>
  </si>
  <si>
    <t>Fonte</t>
  </si>
  <si>
    <t>0001</t>
  </si>
  <si>
    <t>0020</t>
  </si>
  <si>
    <t>0040</t>
  </si>
  <si>
    <t>4001</t>
  </si>
  <si>
    <t>1005</t>
  </si>
  <si>
    <t>1001</t>
  </si>
  <si>
    <t>1002</t>
  </si>
  <si>
    <t>1029</t>
  </si>
  <si>
    <t>1308</t>
  </si>
  <si>
    <t>0031</t>
  </si>
  <si>
    <t>4920</t>
  </si>
  <si>
    <t>4590</t>
  </si>
  <si>
    <t>4510</t>
  </si>
  <si>
    <t>4520</t>
  </si>
  <si>
    <t>4090</t>
  </si>
  <si>
    <t>4220</t>
  </si>
  <si>
    <t>4740</t>
  </si>
  <si>
    <t>4710</t>
  </si>
  <si>
    <t>4770</t>
  </si>
  <si>
    <t>4050</t>
  </si>
  <si>
    <t>4530</t>
  </si>
  <si>
    <t>4720</t>
  </si>
  <si>
    <t>4080</t>
  </si>
  <si>
    <t>4600</t>
  </si>
  <si>
    <t>4630</t>
  </si>
  <si>
    <t>4730</t>
  </si>
  <si>
    <t>4210</t>
  </si>
  <si>
    <t>4190</t>
  </si>
  <si>
    <t>4030</t>
  </si>
  <si>
    <t>4938</t>
  </si>
  <si>
    <t>4900</t>
  </si>
  <si>
    <t>4960</t>
  </si>
  <si>
    <t>4760</t>
  </si>
  <si>
    <t>4935</t>
  </si>
  <si>
    <t>4934</t>
  </si>
  <si>
    <t>1195</t>
  </si>
  <si>
    <t>1259</t>
  </si>
  <si>
    <t>1258</t>
  </si>
  <si>
    <t>1261</t>
  </si>
  <si>
    <t>1269</t>
  </si>
  <si>
    <t>1260</t>
  </si>
  <si>
    <t>1263</t>
  </si>
  <si>
    <t>1188</t>
  </si>
  <si>
    <t>1248</t>
  </si>
  <si>
    <t>1218</t>
  </si>
  <si>
    <t>1221</t>
  </si>
  <si>
    <t>1253</t>
  </si>
  <si>
    <t>1219</t>
  </si>
  <si>
    <t>1304</t>
  </si>
  <si>
    <t>1343</t>
  </si>
  <si>
    <t>1344</t>
  </si>
  <si>
    <t>1262</t>
  </si>
  <si>
    <t>1371</t>
  </si>
  <si>
    <t>1162</t>
  </si>
  <si>
    <t>1008</t>
  </si>
  <si>
    <t>1006</t>
  </si>
  <si>
    <t>1194</t>
  </si>
  <si>
    <t>1327</t>
  </si>
  <si>
    <t>1367</t>
  </si>
  <si>
    <t>1030</t>
  </si>
  <si>
    <t>1120</t>
  </si>
  <si>
    <t>1119</t>
  </si>
  <si>
    <t>1011</t>
  </si>
  <si>
    <t>1311</t>
  </si>
  <si>
    <t>1313</t>
  </si>
  <si>
    <t>1293</t>
  </si>
  <si>
    <t>1290</t>
  </si>
  <si>
    <t>1032</t>
  </si>
  <si>
    <t>1165</t>
  </si>
  <si>
    <t>1329</t>
  </si>
  <si>
    <t>1214</t>
  </si>
  <si>
    <t>1212</t>
  </si>
  <si>
    <t>1305</t>
  </si>
  <si>
    <t>1373</t>
  </si>
  <si>
    <t>1.7.6.2.01.00.00.00.00</t>
  </si>
  <si>
    <t>1.9.1.9.99.00.00.00.00</t>
  </si>
  <si>
    <t>OUTRAS MULTAS</t>
  </si>
  <si>
    <t>1315</t>
  </si>
  <si>
    <t>1325</t>
  </si>
  <si>
    <t>1243</t>
  </si>
  <si>
    <t>1336</t>
  </si>
  <si>
    <t>1341</t>
  </si>
  <si>
    <t>1345</t>
  </si>
  <si>
    <t>1355</t>
  </si>
  <si>
    <t>(R) COTA PARTE DO FPM – FUNDEB</t>
  </si>
  <si>
    <t xml:space="preserve">(R) COTA PARTE ITR - FUNDEB  </t>
  </si>
  <si>
    <t>(R) COTA PARTE DO ICMS - FUNDEB</t>
  </si>
  <si>
    <t>(R) COTA PARTE DO IPVA - FUNDEB</t>
  </si>
  <si>
    <t>(R) COTA PARTE DO IPI/EXPORTAÇÃO - FUNDEB</t>
  </si>
  <si>
    <t>1.3.2.5.01.99.59.00.00</t>
  </si>
  <si>
    <t>Rec. Rem. de Dep. Banc. - Vila Belga Contrato 267.311-94</t>
  </si>
  <si>
    <t>2013</t>
  </si>
  <si>
    <t>Rec. Rem. de Dep. Banc. - FNDE - PDDE</t>
  </si>
  <si>
    <t>Rec. Rem. de Dep. Banc. -  Convênio 1871/2009 - Emancipar</t>
  </si>
  <si>
    <t>Cota-parte Royalties - Compens. Financeira p/ Produção de Petróleo - Lei nº 7.990/89</t>
  </si>
  <si>
    <t>2.4.2.1.99.00.17.00.00</t>
  </si>
  <si>
    <t>Contrato 265.155-65 Cobertura Irmão Quintino</t>
  </si>
  <si>
    <t>2.4.2.1.99.00.18.00.00</t>
  </si>
  <si>
    <t>1.3.2.5.01.03.56.00.00</t>
  </si>
  <si>
    <t>1.3.2.5.01.03.57.00.00</t>
  </si>
  <si>
    <t>4200</t>
  </si>
  <si>
    <t>Rec. Rem. de Dep. Banc. - Plano Enf. Des. Ambiental</t>
  </si>
  <si>
    <t>1.3.2.5.01.10.29.00.00</t>
  </si>
  <si>
    <t>1.3.2.5.01.11.11.00.00</t>
  </si>
  <si>
    <t>Rec. Rem. de Dep. Banc. - FNDE Pró Infância</t>
  </si>
  <si>
    <t>1.3.2.5.01.99.79.00.00</t>
  </si>
  <si>
    <t>1.3.2.5.01.99.80.00.00</t>
  </si>
  <si>
    <t>1.3.2.5.01.99.81.00.00</t>
  </si>
  <si>
    <t>1354</t>
  </si>
  <si>
    <t>1402</t>
  </si>
  <si>
    <t>1403</t>
  </si>
  <si>
    <t>Rec. Rem. de Dep. Banc. - Contrato 263.387-13 - Aquisição de Equip.</t>
  </si>
  <si>
    <t>Rec. Rem. de Dep. Banc. - Convênio 732059/2010</t>
  </si>
  <si>
    <t>Rec. Rem. de Dep. Banc. - FUNCIP</t>
  </si>
  <si>
    <t>2.4.2.1.99.00.19.00.00</t>
  </si>
  <si>
    <t>Contrato 263.387-13 - Aquisição Equipamentos Esportivos</t>
  </si>
  <si>
    <t>Junho</t>
  </si>
  <si>
    <t>Julho</t>
  </si>
  <si>
    <t>Agosto</t>
  </si>
  <si>
    <t>Setembro</t>
  </si>
  <si>
    <t>Outubro</t>
  </si>
  <si>
    <t>Novembro</t>
  </si>
  <si>
    <t>Dezembro</t>
  </si>
  <si>
    <t>4230</t>
  </si>
  <si>
    <t>Rec. Rem. de Dep. Banc. - Hospitais Públicos Municipais</t>
  </si>
  <si>
    <t>1.7.2.1.22.90.00.00.00</t>
  </si>
  <si>
    <t>OUTRAS TRANSF. DECORRENTES DE COMPENSAÇÃO FINANC. PELA EXPLORAÇÃO DE RECURSOS NATURAIS</t>
  </si>
  <si>
    <t>1.3.3.0.00.00.00.00.00</t>
  </si>
  <si>
    <t>Receita de Concessões e Permissões</t>
  </si>
  <si>
    <t>1.3.3.1.00.00.00.00.00</t>
  </si>
  <si>
    <t>Receita de Concessões e Permissões - Serviços</t>
  </si>
  <si>
    <t>1.3.3.1.99.00.00.00.00</t>
  </si>
  <si>
    <t>Outras Receita de Concessões e Permissões - Serviços</t>
  </si>
  <si>
    <t>1.3.3.1.99.00.01.00.00</t>
  </si>
  <si>
    <t>Receita de Concessão dos Parquímetros</t>
  </si>
  <si>
    <t>1.7.2.1.35.02.00.00.00</t>
  </si>
  <si>
    <t>1025</t>
  </si>
  <si>
    <t>TRANSF. DIRETAS DO FNDE REF. AO PROG. DINHEIRO DIRETO NA ESCOLA - PDDE</t>
  </si>
  <si>
    <t>TÍTULO CONTA</t>
  </si>
  <si>
    <t xml:space="preserve">IRRF sobre  Rendimentos - Prestação de Serviços de Terceiros - Poder Legislativo </t>
  </si>
  <si>
    <t>1.1.2.1.99.00.07.00.00</t>
  </si>
  <si>
    <t>Taxa de Regularização de Obras – FUNDURAN</t>
  </si>
  <si>
    <t>1.2.1.0.01.00.00.00.00</t>
  </si>
  <si>
    <t>Contribuição Social Para o Financiamento da Seguridade Social</t>
  </si>
  <si>
    <t>1.2.1.0.01.01.00.00.00</t>
  </si>
  <si>
    <t>Receita do Principal da Contribuição P/o Financiam.da Seguridade Social</t>
  </si>
  <si>
    <t>1.2.1.0.01.01.03.00.00</t>
  </si>
  <si>
    <t>Contrib.dos Serv.Ativos P/a Assist.Médica do Servidor– Fdo Saúde*</t>
  </si>
  <si>
    <t>1.2.1.0.01.01.03.01.00</t>
  </si>
  <si>
    <t>Contribuição dos Serv.Ativos p/Assist.Med.dos Serv.-Legislativo.</t>
  </si>
  <si>
    <t>1.2.1.0.01.01.03.02.00</t>
  </si>
  <si>
    <t>Contribuição dos Serv.Ativos p/Assist.Med.dos Serv.-Executivo.</t>
  </si>
  <si>
    <t>1.2.1.0.01.01.03.03.00</t>
  </si>
  <si>
    <t>Contribuição dos Serv.Ativos p/Assist.Med.dos Serv.-Esc.Cidade</t>
  </si>
  <si>
    <t>1.2.1.0.01.01.03.04.00</t>
  </si>
  <si>
    <t>Contribuição dos Serv.Ativos p/Assist.Med.dos Serv.-Ipassp-Sm</t>
  </si>
  <si>
    <t>1.2.1.0.01.01.04.00.00</t>
  </si>
  <si>
    <t>Contrib.dos Serv.Inativos p/Assist.Médica do Servidor– Fdo Saúde*</t>
  </si>
  <si>
    <t>1.2.1.0.01.01.04.04.00</t>
  </si>
  <si>
    <t>Contribuição dos Serv.Inativos p/Assist.Med.dos Serv.-Indireta</t>
  </si>
  <si>
    <t>1.2.1.0.01.01.05.00.00</t>
  </si>
  <si>
    <t>Contrib.dos Pensionistas p/Assist.Médica do Servidor– Fdo Saúde*</t>
  </si>
  <si>
    <t>1.2.1.0.29.00.00.00.00</t>
  </si>
  <si>
    <t>Contribuições P/o Regime Próprio da Previd.do Serv Público-Fdo Prev.</t>
  </si>
  <si>
    <t>1.2.1.0.29.01.00.00.00</t>
  </si>
  <si>
    <t xml:space="preserve">Contribuição Patronal Para o Regime Próprio de Previdência </t>
  </si>
  <si>
    <t>1.2.1.0.29.01.05.00.00</t>
  </si>
  <si>
    <t>Contribuição Patronal de Servidor Ativo Civil - Cedidos</t>
  </si>
  <si>
    <t>1.2.1.0.29.07.00.00.00</t>
  </si>
  <si>
    <t>Contribuição do Servidor Ativo P/o Regime Próprio de Previdência</t>
  </si>
  <si>
    <t>1.2.1.0.29.07.01.00.00</t>
  </si>
  <si>
    <t xml:space="preserve">Contribuição de Servidor Ativo Civil - Legislativo </t>
  </si>
  <si>
    <t>1.2.1.0.29.07.02.00.00</t>
  </si>
  <si>
    <t xml:space="preserve">Contribuição de Servidor Ativo Civil -  Executivo </t>
  </si>
  <si>
    <t>1.2.1.0.29.07.03.00.00</t>
  </si>
  <si>
    <t>Contribuição de Servidor Ativo Civil - Indiretas – Escritório da Cidade</t>
  </si>
  <si>
    <t>1.2.1.0.29.07.04.00.00</t>
  </si>
  <si>
    <t>Contribuição de Servidor Ativo Civil - Indiretas - Ipassp-Sm</t>
  </si>
  <si>
    <t>1.2.1.0.29.07.05.00.00</t>
  </si>
  <si>
    <t>Contribuição de Servidor Ativo Civil - Cedidos</t>
  </si>
  <si>
    <t>1.2.1.0.29.09.00.00.00</t>
  </si>
  <si>
    <t>Contribuições do Servidor Inativo P/o Regime Próprio de Previdência</t>
  </si>
  <si>
    <t>1.2.1.0.29.09.04.00.00</t>
  </si>
  <si>
    <t>Contribuição de Servidor Inativo Civil – Ipassp</t>
  </si>
  <si>
    <t>1.2.1.0.29.11.00.00.00</t>
  </si>
  <si>
    <t xml:space="preserve">Contribuições de Pensionista P/o Regime Próprio de Previdência </t>
  </si>
  <si>
    <t>1.2.1.0.29.11.04.00.00</t>
  </si>
  <si>
    <t>Contribuição de Pensionista Civil - Indiretas – Ipassp</t>
  </si>
  <si>
    <t>1.2.1.0.99.00.00.00.00</t>
  </si>
  <si>
    <t>Outras Contribuições Sociais</t>
  </si>
  <si>
    <t>1.3.2.5.01.03.13.00.00.</t>
  </si>
  <si>
    <t>Rec. Rem. de Dep. Banc. - PJOV - Pró-Jovem</t>
  </si>
  <si>
    <t>Rec.Rem. de Aplicações Financeiras - Fundo de Assist. a Saúde do Servidor</t>
  </si>
  <si>
    <t>Rec. Rem. de Dep. Banc. - FUNDURAM – EC</t>
  </si>
  <si>
    <t>Rec. Rem. de Dep. Banc. - Contrato 247.827-05 Centro de Eventos</t>
  </si>
  <si>
    <t>1.3.2.5.02.99.02.00.00</t>
  </si>
  <si>
    <t>Rec. Rem. Dep. Rec. Não Vinculado - Escritório da Cidade</t>
  </si>
  <si>
    <t>1.3.2.8.00.00.00.00.00</t>
  </si>
  <si>
    <t>Remuneração dos Investim.do Regime Próprio de Previd.do Servidor</t>
  </si>
  <si>
    <t>1.3.2.8.10.00.00.00.00</t>
  </si>
  <si>
    <t>Remun.dos Investim.do Regime Próprio de Previd.do Servidor Renda Fixa</t>
  </si>
  <si>
    <t>1.3.2.8.10.00.01.00.00</t>
  </si>
  <si>
    <t>Remuneração em Investimentos de Renda Fixa</t>
  </si>
  <si>
    <t>1.3.2.8.10.00.03.00.00</t>
  </si>
  <si>
    <t>RECEITA DE CONCESSÕES E PERMISSÕES</t>
  </si>
  <si>
    <t>Receitas de Concessões e Permissões - Serviços</t>
  </si>
  <si>
    <t>Outras Receitas de Concessões e Permissões - Serviços</t>
  </si>
  <si>
    <t>1.4.9.0.00.00.01.00.00</t>
  </si>
  <si>
    <t>COTA-PARTE DO IMPOSTO SOBRE A PROPRIEDADE TERRITORIAL RURAL - ITR</t>
  </si>
  <si>
    <t>TRANSFERENCIA DO SALÁRIO-EDUCAÇÃO</t>
  </si>
  <si>
    <t>TRANSFERENCIAS DIRETAS DO  FNDE REF.  PROGRAMA DINHEIRO DIRETO NA ESCOLA – PDDE</t>
  </si>
  <si>
    <t>TRANSFERENCIAS DIRETAS  DO FNDE REF.  PROGRAMA NACIONAL DE APOIO AO TRANSPORTE ESCOLAR – PNATE</t>
  </si>
  <si>
    <t>OUTRAS TRANSFERENCIAS DIRETAS DO FUNDO NACIONAL DO DESENVOLVIMENTO DAEDUCACAO – FNDE</t>
  </si>
  <si>
    <t>FNDE - PNAP - Programa Nacional de Alimentação Escolar - Pré Escola</t>
  </si>
  <si>
    <t>1.7.2.1.35.99.05.00.00</t>
  </si>
  <si>
    <t xml:space="preserve">FNDE - BRASIL ALFABETIZADO - BRALF </t>
  </si>
  <si>
    <t xml:space="preserve">FNDE - PROGRAMA  EDUCAÇÃO INCLUSIVA </t>
  </si>
  <si>
    <t>1.7.2.1.99.00.20.00.00</t>
  </si>
  <si>
    <t>AUXÍLIO FINANCEIRO - ESFORÇO EXPORTADOR (MP N° 193/04)</t>
  </si>
  <si>
    <t>TRANSFERENCIAS DE CONVENIOS DA UNIAO DESTINADOS
À PROGRAMAS DE ASSISTENCIA SOCIAL</t>
  </si>
  <si>
    <t>TRANSFERENCIAS DE CONVENIOS DOS ESTADOS, DO DISTRITO FEDERAL E DE SUAS ENTIDADES</t>
  </si>
  <si>
    <t>TRANSFERENCIAS DE CONVENIOS DOS ESTADOS PARA 
O SISTEMA UNICO DE SAUDE – SUS</t>
  </si>
  <si>
    <t>OUTRAS TRANSFERENCIAS DE CONVENIOS DOS ESTADOS</t>
  </si>
  <si>
    <t>MULTAS E JUROS DE MORA DAS TAXAS</t>
  </si>
  <si>
    <t>1.9.1.2.00.00.00.00.00</t>
  </si>
  <si>
    <t>MULTAS E JUROS DE MORA DAS CONTRIBUICOES</t>
  </si>
  <si>
    <t>1.9.1.2.29.00.00.00.00</t>
  </si>
  <si>
    <t>MULTAS E JUROS DE MORA DA DIVIDA ATIVA DO IMPOSTO SOBRE SERV QUALQUER NATUREZA</t>
  </si>
  <si>
    <t>1.9.1.5.00.00.00.00.00</t>
  </si>
  <si>
    <t>Multas e Juros de Mora da Dívida Ativa de Outras Receitas</t>
  </si>
  <si>
    <t>1.9.1.5.99.00.00.00.00</t>
  </si>
  <si>
    <t>Outras Multas e Juros de Mora da Dívida Ativa de Outras Receitas</t>
  </si>
  <si>
    <t>Multas e Juros de Mora da Dívida Ativa dos Autos de Infração – PROCON</t>
  </si>
  <si>
    <t>OUTRAS INDENIZAÇÕES</t>
  </si>
  <si>
    <t>1.9.2.2.00.00.00.00.00</t>
  </si>
  <si>
    <t>RESTITUICOES</t>
  </si>
  <si>
    <t>1.9.2.2.10.00.00.00.00</t>
  </si>
  <si>
    <t>Compensações Financeiras entre o RGPS e o RPPS</t>
  </si>
  <si>
    <t>1.9.2.2.99.00.00.00.00</t>
  </si>
  <si>
    <t>OUTRAS RESTITUICOES</t>
  </si>
  <si>
    <t>Restituições PNAC</t>
  </si>
  <si>
    <t>Restituições PNAE</t>
  </si>
  <si>
    <t>1.9.2.2.99.00.12.00.00</t>
  </si>
  <si>
    <t>Outras Restituições – FMDCA Doações</t>
  </si>
  <si>
    <t>RECEITA DA DIVIDA ATIVA SOBRE SERVICOS DE QUALQUER NATUREZA - ISS</t>
  </si>
  <si>
    <t>1.9.9.0.99.00.01.00.00</t>
  </si>
  <si>
    <t>OUTRAS RECEITAS DIRETAMENTE ARREC. PELO RPPS</t>
  </si>
  <si>
    <t>OUTRAS RECEITAS DIRETAMENTE ARRECADADAS PELO RPPS-PREVID</t>
  </si>
  <si>
    <t>OUTRAS RECEITAS DIRETAMENTE ARRECADADAS PELO RPPS-SAÚDE</t>
  </si>
  <si>
    <t>1.9.9.0.99.00.08.00.00</t>
  </si>
  <si>
    <t>OUTRAS RECEITAS DIVERSAS - FUNREBOM</t>
  </si>
  <si>
    <t>OPERACOES DE CREDITO EXTERNAS PARA PROGRAMAS DE MODERNIZACAO DA ADMINISTRACAO PÚBLICA</t>
  </si>
  <si>
    <t>7.0.0.0.00.00.00.00.00</t>
  </si>
  <si>
    <t>Receitas Correntes  Intra-Orçamentárias</t>
  </si>
  <si>
    <t>7.2.0.0.00.00.00.00.00</t>
  </si>
  <si>
    <t>Receita de Contribuições - Intra-Orçamentárias</t>
  </si>
  <si>
    <t>7.2.1.0.00.00.00.00.00</t>
  </si>
  <si>
    <t>Contribuições Sociais-Intra-orçamentárias</t>
  </si>
  <si>
    <t>7.2.1.0.01.01.01.00.00</t>
  </si>
  <si>
    <t>Contrib Patronal P/Atendim à Saúde Médica do Serv - Fdo Saúde</t>
  </si>
  <si>
    <t>7.2.1.0.01.01.01.01.00</t>
  </si>
  <si>
    <t>Contribuição Patronal P/ o Atendim. à Saúde Méd. do Servidor -Exec</t>
  </si>
  <si>
    <t>7.2.1.0.29.00.00.00.00</t>
  </si>
  <si>
    <t>Contribuições Previdenciárias do Regime Próprio-Intra-Orçam</t>
  </si>
  <si>
    <t>7.2.1.0.29.01.00.00.00.</t>
  </si>
  <si>
    <t>Contribuição Patronal de Servidor Ativo Civil - Intra-Orçamentária</t>
  </si>
  <si>
    <t>7.2.1.0.29.01.01.00.00.</t>
  </si>
  <si>
    <t>Contribuição Patronal de Servidor Ativo Civil -Legislativo</t>
  </si>
  <si>
    <t>7.2.1.0.29.01.02.00.00.</t>
  </si>
  <si>
    <t>Contribuição Patronal de Servidor Ativo Civil -Executivo</t>
  </si>
  <si>
    <t>7.2.1.0.29.01.03.00.00.</t>
  </si>
  <si>
    <t>Contribuição Patronal de Servidor Ativo Civil -Escritorio da Cidade</t>
  </si>
  <si>
    <t>7.2.1.0.29.01.04.00.00.</t>
  </si>
  <si>
    <t>Contribuição Patronal de Servidor Ativo Civil -Ipassp</t>
  </si>
  <si>
    <t>7.2.1.0.29.13.00.00.00.</t>
  </si>
  <si>
    <t>Contribuição Previdenciária Para Amortização do Déficit Atuarial</t>
  </si>
  <si>
    <t>7.2.1.0.29.13.01.00.00.</t>
  </si>
  <si>
    <t>Contribuição Previd.Para Amortiz.do Déficit Atuarial - Legislativo</t>
  </si>
  <si>
    <t>7.2.1.0.29.13.02.00.00.</t>
  </si>
  <si>
    <t>Contribuição Previd.Para Amortiz.do Déficit Atuarial - Executivo</t>
  </si>
  <si>
    <t>7.2.1.0.29.15.00.00.00</t>
  </si>
  <si>
    <t>Contribuição Previd. Em Regime de Parcelamento de Débitos</t>
  </si>
  <si>
    <t>7.2.1.0.29.15.01.00.00</t>
  </si>
  <si>
    <t>Contribuição Previd. Em Regime de Parcelamento de Débitos – Executivo</t>
  </si>
  <si>
    <t>7.9.0.0.00.00.00.00.00</t>
  </si>
  <si>
    <t>Outras Receitas Correntes - Intra-Orçamentárias</t>
  </si>
  <si>
    <t>7.9.1.0.00.00.00.00.00.</t>
  </si>
  <si>
    <t>Multas e Juros de Mora</t>
  </si>
  <si>
    <t>7.9.1.2.29.00.00.00.00</t>
  </si>
  <si>
    <t>Multas e Juros de Mora das Contribuições</t>
  </si>
  <si>
    <t>Multas e Juros de Mora das Contribuições Patronais – Executivo</t>
  </si>
  <si>
    <t>Multas e Juros de Mora das Contribuições Patronais – Escritório da Cidade</t>
  </si>
  <si>
    <t>Multas e Juros de Mora das Contribuições Patronais – Legislativo</t>
  </si>
  <si>
    <t>COTA PARTE DO FPM - FUNDEB</t>
  </si>
  <si>
    <t>1.7.2.1.01.05.04.00</t>
  </si>
  <si>
    <t>COTA PARTE DO ITR - FUNDEB</t>
  </si>
  <si>
    <t>1.7.2.1.36.00.05.00</t>
  </si>
  <si>
    <t>Tranferência Financeira L.C. Nº87/96 - FUNDEB</t>
  </si>
  <si>
    <t>1.7.2.2.01.01.05.00</t>
  </si>
  <si>
    <t>COTA PARTE DO ICMS - FUNDEB</t>
  </si>
  <si>
    <t>1.7.2.2.01.02.04.00</t>
  </si>
  <si>
    <t>COTA PARTE DO IPVA - FUNDEB</t>
  </si>
  <si>
    <t>1.7.2.2.01.04.05.00</t>
  </si>
  <si>
    <t>COTA PARTE DO IPI/EXPORTAÇÃO - FUNDEB</t>
  </si>
  <si>
    <t>FONTE</t>
  </si>
  <si>
    <t>IRRF sobre Rendimentos - Prestação de Serviços de Terceiros - Poder Executivo/Indiretas</t>
  </si>
  <si>
    <t>Rec. Rem. de Dep. Banc. de Rec. Vinculados - Ações e Serviços Públicos de Saúde - ASPS</t>
  </si>
  <si>
    <t xml:space="preserve">Rec. Rem. de Dep. Banc. de Rec. Vinculados - Fundo Nacional de Assistência Social - FNAS </t>
  </si>
  <si>
    <t>Rec. Rem. de Dep. Banc. - Contrato 213522-08 Vila Ecologia</t>
  </si>
  <si>
    <t>REC. REM. DEP. BANC. - FEAS Governo do Estado</t>
  </si>
  <si>
    <t>TRANSFERENCIA DE RECURSOS DO SISTEMA UNICO DE SAUDE - SUS - REPASSE FUNDO A FUNDO</t>
  </si>
  <si>
    <t>TRANSFERENCIAS DE RECURSOS DO FUNDO NACIONAL DE ASSISTENCIA SOCIAL - FNAS</t>
  </si>
  <si>
    <t>FNAS - PVMC - Piso Variável Média Complexidade</t>
  </si>
  <si>
    <t>TRANSFERENCIAS DE CONVENIOS DOS ESTADOS DESTINADOS À PROGRAMAS  DE EDUCACAO</t>
  </si>
  <si>
    <t>RECEITA DA DIVIDA ATIVA DO IMPOSTO SOBRE A PROPRIEDADE PREDIAL E TERRITORIAL URBANA</t>
  </si>
  <si>
    <t>1.2.1.0.01.01.05.01.00</t>
  </si>
  <si>
    <t>Contribuição dos Pensionista p/Assist.Med.dos Serv.-Ipassp</t>
  </si>
  <si>
    <t>1301</t>
  </si>
  <si>
    <t>1.9.2.2.99.00.01.00.00</t>
  </si>
  <si>
    <t>Restituição ao RPPS -  Previdência</t>
  </si>
  <si>
    <t>Restituição ao RPPS -  Saúde</t>
  </si>
  <si>
    <t>1.9.9.0.99.00.01.02.00</t>
  </si>
  <si>
    <t>1.9.9.0.99.00.01.01.00</t>
  </si>
  <si>
    <t>Multas e Juros de Mora das Contribuições Patronais</t>
  </si>
  <si>
    <t>7.9.1.2.29.01.00.00.00</t>
  </si>
  <si>
    <t>7.9.1.2.29.01.01.00.00</t>
  </si>
  <si>
    <t>7.9.1.2.29.01.03.00.00</t>
  </si>
  <si>
    <t>0400</t>
  </si>
  <si>
    <t>1.3.2.8.10.00.02.00.00</t>
  </si>
  <si>
    <t>Remuneração em Investimentos de Renda Fixa - Taxa Administração</t>
  </si>
  <si>
    <t>Remuneração em Investimentos de Renda Fixa – Centralização da Folha Pgto</t>
  </si>
  <si>
    <t>Rec. Rem. de Dep. Banc. - FNS PABA VISA</t>
  </si>
  <si>
    <t>1.3.2.5.01.99.03.00.00</t>
  </si>
  <si>
    <t>1376</t>
  </si>
  <si>
    <t>1378</t>
  </si>
  <si>
    <t>1385</t>
  </si>
  <si>
    <t>Cidade Digital</t>
  </si>
  <si>
    <t>1387</t>
  </si>
  <si>
    <t>PRONASCI - Vídeo-Monitoramento</t>
  </si>
  <si>
    <t>1388</t>
  </si>
  <si>
    <t>PRONASCI - Praça da Juventude</t>
  </si>
  <si>
    <t>1389</t>
  </si>
  <si>
    <t>Políticas para Mulheres - Casa de Passagem</t>
  </si>
  <si>
    <t>1390</t>
  </si>
  <si>
    <t>1391</t>
  </si>
  <si>
    <t>2.1.1.4.99.00.01.00.00</t>
  </si>
  <si>
    <t>( - ) Dedução de Receita para formação do FUNDEB</t>
  </si>
  <si>
    <t>( - ) Dedução da Receita por Renúncia</t>
  </si>
  <si>
    <t>FONTES DE RECEITA</t>
  </si>
  <si>
    <t>PROJEÇÃO DA RECEITA</t>
  </si>
  <si>
    <t>RECEITAS CORRENTES</t>
  </si>
  <si>
    <t>RECEITA TRIBUTÁRIA</t>
  </si>
  <si>
    <t>RECEITA DE CONTRIBUIÇÕES</t>
  </si>
  <si>
    <t>RECEITA PATRIMONIAL</t>
  </si>
  <si>
    <t>RECEITA AGROPECUÁRIA</t>
  </si>
  <si>
    <t>RECEITA DE SERVIÇOS</t>
  </si>
  <si>
    <t>TRANSFERÊNCIAS CORRENTES</t>
  </si>
  <si>
    <t>RECEITA DE CAPITAL</t>
  </si>
  <si>
    <t>OPERAÇÕES DE CRÉDITO</t>
  </si>
  <si>
    <t>ALIENAÇÃO DE BENS</t>
  </si>
  <si>
    <t>AMORT. EMPRÉSTIMOS CONCEDIDOS</t>
  </si>
  <si>
    <t>TRANSFERÊNCIA DE CAPITAL</t>
  </si>
  <si>
    <t>OUTRAS RECEITAS DE CAPITAL</t>
  </si>
  <si>
    <t>RECEITA TOTAL</t>
  </si>
  <si>
    <t>CÁLCULO DA RECEITA CORRENTE LÍQUIDA</t>
  </si>
  <si>
    <t>(-) Receita de Capital</t>
  </si>
  <si>
    <t>(-) Contr. Plano Seg. Social Servidores</t>
  </si>
  <si>
    <t xml:space="preserve">(-) Parcela contabilizada transferência ao Fundeb </t>
  </si>
  <si>
    <t>(-) Remuneração dos Investimentos do RPPS</t>
  </si>
  <si>
    <t>(-) Outras receitas diretamente arrec. pelo RPPS</t>
  </si>
  <si>
    <t xml:space="preserve">(-) IRRF </t>
  </si>
  <si>
    <t xml:space="preserve">(=) RECEITA CORRENTE LÍQUIDA </t>
  </si>
  <si>
    <t>Rec. Rem. de Dep. Banc. - FES Camp. De Vacinação</t>
  </si>
  <si>
    <t>Rec. Rem. de Dep. Banc. - Monitoramento da Situação Nutricional</t>
  </si>
  <si>
    <t>Rec. Rem. de Dep. Banc. - Programa de Integ. Tributária</t>
  </si>
  <si>
    <t>FNAS - BPC</t>
  </si>
  <si>
    <t>TRANSFERENCIAS DIRETAS DO FNDE REF.  PROGRAMA NACIONAL  DE ALIMENTACAO ESCOLAR – PNAE</t>
  </si>
  <si>
    <t>1.7.6.2.99.00.00.00</t>
  </si>
  <si>
    <t>Convênio 1871/2009 - Emancipar</t>
  </si>
  <si>
    <t>1.9.1.5.99.01.04.00.00</t>
  </si>
  <si>
    <t>2.1.1.4.99.00.03.00.00</t>
  </si>
  <si>
    <t>IRRF - Prestação de Serviços de Terceiros - Poder Executivo/Indiretas - Próprio</t>
  </si>
  <si>
    <t>IRRF - Prestação de Serviços de Terceiros - Poder Executivo/Indiretas - MDE</t>
  </si>
  <si>
    <t xml:space="preserve">IRRF - Prestação de Serviços  de Terceiros - Poder Executivo/Indiretas - ASPS </t>
  </si>
  <si>
    <t xml:space="preserve">IRRF - Sobre Rendim. -  Prestação de Serviços de Terceiros - Poder Legislativo - Próprio </t>
  </si>
  <si>
    <t xml:space="preserve">IRRF - Sobre Rendim. -  Prestação de Serviços de Terceiros - Poder Legislativo - MDE </t>
  </si>
  <si>
    <t xml:space="preserve">IRRF - Sobre Rendim. -  Prestação de Serviços de Terceiros - Poder Legislativo - ASPS </t>
  </si>
  <si>
    <t>Imp. s/ Transmissão "Inter Vivos" Bens Imóv. de Direitos Reais s/ Imóveis - ITBI</t>
  </si>
  <si>
    <t>Imposto Sobre a Produção e a Circulação</t>
  </si>
  <si>
    <t>1.1.1.3.05.01.00.00.00</t>
  </si>
  <si>
    <t>1.1.1.3.05.01.01.00.00</t>
  </si>
  <si>
    <t>1.1.1.3.05.01.02.00.00</t>
  </si>
  <si>
    <t>1.1.1.3.05.01.03.00.00</t>
  </si>
  <si>
    <t>Taxa de Licença para Funcionamento de Estabelecimentos Comerciais,
 Industriais e Prestadoras de Serviços</t>
  </si>
  <si>
    <t>Taxa para Prevenção de Incêndio</t>
  </si>
  <si>
    <t>1.2.1.0.99.00.12.00.00</t>
  </si>
  <si>
    <t>Contribuição para o Custeio da Iluminação Pública</t>
  </si>
  <si>
    <t>Rec. Remuneração de Depósitos de Recursos Vinculados - Fundo de Saúde</t>
  </si>
  <si>
    <t>Rec. Rem. de Dep. Banc. - Saúde do Trabalhador – Federal</t>
  </si>
  <si>
    <t>Rec. Rem. de Dep. Banc. - Saúde do Trabalhador - Estadual</t>
  </si>
  <si>
    <t>Rec. Rem. de Dep. Banc. - Campanha de Vacinação</t>
  </si>
  <si>
    <t>Rec. Rem. de Dep. Banc. - Consulta Popular - Aquisição de Medicamentos</t>
  </si>
  <si>
    <t>Rec. Rem. de Dep. Banc. de Rec. Vinculados – Manut. Desenv. Ensino - MDE</t>
  </si>
  <si>
    <t>Rec. Rem. de Dep. Banc. - MDS Prog. Bolsa Família</t>
  </si>
  <si>
    <t>Rec. Rem. de Dep. Banc. - FNAS – PVMC Piso Var. Média Complexidade</t>
  </si>
  <si>
    <t>Rec. Rem. de Dep. Banc. - FNS - EMSTE</t>
  </si>
  <si>
    <t>Rec. Rem. de Dep. Banc. - FNS - IGDBF</t>
  </si>
  <si>
    <t>Rec. Rem. de Dep. Banc. - FNS - BINF</t>
  </si>
  <si>
    <t>Rec. Rem. de Dep. Banc. - Assentamentos Precários</t>
  </si>
  <si>
    <t>1.6.0.0.05.99.02.00.00</t>
  </si>
  <si>
    <t>TRANSFERENCIAS DO SALARIO-EDUCACAO</t>
  </si>
  <si>
    <t>Transf. PNAP - Programa Nacional de Alimentação Escolar - Pré Escola</t>
  </si>
  <si>
    <t>TRANSF. DE CONVENIOS DA UNIAO DESTINADAS À PROG. DE ASSISTÊNCIA SOCIAL</t>
  </si>
  <si>
    <t>1.7.6.1.99.00.20.00.00</t>
  </si>
  <si>
    <t>Convênio 732059/2010 - Ministério do Turismo</t>
  </si>
  <si>
    <t>MULTAS E JUROS DE MORA DO IMPOSTO SOBRE A PROPRIEDADE PREDIAL E TERRITORIAL URBANA - IPTU</t>
  </si>
  <si>
    <t>1.9.1.1.99.01.00.00.00</t>
  </si>
  <si>
    <t>MULTAS E JUROS DE MORA DA DIVIDA ATIVA DO IMPOSTO SOBRE A PROPRIEDADE PREDIAL E TERRITORIAL URBANA - IPTU</t>
  </si>
  <si>
    <t>MULTAS E JUROS DE MORA DA DIVIDA ATIVA DO IMPOSTO SOBRE SERV
QUALQUER NATUREZA - ISS</t>
  </si>
  <si>
    <t>MULTAS E JUROS - FRDR</t>
  </si>
  <si>
    <t>RESTITUIÇÕES</t>
  </si>
  <si>
    <t>1.9.3.1.99.01.00.00.00</t>
  </si>
  <si>
    <t>RECEITA DA DIVIDA ATIVA DE OUTROS TRIBUTOS PRINCIPAL</t>
  </si>
  <si>
    <t>Pró-Moradias (PAC) - SANTA MARTA</t>
  </si>
  <si>
    <t>AMORTIZACOES DE EMPRÉSTIMOS DIVERSOS</t>
  </si>
  <si>
    <t>AMORTIZACAO DE EMPRÉSTIMOS</t>
  </si>
  <si>
    <t>IRRF - Ativo/Inativo - Executivo / Indireta - MDE</t>
  </si>
  <si>
    <t>1.1.1.2.04.31.01.03.00</t>
  </si>
  <si>
    <t>IRRF - Ativo/Inativo - Executivo / Indireta - ASPS</t>
  </si>
  <si>
    <t>1.1.1.2.04.31.02.00.00</t>
  </si>
  <si>
    <t>IRRF sobre Rendimentos do Trabalho - Ativos/Inativos do Poder Legislativo</t>
  </si>
  <si>
    <t>1.1.1.2.04.31.02.01.00</t>
  </si>
  <si>
    <t>IRRF - Ativo/Inativo - Legislativo - Próprio</t>
  </si>
  <si>
    <t>1.1.1.2.04.31.02.02.00</t>
  </si>
  <si>
    <t>IRRF – Ativo/Inativo - Legislativo - MDE</t>
  </si>
  <si>
    <t>1.1.1.2.04.31.02.03.00</t>
  </si>
  <si>
    <t>IRRF - Ativo/Inativo - Legislativo - ASPS</t>
  </si>
  <si>
    <t>1.1.1.2.04.31.03.00.00</t>
  </si>
  <si>
    <t>IRRF sobre Rendimentos do Trabalho - Inativos Pagos pelo RPPS</t>
  </si>
  <si>
    <t>1.1.1.2.04.31.03.01.00</t>
  </si>
  <si>
    <t>IRRF - Inativos Pagos pelo RPPS - Próprio</t>
  </si>
  <si>
    <t>1.1.1.2.04.31.03.02.00</t>
  </si>
  <si>
    <t>IRRF - Inativos Pagos pelo RPPS - MDE</t>
  </si>
  <si>
    <t>1.1.1.2.04.31.03.03.00</t>
  </si>
  <si>
    <t xml:space="preserve">IRRF - Inativos Pagos pelo RPPS - ASPS </t>
  </si>
  <si>
    <t>1.1.1.2.04.31.05.00.00</t>
  </si>
  <si>
    <t>IRRF sobre Rendimentos - Pensionistas Pagos com Recursos do RPPS</t>
  </si>
  <si>
    <t>1.1.1.2.04.31.05.01.00</t>
  </si>
  <si>
    <t xml:space="preserve">IRRF - Pensionistas Pagos com Recursos do RPPS - Próprio </t>
  </si>
  <si>
    <t>1.1.1.2.04.31.05.02.00</t>
  </si>
  <si>
    <t>IRRF - Pensionistas Pagos com Recursos do RPPS - MDE</t>
  </si>
  <si>
    <t>1.1.1.2.04.31.05.03.00</t>
  </si>
  <si>
    <t>IRRF - Pensionistas Pagos com Recursos do RPPS - ASPS</t>
  </si>
  <si>
    <t>1.1.1.2.04.31.06.00.00</t>
  </si>
  <si>
    <t>IRRF sobre Rendimentos - Prestação de Serviços de Terceiros - Poder 
Executivo/Indiretas</t>
  </si>
  <si>
    <t>1.1.1.2.04.31.06.01.00</t>
  </si>
  <si>
    <t>IRRF - Prestação de Serviços Terceiros - Poder Executivo/Indiretas - Próprio</t>
  </si>
  <si>
    <t>1.1.1.2.04.31.06.02.00</t>
  </si>
  <si>
    <t>IRRF - Prestação de Serviços Terceiros - Poder Executivo/Indiretas - MDE</t>
  </si>
  <si>
    <t>1.1.1.2.04.31.06.03.00</t>
  </si>
  <si>
    <t xml:space="preserve">IRRF - Prestação de Serviços Terceiros - Poder Executivo/Indiretas - ASPS </t>
  </si>
  <si>
    <t>1.1.1.2.04.31.07.00.00</t>
  </si>
  <si>
    <t xml:space="preserve">IRRF s/  Rendimentos - Prestação de Serv. de Terceiros - Poder Legislativo </t>
  </si>
  <si>
    <t>1.1.1.2.04.31.07.01.00</t>
  </si>
  <si>
    <t xml:space="preserve">IRRF - Prestação de Serviços de Terceiros - Poder Legislativo - Próprio </t>
  </si>
  <si>
    <t>1.1.1.2.04.31.07.02.00</t>
  </si>
  <si>
    <t xml:space="preserve">IRRF - Prestação de Serviços de Terceiros - Poder Legislativo - MDE </t>
  </si>
  <si>
    <t>1.1.1.2.04.31.07.03.00</t>
  </si>
  <si>
    <t xml:space="preserve">IRRF - Prestação de Serviços de Terceiros - Poder Legislativo - ASPS </t>
  </si>
  <si>
    <t>1.1.1.2.04.34.00.00.00</t>
  </si>
  <si>
    <t>Retido nas Fontes - Outros Rendimentos</t>
  </si>
  <si>
    <t>1.1.1.2.04.34.03.00.00</t>
  </si>
  <si>
    <t>Retido nas Fontes - Outros Rendimentos - Poder Executivo</t>
  </si>
  <si>
    <t>1.1.1.2.04.34.03.01.00</t>
  </si>
  <si>
    <t>Retido nas Fontes - Outros Rendimentos - Poder Executivo - Próprio</t>
  </si>
  <si>
    <t>1.1.1.2.04.34.03.02.00</t>
  </si>
  <si>
    <t>Retido nas Fontes - Outros Rendimentos - Poder Executivo - MDE</t>
  </si>
  <si>
    <t>1.1.1.2.04.34.03.03.00</t>
  </si>
  <si>
    <t>Retido nas Fontes - Outros Rendimentos - Poder Executivo - ASPS</t>
  </si>
  <si>
    <t>1.1.1.2.08.00.00.00.00</t>
  </si>
  <si>
    <t>Imp. s/ Transmissão "Inter Vivos" Bens Imóv. de Direitos Reais s/ Imóveis</t>
  </si>
  <si>
    <t>1.1.1.2.08.00.01.00.00</t>
  </si>
  <si>
    <t>ITBI-Próprio</t>
  </si>
  <si>
    <t>1.1.1.2.08.00.02.00.00</t>
  </si>
  <si>
    <t>ITBI-MDE</t>
  </si>
  <si>
    <t>1.1.1.2.08.00.03.00.00</t>
  </si>
  <si>
    <t>ITBI-ASPS</t>
  </si>
  <si>
    <t>1.1.1.3.00.00.00.00.00</t>
  </si>
  <si>
    <t>Imposto Sobre Produção e Circulação</t>
  </si>
  <si>
    <t>1.1.1.3.05.00.00.00.00</t>
  </si>
  <si>
    <t>Imposto Sobre Serviços de Qualquer Natureza</t>
  </si>
  <si>
    <t>1.1.1.3.05.00.01.00.00</t>
  </si>
  <si>
    <t>ISS - Próprio</t>
  </si>
  <si>
    <t>1.1.1.3.05.00.02.00.00</t>
  </si>
  <si>
    <t>ISS - MDE</t>
  </si>
  <si>
    <t>1.1.1.3.05.00.03.00.00</t>
  </si>
  <si>
    <t>ISS - ASPS</t>
  </si>
  <si>
    <t>1.1.2.0.00.00.00.00.00</t>
  </si>
  <si>
    <t>Taxas</t>
  </si>
  <si>
    <t>1.1.2.1.00.00.00.00.00</t>
  </si>
  <si>
    <t>Taxas pelo Exercício do Poder de Polícia</t>
  </si>
  <si>
    <t>1.1.2.1.17.00.00.00.00</t>
  </si>
  <si>
    <t>Taxa de Fiscalização de Vigilância Sanitária</t>
  </si>
  <si>
    <t>1.1.2.1.21.00.00.00.00</t>
  </si>
  <si>
    <t>Taxa de Controle e Fiscalização Ambiental</t>
  </si>
  <si>
    <t>1.1.2.1.25.00.00.00.00</t>
  </si>
  <si>
    <t>1.1.2.1.29.00.00.00.00</t>
  </si>
  <si>
    <t>Taxa de Licença para Execução de Obras</t>
  </si>
  <si>
    <t>1.1.2.1.31.00.00.00.00</t>
  </si>
  <si>
    <t>Taxa de Utilização de Área de Domínio Público</t>
  </si>
  <si>
    <t>1.1.2.1.32.00.00.00.00</t>
  </si>
  <si>
    <t>Taxa de Aprovação do Projeto de Construção Civil</t>
  </si>
  <si>
    <t>1.1.2.1.99.00.00.00.00</t>
  </si>
  <si>
    <t>Outras Taxas pelo Exercício do Poder de Polícia</t>
  </si>
  <si>
    <t>1.1.2.1.99.00.01.00.00</t>
  </si>
  <si>
    <t>Taxa para Prevenção Incêndio</t>
  </si>
  <si>
    <t>1.1.2.1.99.00.03.00.00</t>
  </si>
  <si>
    <t>Taxas Diversas Poder de Polícia</t>
  </si>
  <si>
    <t>1.1.2.2.00.00.00.00.00</t>
  </si>
  <si>
    <t>Taxas pela Prestação de Serviços</t>
  </si>
  <si>
    <t>1.1.2.2.21.00.00.00.00</t>
  </si>
  <si>
    <t>Taxas de Serviços Cadastrais</t>
  </si>
  <si>
    <t>1.1.2.2.28.00.00.00.00</t>
  </si>
  <si>
    <t>Taxa de Cemitério</t>
  </si>
  <si>
    <t>1.1.2.2.90.00.00.00.00</t>
  </si>
  <si>
    <t>Taxa de Limpeza Pública</t>
  </si>
  <si>
    <t>1.1.2.2.99.00.00.00.00</t>
  </si>
  <si>
    <t>Outras Taxas pela Prestação de Serviços</t>
  </si>
  <si>
    <t>1.1.2.2.99.00.01.00.00</t>
  </si>
  <si>
    <t>Taxa de Registro / Inspeção de Produtos Agropecuários</t>
  </si>
  <si>
    <t>1.1.2.2.99.00.06.00.00</t>
  </si>
  <si>
    <t>Taxa Custo Operacional dos Consignados</t>
  </si>
  <si>
    <t>1.2.0.0.00.00.00.00.00</t>
  </si>
  <si>
    <t>Receita de Contribuições</t>
  </si>
  <si>
    <t>1.2.1.0.00.00.00.00.00</t>
  </si>
  <si>
    <t>Contribuições Sociais</t>
  </si>
  <si>
    <t>Contribuição FMDCA</t>
  </si>
  <si>
    <t xml:space="preserve"> </t>
  </si>
  <si>
    <t>1.3.0.0.00.00.00.00.00</t>
  </si>
  <si>
    <t>Receita Patrimonial</t>
  </si>
  <si>
    <t>1.3.1.0.00.00.00.00.00</t>
  </si>
  <si>
    <t>Receitas Imobiliárias</t>
  </si>
  <si>
    <t>1.3.1.1.00.00.00.00.00</t>
  </si>
  <si>
    <t>Aluguéis</t>
  </si>
  <si>
    <t>1.3.1.1.00.00.04.00.00</t>
  </si>
  <si>
    <t>Aluguel de Imóveis Públicos</t>
  </si>
  <si>
    <t>1.3.1.2.00.00.00.00.00</t>
  </si>
  <si>
    <t>Arrendamentos</t>
  </si>
  <si>
    <t>1.3.1.2.00.00.01.00.00</t>
  </si>
  <si>
    <t>Arrendamento Cemitério</t>
  </si>
  <si>
    <t>1.3.2.0.00.00.00.00.00</t>
  </si>
  <si>
    <t>Receita de Valores Mobiliários</t>
  </si>
  <si>
    <t>1.3.2.1.00.00.00.00.00</t>
  </si>
  <si>
    <t>Juros de Títulos de Renda</t>
  </si>
  <si>
    <t>1.3.2.5.00.00.00.00.00</t>
  </si>
  <si>
    <t>Remuneração de Depósitos Bancários</t>
  </si>
  <si>
    <t>1.3.2.5.01.00.00.00.00</t>
  </si>
  <si>
    <t>Remuneração de Depósitos de Recursos Vinculados</t>
  </si>
  <si>
    <t>1.3.2.5.01.02.00.00.00</t>
  </si>
  <si>
    <t xml:space="preserve">Rec. Rem. de Dep. Banc. de Rec. Vinculados - FUNDEB </t>
  </si>
  <si>
    <t>1.3.2.5.01.03.00.00.00</t>
  </si>
  <si>
    <t>Remuneração de Depósitos de Recursos Vinculados - Fundo de Saúde</t>
  </si>
  <si>
    <t>1.3.2.5.01.03.01.00.00</t>
  </si>
  <si>
    <t>Rec. Rem. de Dep. Banc. - Farmácia Popular</t>
  </si>
  <si>
    <t>1.3.2.5.01.03.02.00.00</t>
  </si>
  <si>
    <t>Rec. Rem. de Dep. Banc. - SUS</t>
  </si>
  <si>
    <t>1.3.2.5.01.03.03.00.00</t>
  </si>
  <si>
    <t>Rec. Rem. de Dep. Banc. - PABA</t>
  </si>
  <si>
    <t>1.3.2.5.01.03.04.00.00</t>
  </si>
  <si>
    <t>Rec. Rem. de Dep. Banc. - Vigilância Sanitária</t>
  </si>
  <si>
    <t>1.3.2.5.01.03.06.00.00</t>
  </si>
  <si>
    <t>Rec. Rem. de Dep. Banc. - PROESF Federal</t>
  </si>
  <si>
    <t>1.3.2.5.01.03.07.00.00</t>
  </si>
  <si>
    <t>Rec. Rem. de Dep. Banc. - PROESF Estadual</t>
  </si>
  <si>
    <t>1.3.2.5.01.03.08.00.00</t>
  </si>
  <si>
    <t>Rec. Rem. de Dep. Banc. - CAPS</t>
  </si>
  <si>
    <t>1.3.2.5.01.03.09.00.00</t>
  </si>
  <si>
    <t>Rec. Rem. de Dep. Banc. - DST / AIDS</t>
  </si>
  <si>
    <t>1.3.2.5.01.03.10.00.00</t>
  </si>
  <si>
    <t>Rec. Rem. de Dep. Banc. - Teto Financeiro</t>
  </si>
  <si>
    <t>1.3.2.5.01.03.11.00.00</t>
  </si>
  <si>
    <t>Rec. Rem. de Dep. Banc. - FNS Farmácia Básica</t>
  </si>
  <si>
    <t>1.3.2.5.01.03.12.00.00</t>
  </si>
  <si>
    <t>Rec. Rem. de Dep. Banc. - FES Farmácia Básica</t>
  </si>
  <si>
    <t>1.3.2.5.01.03.13.00.00</t>
  </si>
  <si>
    <t>Rec. Rem. de Dep. Banc. - FNS PACS</t>
  </si>
  <si>
    <t>1.3.2.5.01.03.14.00.00</t>
  </si>
  <si>
    <t>1.3.2.5.01.03.15.00.00</t>
  </si>
  <si>
    <t>Rec. Rem. de Dep. Banc. - PACS Estadual</t>
  </si>
  <si>
    <t>1.3.2.5.01.03.16.00.00</t>
  </si>
  <si>
    <t>Rec. Rem. de Dep. Banc. - CEO Manutenção</t>
  </si>
  <si>
    <t>1.3.2.5.01.03.17.00.00</t>
  </si>
  <si>
    <t>Rec. Rem. de Dep. Banc. - Saúde do Trabalhador – Fed.</t>
  </si>
  <si>
    <t>1.3.2.5.01.03.19.00.00</t>
  </si>
  <si>
    <t>1.3.2.5.01.03.20.00.00</t>
  </si>
  <si>
    <t>1.3.2.5.01.03.21.00.00</t>
  </si>
  <si>
    <t>1.3.2.5.01.03.24.00.00</t>
  </si>
  <si>
    <t>1.3.2.5.01.03.25.00.00</t>
  </si>
  <si>
    <t>Rec. Rem. de Dep. Banc. - Inverno Gaúcho</t>
  </si>
  <si>
    <t>1.3.2.5.01.03.26.00.00</t>
  </si>
  <si>
    <t>1.3.2.5.01.03.27.00.00</t>
  </si>
  <si>
    <t>1.3.2.5.01.03.29.00.00</t>
  </si>
  <si>
    <t>1.3.2.5.01.03.31.00.00</t>
  </si>
  <si>
    <t>1.3.2.5.01.03.32.00.00</t>
  </si>
  <si>
    <t xml:space="preserve">Rec. Rem. de Dep. Banc. - Equipamentos PA </t>
  </si>
  <si>
    <t>1.3.2.5.01.05.00.00.00</t>
  </si>
  <si>
    <t>Rec. Rem. de Dep. Banc. de Rec. Vinculados – Manut. Desenv. Ensino</t>
  </si>
  <si>
    <t>1.3.2.5.01.06.00.00.00</t>
  </si>
  <si>
    <t>Rec. Rem. de Dep. Banc. de Rec. Vinculados - Ações e Serviços Públicos
de Saúde - ASPS</t>
  </si>
  <si>
    <t>1.3.2.5.01.09.00.00.00</t>
  </si>
  <si>
    <t>Rec. Rem. de Dep. Banc. de Rec. Vinculados  - CIDE</t>
  </si>
  <si>
    <t>1.3.2.5.01.10.00.00.00</t>
  </si>
  <si>
    <t xml:space="preserve">Rec. Rem. de Dep. Banc. de Rec. Vinculados - Fundo Nacional de 
Assistência Social - FNAS </t>
  </si>
  <si>
    <t>1.3.2.5.01.10.01.00.00</t>
  </si>
  <si>
    <t>Rec. Rem. de Dep. Banc. - FNAS Básico Fixo</t>
  </si>
  <si>
    <t>1.3.2.5.01.10.02.00.00</t>
  </si>
  <si>
    <t xml:space="preserve">Rec. Rem. de Dep. Banc. - FNAS Alta Complexidade </t>
  </si>
  <si>
    <t>1.3.2.5.01.10.03.00.00</t>
  </si>
  <si>
    <t>Rec. Rem. de Dep. Banc. - FNAS Média Complexidade</t>
  </si>
  <si>
    <t>1.3.2.5.01.10.04.00.00</t>
  </si>
  <si>
    <t>Rec. Rem. de Dep. Banc. - FNAS Transição de Média Complexidade</t>
  </si>
  <si>
    <t>1.3.2.5.01.10.05.00.00</t>
  </si>
  <si>
    <t>Rec. Rem. de Dep. Banc. - FNAS Básico Transição</t>
  </si>
  <si>
    <t>1.3.2.5.01.10.06.00.00</t>
  </si>
  <si>
    <t>Rec. Rem. de Dep. Banc. - PETI Jornada</t>
  </si>
  <si>
    <t>1.3.2.5.01.10.07.00.00</t>
  </si>
  <si>
    <t>Rec. Rem. de Dep. Banc. - Atendimento Vítima Violência</t>
  </si>
  <si>
    <t>1.3.2.5.01.10.08.00.00</t>
  </si>
  <si>
    <t>Rec. Rem. de Dep. Banc. - Bolsa Família</t>
  </si>
  <si>
    <t>1.3.2.5.01.10.09.00.00</t>
  </si>
  <si>
    <t>Rec. Rem. de Dep. Banc. - Bolsa Criança</t>
  </si>
  <si>
    <t>1.3.2.5.01.10.10.00.00</t>
  </si>
  <si>
    <t>Rec. Rem. de Dep. Banc. - BINF</t>
  </si>
  <si>
    <t>1.3.2.5.01.10.11.00.00</t>
  </si>
  <si>
    <t>Rec. Rem. de Dep. Banc. - EMSTE</t>
  </si>
  <si>
    <t>1.3.2.5.01.10.12.00.00</t>
  </si>
  <si>
    <t>1.3.2.5.01.10.14.00.00</t>
  </si>
  <si>
    <t>Rec. Rem. de Dep. Banc. - Jornada Ampliada</t>
  </si>
  <si>
    <t>1.3.2.5.01.10.15.00.00</t>
  </si>
  <si>
    <t>1.3.2.5.01.10.16.00.00</t>
  </si>
  <si>
    <t>Rec. Rem. de Dep. Banc. - IGDBF</t>
  </si>
  <si>
    <t>1.3.2.5.01.10.17.00.00</t>
  </si>
  <si>
    <t>1.3.2.5.01.10.18.00.00</t>
  </si>
  <si>
    <t>Rec. Rem. de Dep. Banc. - PJOV Pró-Jovem</t>
  </si>
  <si>
    <t>Rec. Rem. de Dep. Banc. - Piso Média Complexidade II</t>
  </si>
  <si>
    <t>Rec. Rem. de Dep. Banc. - PETI Bolsa</t>
  </si>
  <si>
    <t>Rec. Rem. de Dep. Banc. - FNAS – PVMC Piso Var. Média</t>
  </si>
  <si>
    <t>1.3.2.5.01.11.00.00.00</t>
  </si>
  <si>
    <t>Rec. Rem. de Dep. Banc. de Rec. Vinculados – FNDE</t>
  </si>
  <si>
    <t>1.3.2.5.01.11.01.00.00</t>
  </si>
  <si>
    <t>Rec. Rem. de Dep. Banc. - PNAC</t>
  </si>
  <si>
    <t>1.3.2.5.01.11.02.00.00</t>
  </si>
  <si>
    <t>Rec. Rem. de Dep. Banc. - Salário Educação</t>
  </si>
  <si>
    <t>1.3.2.5.01.11.03.00.00</t>
  </si>
  <si>
    <t>Rec. Rem. de Dep. Banc. - PNAE</t>
  </si>
  <si>
    <t>1.3.2.5.01.11.04.00.00</t>
  </si>
  <si>
    <t>Rec. Rem. de Dep. Banc. - FNDE - Transporte Escolar</t>
  </si>
  <si>
    <t>1.3.2.5.01.11.05.00.00</t>
  </si>
  <si>
    <t>Rec. Rem. de Dep. Banc. - PNAP – Programa Alim. Pré-Escola</t>
  </si>
  <si>
    <t>1.3.2.5.01.11.06.00.00</t>
  </si>
  <si>
    <t>Rec. Rem. de Dep. Banc. - FNDE - PAR Educação Inclusiva</t>
  </si>
  <si>
    <t>1.3.2.5.01.11.09.00.00</t>
  </si>
  <si>
    <t>1.3.2.5.01.99.00.00</t>
  </si>
  <si>
    <t>Rec. Rem. de Outros Depósitos Bancários de Recursos Vinculados</t>
  </si>
  <si>
    <t>1.3.2.5.01.99.04.00.00</t>
  </si>
  <si>
    <t>Rec. Rem. de Dep. Banc. -  Alienação de Bens</t>
  </si>
  <si>
    <t>1.3.2.5.01.99.05.00.00</t>
  </si>
  <si>
    <t>Rec. Rem. de Dep. Banc. - FMA Fundo Meio Ambiente</t>
  </si>
  <si>
    <t>1.3.2.5.01.99.06.00.00</t>
  </si>
  <si>
    <t>Rec. Rem. de Dep. Banc. - Multa de Trânsito</t>
  </si>
  <si>
    <t>1.3.2.5.01.99.08.00.00</t>
  </si>
  <si>
    <t>Rec. Rem. de Dep. Banc. - FRDR</t>
  </si>
  <si>
    <t>Rec. Rem. de Dep. Banc. - FUNREBOM</t>
  </si>
  <si>
    <t>1.3.2.5.01.99.10.00.00</t>
  </si>
  <si>
    <t>Rec. Rem. de Dep. Banc. - Transporte Escolar</t>
  </si>
  <si>
    <t>1.3.2.5.01.99.16.00.00</t>
  </si>
  <si>
    <t>Rec. Rem. de Dep. Banc. - Contrato 213522-08 - Vila Ecologia</t>
  </si>
  <si>
    <t>1.3.2.5.01.99.20.00.00</t>
  </si>
  <si>
    <t>Rec. Rem. de Dep. Banc. - Contrato 218.815-56 PAC OGU</t>
  </si>
  <si>
    <t>1.3.2.5.01.99.23.00.00</t>
  </si>
  <si>
    <t>Rec. Rem. de Dep. Banc. - Assentamento Precário</t>
  </si>
  <si>
    <t>1.3.2.5.01.99.28.00.00</t>
  </si>
  <si>
    <t>Rec. Rem. de Dep. Banc. - Programa Brasil Alfabetizado</t>
  </si>
  <si>
    <t>1.3.2.5.01.99.31.00.00</t>
  </si>
  <si>
    <t>Rec. Rem. de Dep. Banc. - Fundo Municipal do Centro de Eventos</t>
  </si>
  <si>
    <t>1.3.2.5.01.99.33.00.00</t>
  </si>
  <si>
    <t>Rec. Rem. de Dep. Banc. - FEAS Gov.  do Estado</t>
  </si>
  <si>
    <t>1.3.2.5.01.99.34.00.00</t>
  </si>
  <si>
    <t>Rec. Rem. de Dep. Banc. - FMDCA Doações</t>
  </si>
  <si>
    <t>Rec. Rem. de Dep. Banc. - FUNDELL</t>
  </si>
  <si>
    <t>1.3.2.5.01.99.50.00.00</t>
  </si>
  <si>
    <t>Rec. Rem. de Dep. Banc. - Contrato 247.827-05 Centro de Eventos 2ª Etapa</t>
  </si>
  <si>
    <t>Rec. Rem. de Dep. Banc. - DNIT (Túnel)</t>
  </si>
  <si>
    <t>1.3.2.5.01.99.54.00.00</t>
  </si>
  <si>
    <t>Rec. Rem. de Dep. Banc. - PROCON</t>
  </si>
  <si>
    <t>1.3.2.5.01.99.57.00.00</t>
  </si>
  <si>
    <t>Rec. Rem. de Dep. Banc. - Contrato 274.556-93 Cozinhas Comunitárias</t>
  </si>
  <si>
    <t>1.3.2.5.02.00.00.00.00</t>
  </si>
  <si>
    <t>Remuneração de Depórsitos de Recursos Não Vinculados</t>
  </si>
  <si>
    <t>1.3.2.5.02.99.00.00.00</t>
  </si>
  <si>
    <t>Receita de Remuneração de Outros Depósitos de Recursos Não Vinculados</t>
  </si>
  <si>
    <t>1.3.2.5.02.99.01.00.00</t>
  </si>
  <si>
    <t>Rec. Rem. Dep. Rec. Não Vinculado - Executivo</t>
  </si>
  <si>
    <t>1.4.0.0.00.00.00.00.00</t>
  </si>
  <si>
    <t>Receita Agropecuária</t>
  </si>
  <si>
    <t>1.4.9.0.00.00.00.00.00</t>
  </si>
  <si>
    <t>Outras Receitas Agropecuárias</t>
  </si>
  <si>
    <t>Receita Programa Troca-Troca</t>
  </si>
  <si>
    <t>1.6.0.0.00.00.00.00.00</t>
  </si>
  <si>
    <t>Receita de Serviços</t>
  </si>
  <si>
    <t>1.6.0.0.05.00.00.00.00</t>
  </si>
  <si>
    <t>Serviços de Saúde</t>
  </si>
  <si>
    <t>1.6.0.0.05.99.00.00.00</t>
  </si>
  <si>
    <t>Outros Serviços de Saúde</t>
  </si>
  <si>
    <t>1.6.0.0.05.99.01.00.00</t>
  </si>
  <si>
    <t>Serviços de Saúde - CAPS</t>
  </si>
  <si>
    <t>Serviços de Saúde - SIA-SUS</t>
  </si>
  <si>
    <t>1.6.0.0.05.99.04.00.00</t>
  </si>
  <si>
    <t>Serviços de Saúde - Hosp. Municipal</t>
  </si>
  <si>
    <t>1.7.0.0.00.00.00.00.00</t>
  </si>
  <si>
    <t>TRANSFERENCIAS CORRENTES</t>
  </si>
  <si>
    <t>1.7.2.0.00.00.00.00.00</t>
  </si>
  <si>
    <t>TRANSFERENCIAS INTERGOVERNAMENTAIS</t>
  </si>
  <si>
    <t>1.7.2.1.00.00.00.00.00</t>
  </si>
  <si>
    <t>Transferências da União</t>
  </si>
  <si>
    <t>1.7.2.1.01.00.00.00.00</t>
  </si>
  <si>
    <t>Participação na Receita da União</t>
  </si>
  <si>
    <t>1.7.2.1.01.02.00.00.00</t>
  </si>
  <si>
    <t>Cota-Parte do Fundo de Participação dos Municípios - FPM</t>
  </si>
  <si>
    <t>1.7.2.1.01.02.01.00.00</t>
  </si>
  <si>
    <t>COTA-PARTE DO FPM - PROPRIO</t>
  </si>
  <si>
    <t>1.7.2.1.01.02.02.00.00</t>
  </si>
  <si>
    <t>COTA-PARTE DO FPM - MDE</t>
  </si>
  <si>
    <t>1.7.2.1.01.02.04.00.00</t>
  </si>
  <si>
    <t>COTA-PARTE DO FPM - ASPS</t>
  </si>
  <si>
    <t>1.7.2.1.01.02.06.00.00</t>
  </si>
  <si>
    <t>Cota-Parte do FPM - FUNDEB</t>
  </si>
  <si>
    <t>1.7.2.1.01.05.00.00.00</t>
  </si>
  <si>
    <t>COTA-PARTE DO IMPOSTO SOBRE A PROPR. TERRITORIAL RURAL - ITR</t>
  </si>
  <si>
    <t>1.7.2.1.01.05.01.00.00</t>
  </si>
  <si>
    <t>COTA-PARTE DO ITR - PROPRIO</t>
  </si>
  <si>
    <t>1.7.2.1.01.05.02.00.00</t>
  </si>
  <si>
    <t>COTA-PARTE DO ITR - MDE</t>
  </si>
  <si>
    <t>1.7.2.1.01.05.03.00.00</t>
  </si>
  <si>
    <t>COTA-PARTE DO ITR - ASPS</t>
  </si>
  <si>
    <t>1.7.2.1.01.05.04.00.00</t>
  </si>
  <si>
    <t>Cota-Parte do ITR – FUNDEB</t>
  </si>
  <si>
    <t>1.7.2.1.22.00.00.00.00</t>
  </si>
  <si>
    <t>TRANSFERENCIA DA COMPENSACAO FINANCEIRA
PELA EXPLORACAO DE RECURSOS NATURAIS</t>
  </si>
  <si>
    <t>1.7.2.1.22.70.00.00.00</t>
  </si>
  <si>
    <t>COTA-PARTE DO FUNDO ESPECIAL DO PETROLEO - FEP</t>
  </si>
  <si>
    <t>1.7.2.1.33.00.00.00.00</t>
  </si>
  <si>
    <t>TRANSFERENCIA DE RECURSOS DO SISTEMA UNICO DE SAUDE - SUS - 
REPASSE FUNDO A FUNDO</t>
  </si>
  <si>
    <t>PISO DE ATENCAO BASICA - PAB VARIAVEL</t>
  </si>
  <si>
    <t>Ações Estruturantes de Vigilância Sanitária</t>
  </si>
  <si>
    <t>1.7.2.1.34.00.00.00.00</t>
  </si>
  <si>
    <t>TRANSFERENCIAS DE RECURSOS DO FUNDO NACIONAL DE ASSISTENCIA
SOCIAL - FNAS</t>
  </si>
  <si>
    <t>1.7.2.1.34.00.06.00.00</t>
  </si>
  <si>
    <t>PROGRAMAS TEMPORÁRIOS COM RECURSOS RECEBIDOS DO FNAS</t>
  </si>
  <si>
    <t xml:space="preserve">FNAS – ALTA COMPLEXIDADE </t>
  </si>
  <si>
    <t>FNAS – BÁSICO FIXO</t>
  </si>
  <si>
    <t>FNAS – PISO FIXO MÉDIA COMPLEXIDADE</t>
  </si>
  <si>
    <t xml:space="preserve">FNAS – TRANSIÇÃO DE MÉDIA COMPLEXIDADE </t>
  </si>
  <si>
    <t>1.7.2.1.35.00.00.00.00</t>
  </si>
  <si>
    <t>TRANSFERENCIAS DE RECURSOS DO FUNDO NACIONAL DO 
DESENVOLVIMENTO DA EDUCACAO – FNDE</t>
  </si>
  <si>
    <t>1.7.2.1.35.01.00.00.00</t>
  </si>
  <si>
    <t>1.7.2.1.35.03.00.00.00</t>
  </si>
  <si>
    <t>TRANSFERENCIAS DIRETAS DO FNDE REF.  PROGRAMA NACIONAL 
DE ALIMENTACAO ESCOLAR – PNAE</t>
  </si>
  <si>
    <t>1.7.2.1.35.04.00.00.00</t>
  </si>
  <si>
    <t>TRANSFERENCIAS DIRETAS  DO FNDE REF.  PROGRAMA NACIONAL 
DE APOIO AO TRANSPORTE ESCOLAR – PNATE</t>
  </si>
  <si>
    <t>1.7.2.1.35.99.00.00.00</t>
  </si>
  <si>
    <t>OUTRAS TRANSFERENCIAS DIRETAS DO FUNDO NACIONAL DO
DESENVOLVIMENTO DAEDUCACAO – FNDE</t>
  </si>
  <si>
    <t>1.7.2.1.35.99.01.00.00</t>
  </si>
  <si>
    <t>PROGRAMA ATENDIMENTO A CRIANÇA - PNAC</t>
  </si>
  <si>
    <t>1.7.2.1.35.99.03.00.00</t>
  </si>
  <si>
    <t>1.7.2.1.36.00.00.00.00</t>
  </si>
  <si>
    <t>TRANSFERENCIA FINANCEIRA DO ICMS – DESONERACAO - L.C. N° 87/96</t>
  </si>
  <si>
    <t>1.7.2.1.36.00.01.00.00</t>
  </si>
  <si>
    <t>TRANSFERENCIA FINANCEIRA - L.C.N° 87/96 - PROPRIO</t>
  </si>
  <si>
    <t>1.7.2.1.36.00.02.00.00</t>
  </si>
  <si>
    <t>TRANSFERENCIA FINANCEIRA - L.C.N° 87/96 - MDE</t>
  </si>
  <si>
    <t>1.7.2.1.36.00.04.00.00</t>
  </si>
  <si>
    <t>TRANSFERENCIA FINANCEIRA - L.C.N° 87/96 - ASPS</t>
  </si>
  <si>
    <t>1.7.2.1.36.00.05.00.00</t>
  </si>
  <si>
    <t>TRANSFERENCIA FINANCEIRA - L.C.N° 87/96 - FUNDEB</t>
  </si>
  <si>
    <t>1.7.2.1.99.00.00.00.00</t>
  </si>
  <si>
    <t>OUTRAS TRANSFERENCIAS DA UNIAO</t>
  </si>
  <si>
    <t>1.7.2.1.99.00.21.00.00</t>
  </si>
  <si>
    <t>DNPM</t>
  </si>
  <si>
    <t>1.7.2.2.00.00.00.00.00</t>
  </si>
  <si>
    <t>TRANSFERENCIAS DOS ESTADOS</t>
  </si>
  <si>
    <t>1.7.2.2.01.00.00.00.00</t>
  </si>
  <si>
    <t>PARTICIPACAO NA RECEITA DOS ESTADOS</t>
  </si>
  <si>
    <t>1.7.2.2.01.01.00.00.00</t>
  </si>
  <si>
    <t>COTA-PARTE DO ICMS</t>
  </si>
  <si>
    <t>1.7.2.2.01.01.01.00.00</t>
  </si>
  <si>
    <t>COTA-PARTE DO ICMS - PROPRIO</t>
  </si>
  <si>
    <t>1.7.2.2.01.01.02.00.00</t>
  </si>
  <si>
    <t>COTA-PARTE DO ICMS - MDE</t>
  </si>
  <si>
    <t>1.7.2.2.01.01.04.00.00</t>
  </si>
  <si>
    <t>COTA-PARTE DO ICMS - ASPS</t>
  </si>
  <si>
    <t>1.7.2.2.01.01.05.00.00</t>
  </si>
  <si>
    <t>COTA-PARTE DO ICMS - FUNDEB</t>
  </si>
  <si>
    <t>1.7.2.2.01.02.00.00.00</t>
  </si>
  <si>
    <t>COTA-PARTE DO IPVA</t>
  </si>
  <si>
    <t>1.7.2.2.01.02.01.00.00</t>
  </si>
  <si>
    <t>COTA-PARTE DO IPVA - PROPRIO</t>
  </si>
  <si>
    <t>1.7.2.2.01.02.02.00.00</t>
  </si>
  <si>
    <t>COTA-PARTE DO IPVA - MDE</t>
  </si>
  <si>
    <t>1.7.2.2.01.02.03.00.00</t>
  </si>
  <si>
    <t>COTA-PARTE DO IPVA - ASPS</t>
  </si>
  <si>
    <t>1.7.2.2.01.02.04.00.00</t>
  </si>
  <si>
    <t>Cota-Parte do IPVA - FUNDEB</t>
  </si>
  <si>
    <t>1.7.2.2.01.04.00.00.00</t>
  </si>
  <si>
    <t>COTA-PARTE DO IPI SOBRE EXPORTACAO</t>
  </si>
  <si>
    <t>1.7.2.2.01.04.01.00.00</t>
  </si>
  <si>
    <t>Cota-Parte do IPI / Exportação - Próprio</t>
  </si>
  <si>
    <t>1.7.2.2.01.04.02.00.00</t>
  </si>
  <si>
    <t>Cota-Parte do IPI / Exportação - MDE</t>
  </si>
  <si>
    <t>1.7.2.2.01.04.04.00.00</t>
  </si>
  <si>
    <t>Cota-Parte do IPI / Exportação - ASPS</t>
  </si>
  <si>
    <t>1.7.2.2.01.04.05.00.00</t>
  </si>
  <si>
    <t>Cota-Parte do IPI / Exportação - FUNDEB</t>
  </si>
  <si>
    <t>1.7.2.2.01.13.00.00.00</t>
  </si>
  <si>
    <t>COTA-PARTE DA CONTRIBUICAO DE INTERVENCAO NO DOMINIO ECONOMICO</t>
  </si>
  <si>
    <t>1.7.2.2.33.00.00.00.00</t>
  </si>
  <si>
    <t>TRANSFERENCIA DE RECURSOS DO ESTADO PARA PROGRAMAS DE SAUDE - REPASSE FUNDO A FUNDO</t>
  </si>
  <si>
    <t>1.7.2.2.99.00.00.00.00</t>
  </si>
  <si>
    <t>OUTRAS TRANFERENCIAS DOS ESTADOS</t>
  </si>
  <si>
    <t>1.7.2.2.99.00.03.00.00</t>
  </si>
  <si>
    <t>COTA-PARTE DA MULTA DE TRANSITO</t>
  </si>
  <si>
    <t>1.7.2.4.00.00.00.00.00</t>
  </si>
  <si>
    <t>TRANSFERENCIAS MULTIGOVERNAMENTAIS</t>
  </si>
  <si>
    <t>1.7.2.4.01.00.00.00.00</t>
  </si>
  <si>
    <t>TRANSFERENCIAS DE RECURSOS DO FUNDEB</t>
  </si>
  <si>
    <t>1.7.6.0.00.00.00.00.00</t>
  </si>
  <si>
    <t>TRANSFERENCIAS DE CONVENIOS</t>
  </si>
  <si>
    <t>1.7.6.1.00.00.00.00.00</t>
  </si>
  <si>
    <t>TRANSF. DE CONVENIOS DA UNIAO E DE SUAS ENTIDADES</t>
  </si>
  <si>
    <t>1.7.6.1.01.00.00.00.00</t>
  </si>
  <si>
    <t>TRANSF.DE CONVENIOS DA UNIAO P/ O SISTEMA UNICO DE SAUDE - SUS</t>
  </si>
  <si>
    <t>1.7.6.1.01.00.99.00.00</t>
  </si>
  <si>
    <t>OUTROS CONVENIOS COM A UNIAO - SAUDE</t>
  </si>
  <si>
    <t>1.7.6.1.01.00.99.01.00</t>
  </si>
  <si>
    <t>DST/AIDS</t>
  </si>
  <si>
    <t>1.7.6.1.01.00.99.02.00</t>
  </si>
  <si>
    <t>1.7.6.1.02.00.00.00.00</t>
  </si>
  <si>
    <t>TRANSFERENCIAS DE CONVENIOS DA UNIAO DESTINADOS À PROGRAMAS DE  EDUCACAO</t>
  </si>
  <si>
    <t>1.7.6.1.02.00.01.00.00</t>
  </si>
  <si>
    <t>1.7.6.1.03.00.00.00.00</t>
  </si>
  <si>
    <t>1.7.6.1.03.00.01.00.00</t>
  </si>
  <si>
    <t>Transf. Assist. Social – IGDBF</t>
  </si>
  <si>
    <t>1.7.6.1.99.00.00.00.00</t>
  </si>
  <si>
    <t>OUTRAS TRANSFERENCIAS DE CONVENIOS DA UNIAO</t>
  </si>
  <si>
    <t>1.7.6.1.99.00.01.00.00</t>
  </si>
  <si>
    <t>1.7.6.2.00.00.00.00.00</t>
  </si>
  <si>
    <t>TRANSFERENCIAS DE CONVENIOS DOS ESTADOS, DO DISTRITO 
FEDERAL E DE SUAS ENTIDADES</t>
  </si>
  <si>
    <t>1.7.6.2.02.00.00.00.00</t>
  </si>
  <si>
    <t>TRANSFERENCIAS DE CONVENIOS DOS ESTADOS DESTINADOS À 
PROGRAMAS  DE EDUCACAO</t>
  </si>
  <si>
    <t>1.7.6.2.02.00.01.00.00</t>
  </si>
  <si>
    <t>TRANSFERENCIAS DE CONVENIO PARA O TRANSPORTE ESCOLAR</t>
  </si>
  <si>
    <t>1.9.0.0.00.00.00.00.00</t>
  </si>
  <si>
    <t>1.9.1.0.00.00.00.00.00</t>
  </si>
  <si>
    <t>MULTAS E JUROS DE MORA</t>
  </si>
  <si>
    <t>1.9.1.1.00.00.00.00.00</t>
  </si>
  <si>
    <t>MULTAS E JUROS DE MORA DOS TRIBUTOS</t>
  </si>
  <si>
    <t>1.9.1.1.38.00.00.00.00</t>
  </si>
  <si>
    <t>MULTAS E JUROS DE MORA DO IMPOSTO SOBRE A PROPRIEDADE PREDIAL E TERRITORIAL URBANO</t>
  </si>
  <si>
    <t>1.9.1.1.38.00.01.00.00</t>
  </si>
  <si>
    <t>MULTAS E JUROS DE MORA DO IPTU - PROPRIO</t>
  </si>
  <si>
    <t>1.9.1.1.38.00.02.00.00</t>
  </si>
  <si>
    <t>MULTAS E JUROS DE MORA DO IPTU - MDE</t>
  </si>
  <si>
    <t>1.9.1.1.38.00.03.00.00</t>
  </si>
  <si>
    <t>MULTAS E JUROS DE MORA DO IPTU - ASPS</t>
  </si>
  <si>
    <t>1.9.1.1.40.00.00.00.00</t>
  </si>
  <si>
    <t>MULTAS E JUROS DE MORA DO IMPOSTO SOBRE SERVICOS DE QUALQUER NATUREZA – ISS</t>
  </si>
  <si>
    <t>1.9.1.1.40.00.01.00.00</t>
  </si>
  <si>
    <t>MULTAS E JUROS DE MORA DO ISS - PROPRIO</t>
  </si>
  <si>
    <t>1.9.1.1.40.00.02.00.00</t>
  </si>
  <si>
    <t>MULTAS E JUROS DE MORA DO ISS - MDE</t>
  </si>
  <si>
    <t>1.9.1.1.40.00.03.00.00</t>
  </si>
  <si>
    <t>MULTAS E JUROS DE MORA DO ISS - ASPS</t>
  </si>
  <si>
    <t>1.9.1.1.99.00.00.00.00</t>
  </si>
  <si>
    <t>MULTAS E JUROS DE MORA  DE OUTROS TRIBUTOS</t>
  </si>
  <si>
    <t>1.9.1.1.99.01.01.00.00</t>
  </si>
  <si>
    <t>Multas e Juros de Mora das Taxas</t>
  </si>
  <si>
    <t>1.9.1.1.99.01.02.00.00</t>
  </si>
  <si>
    <t>Multa e Juros de Mora Código de Posturas</t>
  </si>
  <si>
    <t>1.9.1.1.99.01.03.00.00</t>
  </si>
  <si>
    <t>Multa e Juros de Mora do Patrimônio</t>
  </si>
  <si>
    <t>1.9.1.1.99.01.04.00.00</t>
  </si>
  <si>
    <t>Multa e Juros de Mora Produção e Circulação</t>
  </si>
  <si>
    <t>1.9.1.1.99.01.05.00.00</t>
  </si>
  <si>
    <t>1.9.1.3.00.00.00.00.00</t>
  </si>
  <si>
    <t>MULTAS E JUROS DE MORA DA DIVIDA ATIVA DOS TRIBUTOS</t>
  </si>
  <si>
    <t>1.9.1.3.11.00.00.00.00</t>
  </si>
  <si>
    <t>MULTAS E JUROS DE MORA DA DIVIDA ATIVA DO 
IMPOSTO SOBRE A PROPRIEDADE PREDIAL E</t>
  </si>
  <si>
    <t>1.9.1.3.11.00.01.00.00</t>
  </si>
  <si>
    <t>MULTAS E JUROS DE MORA DA DIVIDA ATIVA DO IPTU - PROPRIO</t>
  </si>
  <si>
    <t>1.9.1.3.11.00.02.00.00</t>
  </si>
  <si>
    <t>MULTAS E JUROS DE MORA DA DIVIDA ATIVA DO IPTU - MDE</t>
  </si>
  <si>
    <t>1.9.1.3.11.00.03.00.00</t>
  </si>
  <si>
    <t>MULTAS E JUROS DE MORA DA DIVIDA ATIVA DO IPTU - ASPS</t>
  </si>
  <si>
    <t>1.9.1.3.13.00.00.00.00</t>
  </si>
  <si>
    <t>1.9.1.3.13.00.01.00.00</t>
  </si>
  <si>
    <t>MULTAS E JUROS DE MORA DA DIVIDA ATIVA DO ISS - PROPRIO</t>
  </si>
  <si>
    <t>1.9.1.3.13.00.02.00.00</t>
  </si>
  <si>
    <t>MULTAS E JUROS DE MORA DA DIVIDA ATIVA DO ISS - MDE</t>
  </si>
  <si>
    <t>1.9.1.3.13.00.03.00.00</t>
  </si>
  <si>
    <t>MULTAS E JUROS DE MORA DA DIVIDA ATIVA DO ISS - ASPS</t>
  </si>
  <si>
    <t>1.9.1.3.99.00.00.00.00</t>
  </si>
  <si>
    <t>MULTAS E JUROS DE MORA DA DIVIDA ATIVA DE OUTROS TRIBUTOS</t>
  </si>
  <si>
    <t>1.9.1.3.99.00.01.00.00</t>
  </si>
  <si>
    <t>MULTAS E JUROS DE MORA DA DIVIDA ATIVA DAS TAXAS</t>
  </si>
  <si>
    <t>1.9.1.9.00.00.00.00.00</t>
  </si>
  <si>
    <t>MULTAS DE OUTRAS ORIGENS</t>
  </si>
  <si>
    <t>1.9.1.9.15.00.00.00.00</t>
  </si>
  <si>
    <t>MULTAS PREVISTAS NA LEGISLACAO DE TRANSITO</t>
  </si>
  <si>
    <t>1.9.1.9.27.00.00.00.00</t>
  </si>
  <si>
    <t>MULTAS E JUROS PREVISTOS EM CONTRATO</t>
  </si>
  <si>
    <t>1.9.1.9.27.00.01.00.00</t>
  </si>
  <si>
    <t>MULTAS - FRDR</t>
  </si>
  <si>
    <t>1.9.2.0.00.00.00.00.00</t>
  </si>
  <si>
    <t>INDENIZACOES E RESTITUICOES</t>
  </si>
  <si>
    <t>1.9.2.1.00.00.00.00.00</t>
  </si>
  <si>
    <t>INDENIZACOES</t>
  </si>
  <si>
    <t>1.9.2.1.99.00.00.00.00</t>
  </si>
  <si>
    <t>OUTRAS INDENIZACOES</t>
  </si>
  <si>
    <t>1.9.2.2.99.00.07.00.00</t>
  </si>
  <si>
    <t>OUTRAS RESTITUIÇÕES</t>
  </si>
  <si>
    <t>1.9.2.2.99.00.10.00.00</t>
  </si>
  <si>
    <t>RESTITUICAO PELO PAGAMENTO INDEVIDO</t>
  </si>
  <si>
    <t>1.9.3.0.00.00.00.00.00</t>
  </si>
  <si>
    <t>RECEITA DA DIVIDA ATIVA</t>
  </si>
  <si>
    <t>1.9.3.1.00.00.00.00.00</t>
  </si>
  <si>
    <t>RECEITA DA DIVIDA ATIVA TRIBUTARIA</t>
  </si>
  <si>
    <t>1.9.3.1.11.00.00.00.00</t>
  </si>
  <si>
    <t>RECEITA  DIVIDA ATIVA  IMP. SOBRE  PROPR. PREDIAL E TERRIT. URBANA</t>
  </si>
  <si>
    <t>1.9.3.1.11.00.01.00.00</t>
  </si>
  <si>
    <t>RECEITA DA DIVIDA ATIVA DO IPTU - PROPRIO</t>
  </si>
  <si>
    <t>1.9.3.1.11.00.02.00.00</t>
  </si>
  <si>
    <t>RECEITA DA DIVIDA ATIVA DO IPTU - MDE</t>
  </si>
  <si>
    <t>1.9.3.1.11.00.03.00.00</t>
  </si>
  <si>
    <t>RECEITA DA DIVIDA ATIVA DO IPTU - ASPS</t>
  </si>
  <si>
    <t>1.9.3.1.13.00.00.00.00</t>
  </si>
  <si>
    <t>RECEITA DA DIVIDA ATIVA SOBRE SERV. QUALQUER NATUREZA - ISS</t>
  </si>
  <si>
    <t>1.9.3.1.13.00.01.00.00</t>
  </si>
  <si>
    <t>RECEITA DA DIVIDA ATIVA DO ISS - PROPRIO</t>
  </si>
  <si>
    <t>1.9.3.1.13.00.02.00.00</t>
  </si>
  <si>
    <t>RECEITA DA DIVIDA ATIVA DO ISS - MDE</t>
  </si>
  <si>
    <t>1.9.3.1.13.00.03.00.00</t>
  </si>
  <si>
    <t>RECEITA DA DIVIDA ATIVA DO ISS - ASPS</t>
  </si>
  <si>
    <t>1.9.3.1.99.00.00.00.00</t>
  </si>
  <si>
    <t>RECEITA DA DIVIDA ATIVA DE OUTROS TRIBUTOS</t>
  </si>
  <si>
    <t>1.9.3.1.99.01.01.00.00</t>
  </si>
  <si>
    <t>RECEITA DA DIVIDA ATIVA DAS TAXAS</t>
  </si>
  <si>
    <t>1.9.3.2.00.00.00.00.00</t>
  </si>
  <si>
    <t>RECEITA DA DIVIDA ATIVA NAO TRIBUTARIA</t>
  </si>
  <si>
    <t>1.9.3.2.99.00.00.00.00</t>
  </si>
  <si>
    <t>RECEITA DA DIVIDA ATIVA NAO TRIBUTARIA DE OUTRAS RECEITAS</t>
  </si>
  <si>
    <t>1.9.3.2.99.01.00.00.00</t>
  </si>
  <si>
    <t>RECEITA DA DIVIDA ATIVA NAO TRIBUTARIA DE OUTRAS RECEITAS – Principal</t>
  </si>
  <si>
    <t>1.9.3.2.99.01.04.00.00</t>
  </si>
  <si>
    <t>RECEITA DA DIVIDA ATIVA NÃO TRIBUTARIA DA CONCESSÃO DE EMPRESTIMOS</t>
  </si>
  <si>
    <t>1.9.3.2.99.01.07.00.00</t>
  </si>
  <si>
    <t>RECEITA DA DIVIDA ATIVA NAO TRIBUTARIA PROVENIENTE DA  
IMPUTACAO DE  MULTAS DIVERSAS</t>
  </si>
  <si>
    <t>1.9.9.0.00.00.00.00.00</t>
  </si>
  <si>
    <t>RECEITAS DIVERSAS</t>
  </si>
  <si>
    <t>1.9.9.0.99.00.00.00.00</t>
  </si>
  <si>
    <t>OUTRAS RECEITAS</t>
  </si>
  <si>
    <t>1.9.9.0.99.00.07.00.00</t>
  </si>
  <si>
    <t>OUTRAS RECEITAS DIVERSAS</t>
  </si>
  <si>
    <t>2.0.0.0.00.00.00.00.00</t>
  </si>
  <si>
    <t>2.1.0.0.00.00.00.00.00</t>
  </si>
  <si>
    <t>OPERACOES DE CREDITO</t>
  </si>
  <si>
    <t>2.1.1.0.00.00.00.00.00</t>
  </si>
  <si>
    <t>OPERACOES DE CREDITO INTERNAS</t>
  </si>
  <si>
    <t>2.1.1.4.00.00.00.00.00</t>
  </si>
  <si>
    <t>OPERAÇÕES DE CRÉDITO INTERNAS CONTRATUAIS</t>
  </si>
  <si>
    <t>2.1.1.4.99.00.00.00.00</t>
  </si>
  <si>
    <t>OUTRAS OPERAÇÕES DE CRÉDITO INTERNAS – CONTRATUAIS</t>
  </si>
  <si>
    <t>2.1.1.4.99.00.02.00.00</t>
  </si>
  <si>
    <t>Pró-Moradias (PAC)</t>
  </si>
  <si>
    <t>Pró-Moradias – Cadena</t>
  </si>
  <si>
    <t>2.1.2.0.00.00.00.00.00</t>
  </si>
  <si>
    <t>OPERACOES DE CREDITO EXTERNAS</t>
  </si>
  <si>
    <t>2.1.2.3.00.00.00.00.00</t>
  </si>
  <si>
    <t>OPERACOES DE CREDITO EXTERNAS CONTRATUAIS</t>
  </si>
  <si>
    <t>2.1.2.3.05.00.00.00.00</t>
  </si>
  <si>
    <t>OPERACOES DE CREDITO EXTERNAS PARA PROGRAMAS DE MODERNIZACAO DA  ADMINISTRACAO PÚBLICA</t>
  </si>
  <si>
    <t>2.1.2.3.99.00.00.00.00</t>
  </si>
  <si>
    <t>OUTRAS OPERAÇÕES DE CRÉDITO EXTERNAS CONTRATUAIS</t>
  </si>
  <si>
    <t>2.1.2.3.99.00.01.00.00</t>
  </si>
  <si>
    <t>BANCO MUNDIAL</t>
  </si>
  <si>
    <t>2.2.0.0.00.00.00.00.00</t>
  </si>
  <si>
    <t>ALIENACAO DE BENS</t>
  </si>
  <si>
    <t>2.2.2.0.00.00.00.00.00</t>
  </si>
  <si>
    <t>ALIENACAO DE BENS IMOVEIS</t>
  </si>
  <si>
    <t>2.2.2.5.00.00.00.00.00</t>
  </si>
  <si>
    <t>ALIENACAO DE IMOVEIS URBANOS</t>
  </si>
  <si>
    <t>2.3.0.0.00.00.00.00.00</t>
  </si>
  <si>
    <t>AMORTIZACAO DE EMPRESTIMOS</t>
  </si>
  <si>
    <t>2.3.0.0.99.00.00.00.00</t>
  </si>
  <si>
    <t>AMORTIZACOES DE FINANCIAMENTOS DIVERSOS</t>
  </si>
  <si>
    <t>2.3.0.0.99.00.01.00.00</t>
  </si>
  <si>
    <t>AMORTIZACAO DE FINANCIAMENTOS CONCEDIDOS AOS CONTRIBUINTES E/OU AGRICULTORES</t>
  </si>
  <si>
    <t>2.4.0.0.00.00.00.00.00</t>
  </si>
  <si>
    <t>TRANSFERENCIAS DE CAPITAL</t>
  </si>
  <si>
    <t>2.4.2.0.00.00.00.00.00</t>
  </si>
  <si>
    <t>2.4.2.1.00.00.00.00.00</t>
  </si>
  <si>
    <t>TRANSFERENCIAS DA UNIAO</t>
  </si>
  <si>
    <t>2.4.2.1.99.00.00.00.00</t>
  </si>
  <si>
    <t>2.4.2.1.99.00.01.00.00</t>
  </si>
  <si>
    <t>PAC - Contrato 218.815-56</t>
  </si>
  <si>
    <t>Contrato 256.097-60 Rua das Limeiras</t>
  </si>
  <si>
    <t>1.9.2.2.10.01.00.00.00</t>
  </si>
  <si>
    <t>1406</t>
  </si>
  <si>
    <t>1405</t>
  </si>
  <si>
    <t>(-) Remuneração do Fundo de Assistência à Saúde</t>
  </si>
  <si>
    <t>(-) Compensações Financeiras entre RGPS e RPPS</t>
  </si>
  <si>
    <t>2014</t>
  </si>
  <si>
    <t>1.3.2.5.01.03.58.00.00</t>
  </si>
  <si>
    <t>1408</t>
  </si>
  <si>
    <t>1.3.2.5.01.99.09.00.00</t>
  </si>
  <si>
    <t>1.3.2.5.01.99.83.00.00</t>
  </si>
  <si>
    <t>1411</t>
  </si>
  <si>
    <t>Rec. Rem. de Dep. Banc. - Contrato 311961-07 Quad.</t>
  </si>
  <si>
    <t>1.7.2.1.35.99.08.00.00</t>
  </si>
  <si>
    <t>FNDE - PNAE Mais Educação</t>
  </si>
  <si>
    <t>7.9.1.2.29.01.02.00.00</t>
  </si>
  <si>
    <t>2.4.2.2.00.00.00.00</t>
  </si>
  <si>
    <t>TRANSFERÊNCIAS DOS ESTADOS</t>
  </si>
  <si>
    <t>2.4.2.2.01.00.01.00</t>
  </si>
  <si>
    <t>Transf. ESF - Construção US/PPV</t>
  </si>
  <si>
    <t>4303</t>
  </si>
  <si>
    <t>2.4.2.2.01.00.00.00</t>
  </si>
  <si>
    <t>TRANSFERÊNCIA DE RECURSOS DO SISTEMA ÚNICO DE SAÚDE - SUS</t>
  </si>
  <si>
    <t>2.4.7.0.00.00.00.00</t>
  </si>
  <si>
    <t>2.4.7.1.00.00.00.00</t>
  </si>
  <si>
    <t>TRANSFERÊNCIAS DE CONVÊNIOS</t>
  </si>
  <si>
    <t xml:space="preserve">TRANSFERÊNCIAS DE CONVÊNIOS DA UNIÃO </t>
  </si>
  <si>
    <t>2.4.7.1.01.00.00.00</t>
  </si>
  <si>
    <t>TRANSFERÊNCIAS DE CONVÊNIOS DA UNIÃO PARA O SISTEMA ÚNICO DE SAÚDE - SUS</t>
  </si>
  <si>
    <t>1.2.3.0.00.00.00.00.00</t>
  </si>
  <si>
    <t>1.3.2.5.01.03.35.00.00</t>
  </si>
  <si>
    <t>Rec. Rem. de Dep. Banc. - Construção US</t>
  </si>
  <si>
    <t>Rec. Rem. de Dep. Banc. - Emenda para Construção de US</t>
  </si>
  <si>
    <t>1.3.2.5.01.03.61.00.00</t>
  </si>
  <si>
    <t>4002</t>
  </si>
  <si>
    <t>1.3.2.5.01.03.62.00.00</t>
  </si>
  <si>
    <t>4295</t>
  </si>
  <si>
    <t>Rec. Rem. de Dep. Banc. - Alienação de Bens SMS</t>
  </si>
  <si>
    <t>1.3.2.5.01.11.12.00.00</t>
  </si>
  <si>
    <t>Rec. Rem. de Dep. Banc. - FNDE - PNAE Mais Educação</t>
  </si>
  <si>
    <t>1.3.2.5.01.99.99.00.00</t>
  </si>
  <si>
    <t>1.3.2.5.01.99.99.50.00</t>
  </si>
  <si>
    <t>Rec. Rem. de Dep. Banc. - Pronasci Conv. 74469</t>
  </si>
  <si>
    <t>Rec. Rem. Dep. Banc - Outros</t>
  </si>
  <si>
    <t>1414</t>
  </si>
  <si>
    <t>1.9.2.2.99.00.14.00.00</t>
  </si>
  <si>
    <t>Outras Restituições - PNAC</t>
  </si>
  <si>
    <t>1.9.2.2.99.00.15.00.00</t>
  </si>
  <si>
    <t>Outras Restituições - PNAP</t>
  </si>
  <si>
    <t>1.9.2.2.99.00.16.00.00</t>
  </si>
  <si>
    <t>Outras Restituições - PNAE</t>
  </si>
  <si>
    <t>1.9.2.2.99.00.17.00.00</t>
  </si>
  <si>
    <t>Outras Restituições - PNAE Mais Educação</t>
  </si>
  <si>
    <t>1.9.2.2.99.00.18.00.00</t>
  </si>
  <si>
    <t>Outras Restituições - Educ. em Saúde</t>
  </si>
  <si>
    <t>1.9.2.2.99.00.19.00.00</t>
  </si>
  <si>
    <t>Outras Restituições - PABA</t>
  </si>
  <si>
    <t>1.9.2.2.99.00.20.00.00</t>
  </si>
  <si>
    <t>Outras Restituições - PJOV Piso Básico</t>
  </si>
  <si>
    <t>Construção e Ampliação de Unidade de Saúde</t>
  </si>
  <si>
    <t>1.3.2.5.01.10.39.00.00</t>
  </si>
  <si>
    <t>Rec. Rem. de Dep. Banc. - FNAS FPMC4</t>
  </si>
  <si>
    <t>1.3.2.5.01.99.39.00.00</t>
  </si>
  <si>
    <t>Rec. Rem. de Dep. Banc. - FUNDEEL</t>
  </si>
  <si>
    <t>1.3.2.5.01.99.87.00.00</t>
  </si>
  <si>
    <t>Rec. Rem. de Dep. Banc. - Cont. 301.574-04 Urbanização N.S</t>
  </si>
  <si>
    <t>1.1.2.2.99.00.10.00.00</t>
  </si>
  <si>
    <t>Taxa de Inscrição no Concurso</t>
  </si>
  <si>
    <t>TRANSFERENCIAS DE CONVENIOS DOS ESTADOS PARA O SISTEMA ÚNICO DE SAUDE - SUS</t>
  </si>
  <si>
    <t>1.7.6.2.01.00.04.00.00</t>
  </si>
  <si>
    <t>TC 478/2010 - Rede E.E.Casa Saúde e UPA</t>
  </si>
  <si>
    <t>2.2.1.9.00.00.01.02.00</t>
  </si>
  <si>
    <t>2.2.1.9.00.00.00.00.00</t>
  </si>
  <si>
    <t>ALIENAÇÃO DE OUTROS BENS MÓVEIS</t>
  </si>
  <si>
    <t>2.2.1.9.00.00.01.00.00</t>
  </si>
  <si>
    <t>ALIENAÇÃO DE BENS MÓVEIS ADQUIRIDOS COM RECURSOS VINCULADOS</t>
  </si>
  <si>
    <t>Alienação de Bens - SMS</t>
  </si>
  <si>
    <t>2.2.1.9.00.00.01.03.00</t>
  </si>
  <si>
    <t>1416</t>
  </si>
  <si>
    <t>Alienação de Bens - SMED</t>
  </si>
  <si>
    <t>2.4.2.1.99.00.32.00.00</t>
  </si>
  <si>
    <t>1417</t>
  </si>
  <si>
    <t>Contrato 327.130-80 - Aquisição de Máquinas p/ Estrada</t>
  </si>
  <si>
    <t>2.4.2.1.99.00.33.00.00</t>
  </si>
  <si>
    <t>1407</t>
  </si>
  <si>
    <t>Contrato  306.502-46 - Revitalização Praça Mena Barreto</t>
  </si>
  <si>
    <t>(-) DEDUÇÃO DA RECEITA POR RENÚNCIA</t>
  </si>
  <si>
    <t>1.3.2.5.01.99.89.00.00</t>
  </si>
  <si>
    <t>Rec. Rem. de Dep. Banc. - Revitalização Av. Rio Branco</t>
  </si>
  <si>
    <t>1.3.2.5.01.99.91.00.00</t>
  </si>
  <si>
    <t>Rec. Rem. de Dep. Banc. - Alienação de Bens SMED</t>
  </si>
  <si>
    <t>2.4.2.1.99.00.35.00.00</t>
  </si>
  <si>
    <t>1418</t>
  </si>
  <si>
    <t>1415</t>
  </si>
  <si>
    <t>Previsão</t>
  </si>
  <si>
    <t>1.2.3.0.00.00.00.00</t>
  </si>
  <si>
    <t>Restituições PNAP</t>
  </si>
  <si>
    <t>Restituições PNAE Mais Educação</t>
  </si>
  <si>
    <t xml:space="preserve">Outras Restiutições – PABA </t>
  </si>
  <si>
    <t>1.7.6.2.01.00.05.00.00</t>
  </si>
  <si>
    <t>CUSTEIO</t>
  </si>
  <si>
    <t>4297</t>
  </si>
  <si>
    <t>Alienação de Imóveis Urbanos</t>
  </si>
  <si>
    <t>1.3.2.5.01.03.63.00.00</t>
  </si>
  <si>
    <t>4221</t>
  </si>
  <si>
    <t>Rec. Rem. de Dep. Banc. - Regionalização</t>
  </si>
  <si>
    <t>1.3.2.5.01.10.40.00.00</t>
  </si>
  <si>
    <t>1423</t>
  </si>
  <si>
    <t>Rec. Rem. de Dep. Banc. - FNAS - IGD SUAS</t>
  </si>
  <si>
    <t>1.3.2.5.01.11.13.00.00</t>
  </si>
  <si>
    <t>1422</t>
  </si>
  <si>
    <t>Rec. Rem. de Dep. Banc. - FNDE Conv. 704173/2010</t>
  </si>
  <si>
    <t>1.3.2.5.01.99.92.00.00</t>
  </si>
  <si>
    <t>Rec. Rem. de Dep. Banc. -Contrato 325.020-10 - PRONAF</t>
  </si>
  <si>
    <t>1.3.2.5.01.99.93.00.00</t>
  </si>
  <si>
    <t xml:space="preserve">Rec. Rem. de Dep. Banc. -Contrato 310.558-91 - Pavimentação </t>
  </si>
  <si>
    <t>1.3.2.5.01.99.94.00.00</t>
  </si>
  <si>
    <t xml:space="preserve">Rec. Rem. de Dep. Banc. -Contrato 299.711-02 - Pavimentação </t>
  </si>
  <si>
    <t>1.3.2.5.01.99.95.00.00</t>
  </si>
  <si>
    <t xml:space="preserve">Rec. Rem. de Dep. Banc. -Contrato 345.791-69 - Aquisição de Caçamba </t>
  </si>
  <si>
    <t>1.3.2.5.01.99.96.00.00</t>
  </si>
  <si>
    <t>1420</t>
  </si>
  <si>
    <t>Rec. Rem. de Dep. Banc. -Pró-Infância - Creche</t>
  </si>
  <si>
    <t>1.3.2.5.01.99.97.00.00</t>
  </si>
  <si>
    <t>1421</t>
  </si>
  <si>
    <t xml:space="preserve">Rec. Rem. de Dep. Banc. -Conv. Conservação de Estradas </t>
  </si>
  <si>
    <t>ATENÇÃO BÁSICA</t>
  </si>
  <si>
    <t>1.7.2.1.33.01.00.00.00</t>
  </si>
  <si>
    <t>1.7.2.1.33.01.01.00.00</t>
  </si>
  <si>
    <t>PISO Da ATENÇÃO BÁSICA FIXO</t>
  </si>
  <si>
    <t>1.7.2.1.33.01.01.01.00</t>
  </si>
  <si>
    <t>PAB FIXO</t>
  </si>
  <si>
    <t>1.7.2.1.33.00.01.02.00</t>
  </si>
  <si>
    <t>Programa de Requalificação de UBS - Informatização e Telessaúde</t>
  </si>
  <si>
    <t>1.7.2.1.33.01.02.00.00</t>
  </si>
  <si>
    <t>1.7.2.1.33.01.02.01.00</t>
  </si>
  <si>
    <t xml:space="preserve">PACS - AGENTES COMUNITARIOS DA SAUDE </t>
  </si>
  <si>
    <t>1.7.2.1.33.01.02.05.00</t>
  </si>
  <si>
    <t xml:space="preserve">SAÚDE DA FAMÍLIA - SF </t>
  </si>
  <si>
    <t>1.7.2.1.33.02.00.00.00</t>
  </si>
  <si>
    <t>MÉDIA E ALTA COMPLEXIDADE AMBULATORIAL E HOSPITALAR</t>
  </si>
  <si>
    <t>LIMITE FINANCEIRO MÉDIA E ALTA COMPLEXIDADE AMBULATORIAL E HOSPITALAR-MAC</t>
  </si>
  <si>
    <t>1.7.2.1.33.02.01.01.00</t>
  </si>
  <si>
    <t>Centro de Especialidades Odontológicas</t>
  </si>
  <si>
    <t>1.7.2.1.33.02.01.02.00</t>
  </si>
  <si>
    <t>Financiamento aos Centros de Referência em Saúde do Trabalhador</t>
  </si>
  <si>
    <t>1.7.2.1.33.02.01.03.00</t>
  </si>
  <si>
    <t>4620</t>
  </si>
  <si>
    <t>Serviço de Atendimento Móvel às Urgências - SAMU</t>
  </si>
  <si>
    <t>1.7.2.1.33.02.01.00.00</t>
  </si>
  <si>
    <t>1.7.2.1.33.03.00.00.00</t>
  </si>
  <si>
    <t>VIGILÂNCIA EM SAÚDE</t>
  </si>
  <si>
    <t>1.7.2.1.33.03.01.00.00</t>
  </si>
  <si>
    <t>PISO VARIÁVEL DE VIGILÂNCIA E PROMOÇÃO DA SAÚDE - PVVPS</t>
  </si>
  <si>
    <t>1.7.2.1.33.03.01.01.00</t>
  </si>
  <si>
    <t>Campanha Nacional de Seguimento do Sarampo e Rubéola</t>
  </si>
  <si>
    <t>1.7.2.1.33.03.01.02.00</t>
  </si>
  <si>
    <t>Incentivo Programa DST/AIDS</t>
  </si>
  <si>
    <t>1.7.2.1.33.03.01.03.00</t>
  </si>
  <si>
    <t>Incentivo Projetos Vigilância e Prevenção de Violência e Acidentes</t>
  </si>
  <si>
    <t>1.7.2.1.33.03.02.00.00</t>
  </si>
  <si>
    <t>VIGILÂNCIA E PROMOÇÃO DA SAÚDE</t>
  </si>
  <si>
    <t>1.7.2.1.33.03.02.01.00</t>
  </si>
  <si>
    <t>Piso Fixo de Vigilância e Promoção da Saúde - PFVPS</t>
  </si>
  <si>
    <t>1.7.2.1.33.03.03.00.00</t>
  </si>
  <si>
    <t>PISO FIXO DE VIGILÂNCIA SANITÁRIA</t>
  </si>
  <si>
    <t>1.7.2.1.33.03.03.01.00</t>
  </si>
  <si>
    <t>1.7.2.1.33.04.00.00.00</t>
  </si>
  <si>
    <t>ASSISTÊNCIA FARMACÊUTICA</t>
  </si>
  <si>
    <t>1.7.2.1.33.04.01.00.00</t>
  </si>
  <si>
    <t>FARMÁCIA POPULAR</t>
  </si>
  <si>
    <t>1.7.2.1.33.04.01.01.00</t>
  </si>
  <si>
    <t>1.7.2.1.33.04.02.00.00</t>
  </si>
  <si>
    <t>BÁSICO DA ASSISTÊNCIA FARMACEUTICA</t>
  </si>
  <si>
    <t>1.7.2.1.33.04.02.01.00</t>
  </si>
  <si>
    <t>Programa de Assistência Farmacêutica Básica</t>
  </si>
  <si>
    <t>1.7.2.1.34.01.00.00.00</t>
  </si>
  <si>
    <t>1.7.2.1.34.02.00.00.00</t>
  </si>
  <si>
    <t>1.7.2.1.34.03.00.00.00</t>
  </si>
  <si>
    <t>1.7.2.1.34.04.00.00.00</t>
  </si>
  <si>
    <t>1.7.2.1.34.06.00.00.00</t>
  </si>
  <si>
    <t>1.7.2.1.34.08.00.00.00</t>
  </si>
  <si>
    <t>1.7.2.1.34.10.00.00.00</t>
  </si>
  <si>
    <t>FNAS – IGDBF</t>
  </si>
  <si>
    <t>1.7.2.1.34.11.00.00.00</t>
  </si>
  <si>
    <t>FNAS - IGD SUAS</t>
  </si>
  <si>
    <t>1.7.2.2.33.02.00.00.00</t>
  </si>
  <si>
    <t>4170</t>
  </si>
  <si>
    <t>FES  - Salvar/Emerg/Salvar/UPAS</t>
  </si>
  <si>
    <t>1.7.2.2.33.07.00.00.00</t>
  </si>
  <si>
    <t>FES - Trabalhador</t>
  </si>
  <si>
    <t>1.7.2.2.33.11.00.00.00</t>
  </si>
  <si>
    <t>FES - Farmácia Básica</t>
  </si>
  <si>
    <t>1.7.2.2.33.12.00.00.00</t>
  </si>
  <si>
    <t>FES - Primeira Infância Melhor - PIM</t>
  </si>
  <si>
    <t>1.7.2.2.33.16.00.00.00</t>
  </si>
  <si>
    <t>FES - PACS</t>
  </si>
  <si>
    <t>1.7.2.2.33.17.00.00.00</t>
  </si>
  <si>
    <t>FES - PSF</t>
  </si>
  <si>
    <t>1.9.1.3.99.00.03.00.00</t>
  </si>
  <si>
    <t>Multa e Juro de Dívida Ativa da Inspeção Sanitária</t>
  </si>
  <si>
    <t>1.9.1.4.00.00.00.00.00</t>
  </si>
  <si>
    <t>MULTAS E JUROS DE MORA DA DÍVIDA ATIVA DAS CONTRIBUIÇÕES</t>
  </si>
  <si>
    <t>1.9.1.4.99.00.00.00.00</t>
  </si>
  <si>
    <t>MULTAS E JUROS DE MORA DA DÍVIDA ATIVA DE OUTRAS CONTRIBUIÇÕES</t>
  </si>
  <si>
    <t>1.9.1.4.99.01.00.00.00</t>
  </si>
  <si>
    <t>MULTAS E JUROS DE MORA DA DÍVIDA ATIVA DE OUTRAS CONTRIBUIÇÕES - PRINCIPAL</t>
  </si>
  <si>
    <t>1.9.1.4.99.01.09.00.00</t>
  </si>
  <si>
    <t>Multas e Juros da Dívida Ativa da Contribuição para Iluminação Pública</t>
  </si>
  <si>
    <t>MULTAS E JUROS DE MORA DA DÍVIDA ATIVA DE OUTRAS RECEITAS</t>
  </si>
  <si>
    <t>OUTRAS MULTAS E JUROS DE MORA DA DÍVIDA ATIVA DE OUTRAS RECEITAS</t>
  </si>
  <si>
    <t>1.9.1.5.99.01.00.00.00</t>
  </si>
  <si>
    <t>OUTRAS MULTAS E JUROS DE MORA DA DÍVIDA ATIVA DE OUTRAS RECEITAS-PRINCIPAL</t>
  </si>
  <si>
    <t>1.9.1.5.99.01.03.00.00</t>
  </si>
  <si>
    <t>Multas e Juros de Mora da Dívida Ativa dos Autos de Infração</t>
  </si>
  <si>
    <t>Multas e Juros de Mora da Dívida Ativa dos Autos de Infração - PROCON</t>
  </si>
  <si>
    <t>1.9.1.9.10.00.00.00.00</t>
  </si>
  <si>
    <t>MULTAS PREVISTAS NA LEGISLAÇÃO SANITÁRIA</t>
  </si>
  <si>
    <t>1.9.1.9.12.00.00.00.00</t>
  </si>
  <si>
    <t>MULTAS PREVISTAS NA LEGISLAÇÃO DE REGISTRO DO COMÉRCIO</t>
  </si>
  <si>
    <t>1.9.1.9.35.00.00.00.00</t>
  </si>
  <si>
    <t>MULTAS POR DANOS AO MEIO AMBIENTE</t>
  </si>
  <si>
    <t>1.9.1.9.50.00.00.00.00</t>
  </si>
  <si>
    <t>MULTAS POR AUTO DE INFRAÇÃO</t>
  </si>
  <si>
    <t>1.9.1.9.50.00.01.00.00</t>
  </si>
  <si>
    <t>Multas por Auto de Infração - IPTU</t>
  </si>
  <si>
    <t>1.9.1.9.50.00.02.00.00</t>
  </si>
  <si>
    <t>Multas por Auto de Infração - ITBI</t>
  </si>
  <si>
    <t>1.9.1.9.50.00.03.00.00</t>
  </si>
  <si>
    <t>Multas por Auto de Infração - Alvará</t>
  </si>
  <si>
    <t>1.9.1.9.50.00.04.00.00</t>
  </si>
  <si>
    <t>Multas por Auto de Infração - ISS</t>
  </si>
  <si>
    <t>1.9.1.9.50.00.05.00.00</t>
  </si>
  <si>
    <t>Multas por Auto de Infração - Transporte</t>
  </si>
  <si>
    <t>1.9.1.9.50.00.06.00.00</t>
  </si>
  <si>
    <t>Multas por Auto de Infração - Postura</t>
  </si>
  <si>
    <t>1.9.1.9.50.00.07.00.00</t>
  </si>
  <si>
    <t>Multas por Auto de Infração - Elevadores</t>
  </si>
  <si>
    <t>1.9.3.1.35.00.00.00.00</t>
  </si>
  <si>
    <t>RECEITA DA DÍVIDA ATIVA DA TAXA DE FISCALIZAÇÃO E VIGILÂNCIA SANITÁRIA</t>
  </si>
  <si>
    <t>(R) TRANSF. FINANCEIRA L.C. 87/96 - FUNDEB</t>
  </si>
  <si>
    <t>(-) DEDUÇÃO DA RECEITA POR RESTITUIÇÃO</t>
  </si>
  <si>
    <t>(-) DEDUÇÃO DA RECEITA POR DESCONTO CONCEDIDO</t>
  </si>
  <si>
    <t>1425</t>
  </si>
  <si>
    <t>1.3.2.5.01.99.99.01.00</t>
  </si>
  <si>
    <t>Rec. Rem. de Dep. Banc. -Banco Mundial</t>
  </si>
  <si>
    <t>1.7.6.2.99.00.00.00.00</t>
  </si>
  <si>
    <t xml:space="preserve">OUTRAS TRANSFERÊNCIAS DE CONVÊNIOS DOS ESTADOS </t>
  </si>
  <si>
    <t>1.7.6.2.99.00.18.00.00</t>
  </si>
  <si>
    <t>1.7.6.2.99.00.20.00.00</t>
  </si>
  <si>
    <t>Convênio - Combate a Estiagem</t>
  </si>
  <si>
    <t>1.7.6.3.00.00.00.00.00</t>
  </si>
  <si>
    <t>TRANSFERÊNCIA DE CONVÊNIOS DOS MUNICIPIOS E DE SUAS ENTIDADES</t>
  </si>
  <si>
    <t>1.7.6.3.99.00.00.00.00</t>
  </si>
  <si>
    <t>OUTRAS TRANSFERÊNCIAS DE CONVÊNIOS DOS MUNICIPIOS</t>
  </si>
  <si>
    <t>1.1.2.2.99.00.11.00.00</t>
  </si>
  <si>
    <t>Taxa de Vistoria de Trânsito</t>
  </si>
  <si>
    <t>1.3.2.5.01.03.64.00.00</t>
  </si>
  <si>
    <t>Rec. Rem. de Dep. Banc. - SALVAR</t>
  </si>
  <si>
    <t>1.7.2.1.33.01.02.03.00</t>
  </si>
  <si>
    <t>Programa de Melhoria do Acesso e da Qualidade - PMAQ</t>
  </si>
  <si>
    <t>1.7.6.2.99.00.21.00.00</t>
  </si>
  <si>
    <t>1428</t>
  </si>
  <si>
    <t>Convênio 2447/2011 - Padarias Comunitárias</t>
  </si>
  <si>
    <t>1.9.1.9.27.00.02.00.00</t>
  </si>
  <si>
    <t>MULTAS CONTRATUAIS</t>
  </si>
  <si>
    <t>2.4.2.1.99.00.40.00.00</t>
  </si>
  <si>
    <t>1426</t>
  </si>
  <si>
    <t>Contrato 363.505-68 Construção de Praças</t>
  </si>
  <si>
    <t>1.3.2.5.01.99.99.51.00</t>
  </si>
  <si>
    <t>1427</t>
  </si>
  <si>
    <t>Rec. Rem. de Dep. Banc. - Contrato 363.505-68 Construção</t>
  </si>
  <si>
    <t>1.7.6.1.99.00.23.00.00</t>
  </si>
  <si>
    <t>Conv. 764750 - Santa Maria Cinema</t>
  </si>
  <si>
    <t>2.4.7.0.00.00.00.00.00</t>
  </si>
  <si>
    <t>TRANSFERÊNCIA DE CONVÊNOS</t>
  </si>
  <si>
    <t>2.4.7.1.00.00.00.00.00</t>
  </si>
  <si>
    <t>TRANSFERÊNCIAS DE CONVÊNIOS DA UNIÃO E DE DUAS ENTIDADES</t>
  </si>
  <si>
    <t>2.4.7.1.02.00.00.00.00</t>
  </si>
  <si>
    <t>TRANSFERÊNCIAS DE CONVÊNIOS DA UNIÃO DESTINADAS A PROGRAMAS DE EDUCAÇÃO</t>
  </si>
  <si>
    <t>2.4.7.1.02.00.01.00.00</t>
  </si>
  <si>
    <t>1429</t>
  </si>
  <si>
    <t>Conv. 701353/2011 - FNDE Ampliação e Reforma de Escolas</t>
  </si>
  <si>
    <t>1.3.2.5.01.11.14.00.00</t>
  </si>
  <si>
    <t>Rec. Rem. de Dep. Banc. - FNDE Conv. 701353/2011 - Ampliação e Reforma de Escolas</t>
  </si>
  <si>
    <t>1.3.2.5.01.99.99.53.00</t>
  </si>
  <si>
    <t>Rec. Rem. de Dep. Banc. - Conv.2447/2011 Padarias Comunitárias</t>
  </si>
  <si>
    <t>Programa Farmácia Popular do Brasil</t>
  </si>
  <si>
    <t>1.9.9.0.02.00.00.00.00</t>
  </si>
  <si>
    <t>RECEITA DE ÔNUS DE SUCUBÊNCIA DE AÇÕES JUDICIAIS</t>
  </si>
  <si>
    <t>1.9.9.0.02.01.00.00.00</t>
  </si>
  <si>
    <t>Receitas de Honorários de Advogados</t>
  </si>
  <si>
    <t>1.3.2.3.00.00.00.00.00</t>
  </si>
  <si>
    <t>Participações</t>
  </si>
  <si>
    <t>Rec. Rem. de Dep. Banc. - SAMU/SALVAR Federal</t>
  </si>
  <si>
    <t>1.3.2.5.01.99.99.54.00</t>
  </si>
  <si>
    <t>Rec. Rem. de Dep. Banc. - Contr.307.215-87 Cidade Digital</t>
  </si>
  <si>
    <t>1444</t>
  </si>
  <si>
    <t>1.3.2.5.01.99.99.56.00</t>
  </si>
  <si>
    <t>Rec. Rem. de Dep. Banc. - 3ª Etapa Centro de Eventos</t>
  </si>
  <si>
    <t>1.3.2.5.01.99.99.57.00</t>
  </si>
  <si>
    <t>1424</t>
  </si>
  <si>
    <t>1.3.2.5.01.99.99.58.00</t>
  </si>
  <si>
    <t>1430</t>
  </si>
  <si>
    <t>Rec. Rem. de Dep. Banc. - Contr. 347.288-01 Programa Esporte e Lazer</t>
  </si>
  <si>
    <t>Rec. Rem. de Dep. Banc. - Contr. 367.368-95 Equipamentos Banco de Alimentos</t>
  </si>
  <si>
    <t>1.9.1.9.50.00.08.00.00</t>
  </si>
  <si>
    <t>Multas por Auto de Infração - Patrimônio/Obras</t>
  </si>
  <si>
    <t>2.4.2.1.01.00.00.00.00</t>
  </si>
  <si>
    <t>TRANSFERÊNCIA DE RECURSOS DO SISTEMA ÚNICO DE SAÚDE</t>
  </si>
  <si>
    <t>2.4.2.1.01.00.01.00.00</t>
  </si>
  <si>
    <t xml:space="preserve">Programa de Requalificação de UBS </t>
  </si>
  <si>
    <t>2.4.7.1.02.00.02.00.00</t>
  </si>
  <si>
    <t>FNDE - Proinfancia</t>
  </si>
  <si>
    <t>2.4.7.1.02.00.03.00.00</t>
  </si>
  <si>
    <t>1433</t>
  </si>
  <si>
    <t>Termo Compromisso PAC 203589</t>
  </si>
  <si>
    <t>1.3.2.5.01.10.41.00.00</t>
  </si>
  <si>
    <t>1445</t>
  </si>
  <si>
    <t>Rec. Rem. de Dep. Banc. - FNAS - ACESSUAS - Pronatec</t>
  </si>
  <si>
    <t>1.3.2.5.01.11.15.00.00</t>
  </si>
  <si>
    <t>Rec. Rem. de Dep. Banc. - FNDE Conv. 20358 - Pro Infância - Creches - PAC</t>
  </si>
  <si>
    <t>1.7.2.1.34.12.00.00.00</t>
  </si>
  <si>
    <t>FNAS - ACESUAS Pronatec</t>
  </si>
  <si>
    <t>1.7.6.1.99.00.24.00.00</t>
  </si>
  <si>
    <t>Convênio TEM nº 06/2012 - Feira Economia</t>
  </si>
  <si>
    <t>Contrato 327.880-66 - 3ª Etapa Centro de Eventos</t>
  </si>
  <si>
    <t>2.4.2.1.99.00.42.00.00</t>
  </si>
  <si>
    <t>CEF Contrato 347.288-01 - Implantação de Academia</t>
  </si>
  <si>
    <t>1.3.2.5.01.03.65.00.00</t>
  </si>
  <si>
    <t>4051</t>
  </si>
  <si>
    <t>Rec. Rem. de Dep. Banc. - Diabetes</t>
  </si>
  <si>
    <t>1.3.2.5.01.03.66.00.00</t>
  </si>
  <si>
    <t>4111</t>
  </si>
  <si>
    <t>Rec. Rem. de Dep. Banc. - CEO</t>
  </si>
  <si>
    <t>1.3.2.5.01.03.67.00.00</t>
  </si>
  <si>
    <t>4112</t>
  </si>
  <si>
    <t>Rec. Rem. de Dep. Banc. - Próteses Dentárias</t>
  </si>
  <si>
    <t>1.3.2.5.01.03.68.00.00</t>
  </si>
  <si>
    <t>4011</t>
  </si>
  <si>
    <t>Rec. Rem. de Dep. Banc. - PIES</t>
  </si>
  <si>
    <t>1.7.2.2.33.19.00.00.00</t>
  </si>
  <si>
    <t>Diabetes Mellitus</t>
  </si>
  <si>
    <t>1.7.2.2.33.20.00.00.00</t>
  </si>
  <si>
    <t>CEO - Centro de Especialidades Odont.</t>
  </si>
  <si>
    <t>1.7.2.2.33.21.00.00.00</t>
  </si>
  <si>
    <t>LRPD - Labor. Reg. de Prótese Dentária</t>
  </si>
  <si>
    <t>1.7.2.2.33.22.00.00.00</t>
  </si>
  <si>
    <t>Incentivo Atenção Básica - PIES</t>
  </si>
  <si>
    <t>Multa e Juros de Mora do PROCON</t>
  </si>
  <si>
    <t>1.9.1.1.99.01.07.00.00</t>
  </si>
  <si>
    <t>Multa e Juros de Mora do Licenciamento Ambiental</t>
  </si>
  <si>
    <t>1.9.1.8.00.00.00.00.00</t>
  </si>
  <si>
    <t>MULTAS E JUROS DE MORA DE OUTRAS</t>
  </si>
  <si>
    <t>1.9.1.8.01.00.00.00.00</t>
  </si>
  <si>
    <t>MULTAS E JUROS DE MORA DE ALUGUEL</t>
  </si>
  <si>
    <t>2.4.2.1.99.00.39.00.00</t>
  </si>
  <si>
    <t xml:space="preserve">Rec. Rem. de Dep. Banc. -Contrato 310558-91 - Pavimentação </t>
  </si>
  <si>
    <t>Rec. Rem. de Dep. Banc. -Contrato 299711-02 - Pavimentação</t>
  </si>
  <si>
    <t>1.3.2.8.20.00.00.00.00</t>
  </si>
  <si>
    <t>Remuneração dos Investimentos em Renda Variável</t>
  </si>
  <si>
    <t>1.3.2.8.20.00.01.00.00</t>
  </si>
  <si>
    <t>1.9.2.2.07.00.00.00.00</t>
  </si>
  <si>
    <t>Recuperação de Despesas de Exercícios Anteriores</t>
  </si>
  <si>
    <t>Restituições Determinadas pelo TCE</t>
  </si>
  <si>
    <t>1.9.2.2.99.00.22.00.00</t>
  </si>
  <si>
    <t>2.4.2.1.99.00.37.00.00</t>
  </si>
  <si>
    <t>Contrato 310.558-91- Pavimentação de Ruas</t>
  </si>
  <si>
    <t>2.4.2.1.99.00.38.00.00</t>
  </si>
  <si>
    <t>Contrato 299.711-02 - Pavimentação de Ruas</t>
  </si>
  <si>
    <t>PAC 1 Pro-Infância - Creches - PAC</t>
  </si>
  <si>
    <t xml:space="preserve">(-) OUTRAS DEDUÇÕES DA RECEITA </t>
  </si>
  <si>
    <t>TOTAL DE DEDUÇÕES</t>
  </si>
  <si>
    <t>2015</t>
  </si>
  <si>
    <t>1.9.1.1.99.01.08.00.00</t>
  </si>
  <si>
    <t>Contrato 386.792-34 - Trem Turístico</t>
  </si>
  <si>
    <t>1446</t>
  </si>
  <si>
    <t>1431</t>
  </si>
  <si>
    <t>2.4.2.1.99.00.47.00.00</t>
  </si>
  <si>
    <t>1419</t>
  </si>
  <si>
    <t>2.4.2.1.99.00.48.00.00</t>
  </si>
  <si>
    <t>Contrato 373.371-63 - Infraestrutura Urbana Pavimentação</t>
  </si>
  <si>
    <t>1440</t>
  </si>
  <si>
    <t>2.4.2.1.99.00.49.00.00</t>
  </si>
  <si>
    <t>Contrato 366.454-21 - Pavimentação Rua Cidade Ouro Preto</t>
  </si>
  <si>
    <t>1435</t>
  </si>
  <si>
    <t>2.4.2.1.99.00.50.00.00</t>
  </si>
  <si>
    <t>Contrato 368.948-22 - Pavimentação Rua Alfredo Bortolotto Tessele</t>
  </si>
  <si>
    <t>1438</t>
  </si>
  <si>
    <t>2.4.2.1.99.00.51.00.00</t>
  </si>
  <si>
    <t>Contrato 374.729-91  Asfaltamento Rua Luis Tombesi</t>
  </si>
  <si>
    <t>1442</t>
  </si>
  <si>
    <t>Contrato 368.784,50 - Construção de Pscina Térmica - Distrito de Rio Grande</t>
  </si>
  <si>
    <t>1437</t>
  </si>
  <si>
    <t>2.4.2.1.99.00.52.00.00</t>
  </si>
  <si>
    <t>2.4.2.1.99.00.53.00.00</t>
  </si>
  <si>
    <t>Contrato 373.425-06 - Modernização Centro de Atividades Multiplas</t>
  </si>
  <si>
    <t>1441</t>
  </si>
  <si>
    <t>2.4.2.1.99.00.54.00.00</t>
  </si>
  <si>
    <t>Contrato 386.786-57 - Revitalização do Parque Itaimbé</t>
  </si>
  <si>
    <t>1447</t>
  </si>
  <si>
    <t>4521</t>
  </si>
  <si>
    <t>2.4.2.1.99.00.03.00.00</t>
  </si>
  <si>
    <t>2.4.2.1.99.00.55.00.00</t>
  </si>
  <si>
    <t>Remuneração em Investimentos de Renda Fixa - Taxa Administração - Fdo de Saúde</t>
  </si>
  <si>
    <t>2016</t>
  </si>
  <si>
    <t>1.2.1.0.99.00.15.00.00</t>
  </si>
  <si>
    <t>Contribuição ao Fundo do Idoso</t>
  </si>
  <si>
    <t>Rec. Rem. de Dep. Banc. - PMAQ</t>
  </si>
  <si>
    <t>1.3.2.5.01.99.99.59.00</t>
  </si>
  <si>
    <t>Rec. Rem. de Dep. Banc. - Educação Fiscal</t>
  </si>
  <si>
    <t>1316</t>
  </si>
  <si>
    <t>1.3.2.5.01.99.99.60.00</t>
  </si>
  <si>
    <t>Rec. Rem. de Dep. Banc. - Contr. 375.231-18 Aquis. Máq. E Equip.</t>
  </si>
  <si>
    <t>1.7.2.1.33.01.02.04.00</t>
  </si>
  <si>
    <t>1.7.2.1.33.01.02.06.00</t>
  </si>
  <si>
    <t>Rede Viver Sem Limites - RDEF - CEO</t>
  </si>
  <si>
    <t>1.7.2.1.33.03.04.00.00</t>
  </si>
  <si>
    <t>VIGILÂNCIA EPIDEMIOLÓGICA E AMBIENTAL EM SAÚDE</t>
  </si>
  <si>
    <t>1.7.2.1.33.03.04.01.00</t>
  </si>
  <si>
    <t>GESTÃO DO SUS</t>
  </si>
  <si>
    <t>Implantação de Ações e Serviços de Saúde</t>
  </si>
  <si>
    <t>1.7.2.1.33.05.00.00.00</t>
  </si>
  <si>
    <t>1.7.2.1.33.05.01.00.00</t>
  </si>
  <si>
    <t>1.9.1.2.99.00.00.00.00</t>
  </si>
  <si>
    <t>MULTAS E JUROS DE MORA DE OURAS CONTRIBUIÇÕES</t>
  </si>
  <si>
    <t>1.9.1.2.99.01.00.00.00</t>
  </si>
  <si>
    <t>MULTAS E JUROS DE MORA DE OURAS CONTRIBUIÇÕES - PRINCIPAL</t>
  </si>
  <si>
    <t>1.9.1.2.99.01.11.00.00</t>
  </si>
  <si>
    <t>Multas e Juros de Mora da Contribuição para Iluminação Pública</t>
  </si>
  <si>
    <t>MULTAS E JURO DE MORA DA DÍVIDA AIVA DAS CONTRIBUIÇÕES</t>
  </si>
  <si>
    <t>MULTAS E JURSO DE MORA DA DÍVIDA ATIVA DE OUTRAS CONTRIBUIÇÕES</t>
  </si>
  <si>
    <t>Multas e Juros da Dívida Ativa da Conribuição para Iluminação Pública</t>
  </si>
  <si>
    <t>MULTAS PREVISTAS NA LEGISLACAO DE REGISTRO DO COMÉRCIO</t>
  </si>
  <si>
    <t>Indeniz. Por Danos - Recurso FMS</t>
  </si>
  <si>
    <t>1.9.2.2.99.00.09.00.00</t>
  </si>
  <si>
    <t>1.9.2.2.99.00.09.01.00</t>
  </si>
  <si>
    <t>1.9.2.2.99.00.09.02.00</t>
  </si>
  <si>
    <t>Outras Restituições - rec. Saúde Municipal</t>
  </si>
  <si>
    <t>1.9.3.1.99.01.04.00.00</t>
  </si>
  <si>
    <t>Receita da Dívida Ativa da Taxa de Coleta Lixo</t>
  </si>
  <si>
    <t>Contrato 372.575-03 - Revit. Praça Monsenhor</t>
  </si>
  <si>
    <t>1439</t>
  </si>
  <si>
    <t>2.5.9.0.00.00.00.00.00</t>
  </si>
  <si>
    <t>2.5.9.0.00.00.03.00.00</t>
  </si>
  <si>
    <t>Variação Cambial - Operação de Crédito</t>
  </si>
  <si>
    <t>Taxa de Licença para Funcionamento de Estabelecimentos Comerciais,  Industriais e Prestadora de Serviços</t>
  </si>
  <si>
    <t>IRRF sobre Rendimentos do Trabalho- Ativos/Inativos do Poder Executivo/Indiretas</t>
  </si>
  <si>
    <t>Taxa de Licença para Funcionamento de Estabelecimentos Comerciais,  Industriais e Prestadoras de Serviços</t>
  </si>
  <si>
    <t>Rec. Rem. de Dep. Banc. - Convênios ou Emendas</t>
  </si>
  <si>
    <t>1.3.2.5.01.03.70.00.00</t>
  </si>
  <si>
    <t>Rec. Rem. de Dep. Banc. - PMAQ - Programa de Melhoria da Qualidade</t>
  </si>
  <si>
    <t>1.3.2.5.01.11.17.00.00</t>
  </si>
  <si>
    <t xml:space="preserve">Rec. Rem. de Dep. Banc. - FNDE PTA </t>
  </si>
  <si>
    <t>1.3.2.5.01.11.18.00.00</t>
  </si>
  <si>
    <t>1450</t>
  </si>
  <si>
    <t>1460</t>
  </si>
  <si>
    <t>Rec. Rem. de Dep. Banc. - FNDE PAR Educ</t>
  </si>
  <si>
    <t>1.3.2.5.01.11.19.00.00</t>
  </si>
  <si>
    <t>1459</t>
  </si>
  <si>
    <t>Rec. Rem. de Dep. Banc. - FNDE PAR TC 8582</t>
  </si>
  <si>
    <t>Rec. Rem. de Dep. Banc. -  Fundo de Saúde</t>
  </si>
  <si>
    <t>Rec. Rem. de Dep. Banc. - FUNDURAM - EC</t>
  </si>
  <si>
    <t>Rec. Rem. de Dep. Banc. - CEF 375.231-18</t>
  </si>
  <si>
    <t>1.3.2.5.01.99.99.61.00</t>
  </si>
  <si>
    <t>Rec. Rem. de Dep. Banc. - CEF 315.253-23 - Pav. Sinalização</t>
  </si>
  <si>
    <t>1.3.2.5.01.99.99.62.00</t>
  </si>
  <si>
    <t>Rec. Rem. de Dep. Banc. - CEF 373.425-06</t>
  </si>
  <si>
    <t>1.3.2.5.01.99.99.63.00</t>
  </si>
  <si>
    <t>Rec. Rem. de Dep. Banc. - CEF 366.454-21 - Pav. Rua Cidade de Ouro Preto</t>
  </si>
  <si>
    <t>1.3.2.5.01.99.99.64.00</t>
  </si>
  <si>
    <t>Rec. Rem. de Dep. Banc. - CEF 368.948-22 - Pav. Rua Alfredo B. T.</t>
  </si>
  <si>
    <t>1.3.2.5.01.99.99.65.00</t>
  </si>
  <si>
    <t>Rec. Rem. de Dep. Banc. - CEF 373.371-63 - Infraestrutura Urbana</t>
  </si>
  <si>
    <t>1.3.2.5.01.99.99.66.00</t>
  </si>
  <si>
    <t>Rec. Rem. de Dep. Banc. - CEF 372.575-03 - Revitalização Praça Monsenhor</t>
  </si>
  <si>
    <t>1.3.2.5.01.99.99.67.00</t>
  </si>
  <si>
    <t>Rec. Rem. de Dep. Banc. - CEF 374.729-91 - Asfaltamento Rua Luiz Tombesi</t>
  </si>
  <si>
    <t>Rec. Rem. Dep. Rec. Não Vinculado - EC</t>
  </si>
  <si>
    <t>1.3.2.8.10.00.04.00.00</t>
  </si>
  <si>
    <t>SAÚDE BUCAL</t>
  </si>
  <si>
    <t>Incentivo de Qualificação das Ações da Dengue</t>
  </si>
  <si>
    <t>1.7.2.1.33.03.01.05.00</t>
  </si>
  <si>
    <t>1.7.2.1.33.03.01.06.00</t>
  </si>
  <si>
    <t>Repasse p/ Estrut. Tec. Da Vig. Em Saúde</t>
  </si>
  <si>
    <t>Inc. Amb. Do Prog. Nac. HIV/AIDS e outros</t>
  </si>
  <si>
    <t>1.7.2.1.33.05.02.00.00</t>
  </si>
  <si>
    <t>Prog. Nac. Reorient. Prof. Em Saúde</t>
  </si>
  <si>
    <t>1.7.2.1.33.05.03.00.00</t>
  </si>
  <si>
    <t xml:space="preserve">Incent. Reab. Psicossocial PI </t>
  </si>
  <si>
    <t>1.7.2.1.35.99.09.00.00</t>
  </si>
  <si>
    <t>FNDE - PTA Prog. De Trabalho</t>
  </si>
  <si>
    <t>MULTAS E JUROS DE MORA DAS CONTRIBUIÇÕES</t>
  </si>
  <si>
    <t>MULTAS E JUROS DE MORA DE OUTRAS CONTRIBUIÇÕES</t>
  </si>
  <si>
    <t>MULTAS E JUROS DE MORA DE OUTRAS CONTRIBUIÇÕES - PRINCIPAL</t>
  </si>
  <si>
    <t>RESTITUIÇÕES DETERMINADAS PELO TCE</t>
  </si>
  <si>
    <t>1.9.2.2.99.00.02.00.00</t>
  </si>
  <si>
    <t>PROGRAMA TROCA-TROCA</t>
  </si>
  <si>
    <t>RECEITA DA DIVIDA ATIVA DA TAXA DE COLETA DE LIXO</t>
  </si>
  <si>
    <t>Cont. 263.387-13 Aquis. Equip. Esportivo</t>
  </si>
  <si>
    <t>Rec. Da Dívida Ativa da Tx. Coleta de Lixo</t>
  </si>
  <si>
    <t>1.3.2.5.01.10.27.00.00</t>
  </si>
  <si>
    <t>1158</t>
  </si>
  <si>
    <t>Rec. Rem. de Dep. Banc. - FMDCA</t>
  </si>
  <si>
    <t>2.4.2.1.01.00.02.00.00</t>
  </si>
  <si>
    <t>Contrato 310.558-91 - Pavimentação de Ruas</t>
  </si>
  <si>
    <t>1.7.2.1.33.02.01.04.00</t>
  </si>
  <si>
    <t>Rede Viver sem Limites - RDEF - CEO</t>
  </si>
  <si>
    <t>1.7.2.1.33.02.01.05.00</t>
  </si>
  <si>
    <t>Teto Municipal rede de  Urgência - RAU - UPA</t>
  </si>
  <si>
    <t>1.9.3.1.99.01.02.00.00</t>
  </si>
  <si>
    <t>DÍVIDA ATIVA DA TAXA DE INSPEÇÃO SANITÁRIA</t>
  </si>
  <si>
    <t>2.4.2.1.02.00.00.00.00</t>
  </si>
  <si>
    <t>TRANSFERÊNCIA DE RECURSOS DESTINADOS A PROGRAMAS DE EDUCAÇÃO</t>
  </si>
  <si>
    <t>(-) DEDUÇÃO DA RECEITA POR COMPENSAÇÃO</t>
  </si>
  <si>
    <t>2.4.7.1.02.00.06.00.00</t>
  </si>
  <si>
    <t>FNDE - TC PAR - AQUISIÇÃO DE EQUIPAMENO EDUCAÇÃO INFANTIL</t>
  </si>
  <si>
    <t>INDENIZAÇÕES</t>
  </si>
  <si>
    <t>Outras Indenizações</t>
  </si>
  <si>
    <t>1.9.2.1.99.03.00.00.00</t>
  </si>
  <si>
    <t>1.3.2.5.01.03.71.00.00</t>
  </si>
  <si>
    <t>4150</t>
  </si>
  <si>
    <t>Rec. Rem. de Dep. Banc. - Tuberculose</t>
  </si>
  <si>
    <t>1.3.2.5.01.03.72.00.00</t>
  </si>
  <si>
    <t>1.3.2.5.01.03.73.00.00</t>
  </si>
  <si>
    <t>4240</t>
  </si>
  <si>
    <t>Rec. Rem. de Dep. Banc. - Custeio aos C.I. Saúde</t>
  </si>
  <si>
    <t>1.3.2.5.01.11.20.00.00</t>
  </si>
  <si>
    <t>1461</t>
  </si>
  <si>
    <t>Rec. Rem. de Dep. Banc. - FNDE PAR Quadra Escola Bernardino</t>
  </si>
  <si>
    <t>1462</t>
  </si>
  <si>
    <t>1.3.2.5.01.11.21.00.00</t>
  </si>
  <si>
    <t>Rec. Rem. de Dep. Banc. - Compra de Vagas</t>
  </si>
  <si>
    <t>1.7.2.2.33.23.00.00.00</t>
  </si>
  <si>
    <t>Custeio UPA - FES</t>
  </si>
  <si>
    <t>1.7.2.2.33.24.00.00.00</t>
  </si>
  <si>
    <t>Incentivo para Controle da Tuberculose</t>
  </si>
  <si>
    <t>1.7.6.1.02.00.03.00.00</t>
  </si>
  <si>
    <t>Compra de Vagas - Programa Brasil Carinhoso</t>
  </si>
  <si>
    <t>2.4.7.1.02.00.07.00.00</t>
  </si>
  <si>
    <t>FNDE -  PAR - Quadra Escola Bernardino</t>
  </si>
  <si>
    <t xml:space="preserve">SAÚDE DA FAMÍLIA - PSF </t>
  </si>
  <si>
    <t>1.7.2.2.33.25.00.00.00</t>
  </si>
  <si>
    <t>Custeio aos Consórcios de Saúde</t>
  </si>
  <si>
    <t>1.7.6.2.99.00.22.00.00</t>
  </si>
  <si>
    <t>1463</t>
  </si>
  <si>
    <t>Projeto Concha Acústica Parque Itaimbé</t>
  </si>
  <si>
    <t>1.3.2.5.01.03.74.00.00</t>
  </si>
  <si>
    <t>4100</t>
  </si>
  <si>
    <t>Rec. Rem. de Dep. Banc. - Saúde Fam. Indígena</t>
  </si>
  <si>
    <t>1.3.2.5.01.99.99.68.00</t>
  </si>
  <si>
    <t>Rec. Rem. de Dep. Banc. - Projeto Concha Acústica</t>
  </si>
  <si>
    <t>1.7.2.1.33.05.04.00.00</t>
  </si>
  <si>
    <t>Incent. Prog. Qalificação da RAPS</t>
  </si>
  <si>
    <t>1.7.2.2.33.26.00.00.00</t>
  </si>
  <si>
    <t>PSF Indígena</t>
  </si>
  <si>
    <t>1.9.2.2.99.00.24.00.00</t>
  </si>
  <si>
    <t>Outras Restituições - Salário Educação</t>
  </si>
  <si>
    <t>2.4.2.1.99.00.58.00.00</t>
  </si>
  <si>
    <t>1452</t>
  </si>
  <si>
    <t>Contrato 389.424-37 - Aquisição de Trator Agrícola</t>
  </si>
  <si>
    <t>Contribuição de Servidor Ativo Civil - Executivo</t>
  </si>
  <si>
    <t>7.2.1.0.29.01.02.00.00</t>
  </si>
  <si>
    <t>Contr. Patronal Serv. Ativo Civil - Executivo</t>
  </si>
  <si>
    <t>1.7.2.1.33.02.01.06.00</t>
  </si>
  <si>
    <t>Teto Municipal Rede Cegonha (RCEG)</t>
  </si>
  <si>
    <t>Remuneração em Investimentos de Renda Variável</t>
  </si>
  <si>
    <t>1.3.2.5.01.03.61.0000</t>
  </si>
  <si>
    <t>Rec. Rem. de Dep. Banc. - Convênios e Emendas</t>
  </si>
  <si>
    <t>1.3.2.5.01.03.62.0000</t>
  </si>
  <si>
    <t>1.3.2.5.01.03.63.0000</t>
  </si>
  <si>
    <t>4622</t>
  </si>
  <si>
    <t>Contrato 389.907-72 - Aquisição de Imóvel para Implantação do CRAS</t>
  </si>
  <si>
    <t>1453</t>
  </si>
  <si>
    <t>1455</t>
  </si>
  <si>
    <t>Contrato 398.239-75 - Modernização do Restaurante Popular</t>
  </si>
  <si>
    <t>1456</t>
  </si>
  <si>
    <t>1454</t>
  </si>
  <si>
    <t>Contrato 390.473-58 - Pav. Asfáltica da Rua Três de Maio</t>
  </si>
  <si>
    <t>Contrato 401.057-62 - Pav. Asfáltica de Trechos Rua Dom Miguel Lima Valverde e Rua Dom Érico Ferrari</t>
  </si>
  <si>
    <t>1457</t>
  </si>
  <si>
    <t>Contrato 1.001.643-04 - Pav. Asfáltica de Trechos Rua Dom Miguel Lima Valverde e Rua Dom Érico Ferrari</t>
  </si>
  <si>
    <t>1458</t>
  </si>
  <si>
    <t>Receita da Dívida Ativa Proveniente de Amortização de Empréstimos e Financiamentos</t>
  </si>
  <si>
    <t>2017</t>
  </si>
  <si>
    <t>1.2.1.0.99.00.16.00.00</t>
  </si>
  <si>
    <t>1464</t>
  </si>
  <si>
    <t>Contribuição ao Fundo Municipal do Idoso</t>
  </si>
  <si>
    <t>1.3.2.5.01.03.75.00.00</t>
  </si>
  <si>
    <t>4232</t>
  </si>
  <si>
    <t>Rec. Rem. de Dep. Banc. - Região Resolve</t>
  </si>
  <si>
    <t>1.3.2.5.01.10.43.00.00</t>
  </si>
  <si>
    <t>1466</t>
  </si>
  <si>
    <t>Rec. Rem. de Dep. Banc. - PMAQ - Piso Básico Variável</t>
  </si>
  <si>
    <t>1.3.2.5.01.99.99.69.00</t>
  </si>
  <si>
    <t>Rec. Rem. de Dep. Banc. - Fundo Municipal do Idoso</t>
  </si>
  <si>
    <t>1.3.2.5.01.99.99.70.00</t>
  </si>
  <si>
    <t>1.3.2.5.01.99.99.71.00</t>
  </si>
  <si>
    <t xml:space="preserve">Rec. Rem. de Dep. Banc. - Contrato 389424-37 - Aquisição de Patrulha Agrícola </t>
  </si>
  <si>
    <t>Rec. Rem. de Dep. Banc. - Contrato 386786-57 - Revitalização Parque Itaimbé</t>
  </si>
  <si>
    <t>1.7.2.1.33.02.01.07.00</t>
  </si>
  <si>
    <t>Teto Municipal Rede Saúde Mental (RSME)</t>
  </si>
  <si>
    <t>1.7.2.1.34.13.00.00.00</t>
  </si>
  <si>
    <t>Piso Básico Variável - SCFV</t>
  </si>
  <si>
    <t>Auxílio Financeiro  - Esforço Exportador (MP Nº 193/04)</t>
  </si>
  <si>
    <t>1.7.2.1.99.00.50.00.00</t>
  </si>
  <si>
    <t>Auxílio Financeiro  aos Municípios</t>
  </si>
  <si>
    <t>1.7.2.2.33.01.00.00.00</t>
  </si>
  <si>
    <t>FES  - Hospitais Públicos</t>
  </si>
  <si>
    <t>2.4.7.1.02.00.08.00.00</t>
  </si>
  <si>
    <t>Convenio 704173/2010 - Proinfância</t>
  </si>
  <si>
    <t>1.3.2.5.01.03.49.00.00</t>
  </si>
  <si>
    <t>Rec. Rem. de Dep. Banc. - UPA</t>
  </si>
  <si>
    <t>1.3.2.5.01.10.44.00.00</t>
  </si>
  <si>
    <t>1467</t>
  </si>
  <si>
    <t>Rec. Rem. de Dep. Banc. - FNAS - PAC II</t>
  </si>
  <si>
    <t>1.7.2.1.34.14.00.00.00</t>
  </si>
  <si>
    <t>FNAS - PAC II</t>
  </si>
  <si>
    <t>1.9.3.1.99.01.05.00.00</t>
  </si>
  <si>
    <t>RECEITA DA DIVIDA ATIVA ILUMINAÇÃO PÚBLICA</t>
  </si>
  <si>
    <t>2.4.2.1.99.00.65.00.00</t>
  </si>
  <si>
    <t>Contrato  375.086-59 - Reforma do CEO</t>
  </si>
  <si>
    <t>1.3.2.5.01.03.76.00.00</t>
  </si>
  <si>
    <t>4931</t>
  </si>
  <si>
    <t>2.4.2.1.99.00.66.00.00</t>
  </si>
  <si>
    <t>Estruturação da Rede Básica de Saúde</t>
  </si>
  <si>
    <t>2.4.2.2.00.00.00.00.00</t>
  </si>
  <si>
    <t>2.4.2.2.09.00.00.00.00</t>
  </si>
  <si>
    <t>OUTRAS TRANSFERÊNCIAS DOS ESTADOS</t>
  </si>
  <si>
    <t>4292</t>
  </si>
  <si>
    <t>1.7.6.2.99.00.23.00.00</t>
  </si>
  <si>
    <t>1469</t>
  </si>
  <si>
    <t>FMAS - Convênio 3640/2013</t>
  </si>
  <si>
    <t>1.3.2.5.01.03.77.00.00</t>
  </si>
  <si>
    <t>Rec. Rem. de Dep. Banc. - Aquis. Veículos</t>
  </si>
  <si>
    <t>Termo de Adesão FEAS 2013</t>
  </si>
  <si>
    <t>1.7.2.2.99.00.07.00.00</t>
  </si>
  <si>
    <t>2.4.2.1.99.00.67.00.00</t>
  </si>
  <si>
    <t>1470</t>
  </si>
  <si>
    <t>Contr. 387.527-35 - Revitalização do Complexo Guarani Atlântico</t>
  </si>
  <si>
    <t>2.4.2.1.99.00.62.00.00</t>
  </si>
  <si>
    <t>Contrato 390.473-58 - Pavimentação Asfáltica da Rua Três de Maio</t>
  </si>
  <si>
    <t>1.3.2.5.01.10.45.00.00</t>
  </si>
  <si>
    <t>1468</t>
  </si>
  <si>
    <t>Rec. Rem. de Dep. Banc. - FMAS</t>
  </si>
  <si>
    <t>1.7.2.1.33.03.02.03.00</t>
  </si>
  <si>
    <t>FNS - Aperfeiçoamento SUS - Parte ANVISA</t>
  </si>
  <si>
    <t>1.7.2.2.99.00.08.00.00</t>
  </si>
  <si>
    <t>1475</t>
  </si>
  <si>
    <t>Repasse Passe Livre Estudantil</t>
  </si>
  <si>
    <t>1.9.2.2.99.00.26.00.00</t>
  </si>
  <si>
    <t>Outras Restituições - CAPS</t>
  </si>
  <si>
    <t>1.9.3.2.16.00.00.00.00</t>
  </si>
  <si>
    <t>RECEITA DA DIVIDA ATIVA DE OUTRAS CONTRIBUIÇÕES</t>
  </si>
  <si>
    <t>1.9.3.2.16.01.00.00.00</t>
  </si>
  <si>
    <t>RECEITA DA DIVIDA ATIVA DE OUTRAS CONTRIBUIÇÕES - PRINCIPAL</t>
  </si>
  <si>
    <t>1.9.3.2.16.01.0900.00</t>
  </si>
  <si>
    <t>Receita da Divida Ativa de Outras Contribuição Iluminação Pública</t>
  </si>
  <si>
    <t>1.3.2.5.01.10.46.00.00</t>
  </si>
  <si>
    <t>Rec. Rem. de Dep. Banc. - FEAS 2013</t>
  </si>
  <si>
    <t>1.3.2.5.01.99.99.72.00</t>
  </si>
  <si>
    <t>1.3.2.5.01.99.99.73.00</t>
  </si>
  <si>
    <t>Rec. Rem. de Dep. Banc. - Contrato 387.527-35 - Revitalização</t>
  </si>
  <si>
    <t>Rec. Rem. de Dep. Banc. - FE - Passe Livre Estudantil</t>
  </si>
  <si>
    <t>1.7.2.2.33.28.00.00.00</t>
  </si>
  <si>
    <t>FES - Dispensação de Fraldas</t>
  </si>
  <si>
    <t>1.7.6.1.99.00.25.00.00</t>
  </si>
  <si>
    <t>1476</t>
  </si>
  <si>
    <t>Conv. Trab. Social Prog. Minha Casa Minha Vida</t>
  </si>
  <si>
    <t>1.9.1.9.27.00.05.00.00</t>
  </si>
  <si>
    <t>MULTA CONTRATUAL MANUTENÇÃO DA ILUMINAÇÃO PÚBLICA - FUNCIP</t>
  </si>
  <si>
    <t>1.9.2.1.99.00.04.00.00</t>
  </si>
  <si>
    <t>Indeniz. por Dano - Recurso FMS</t>
  </si>
  <si>
    <t>1.9.2.1.99.00.05.00.00</t>
  </si>
  <si>
    <t>Indeniz. por Dano - Recurso Educação</t>
  </si>
  <si>
    <t>Outras Restituições - Rec. Saúde Municipal</t>
  </si>
  <si>
    <t>2.4.2.1.99.00.64.00.00</t>
  </si>
  <si>
    <t>Contrato 401.057-62 - Pavimentação Asfaltática da Rua Dom Erico Ferrari</t>
  </si>
  <si>
    <t>2.4.2.2..01.00.02.00.00</t>
  </si>
  <si>
    <t>4293</t>
  </si>
  <si>
    <t>AQUISIÇÃO DE EQUIPAMENTOS E MATERIAIS PERMANENTES HOSPITALARES</t>
  </si>
  <si>
    <t>2.4.2.2.01.00.00.00.00</t>
  </si>
  <si>
    <t>TRANSFERÊNCIAS DE RECURSOS DO SISTEMA ÚNICO DE SAÚDE - SUS</t>
  </si>
  <si>
    <t>ITBI - Próprio</t>
  </si>
  <si>
    <t>ITBI - MDE</t>
  </si>
  <si>
    <t>ITBI - ASPS</t>
  </si>
  <si>
    <t>Contribuição dos Serv.Ativos p/Assist.Med.dos Serv.-</t>
  </si>
  <si>
    <t xml:space="preserve">Contribuição de Servidor Ativo Civil - Ind.- Esc. </t>
  </si>
  <si>
    <t>Outras Receitas Diret. Arrec. Rpps - Saud.</t>
  </si>
  <si>
    <t>1.9.3.2.16.01.09.00.00</t>
  </si>
  <si>
    <t>1.3.2.5.01.03.78.00.00</t>
  </si>
  <si>
    <t>4122</t>
  </si>
  <si>
    <t>Rec. Rem. de Dep. Banc. - Saúde Prev. AIDS</t>
  </si>
  <si>
    <t>1.3.2.5.01.99.99.74.00</t>
  </si>
  <si>
    <t>1478</t>
  </si>
  <si>
    <t>Rec. Rem. de Dep. Banc. - Contrato CEF Pátios Rurais</t>
  </si>
  <si>
    <t>1.3.2.5.01.99.99.75.00</t>
  </si>
  <si>
    <t>1477</t>
  </si>
  <si>
    <t>Rec. Rem. de Dep. Banc. - Pro Leite</t>
  </si>
  <si>
    <t>1.3.2.5.01.99.99.76.00</t>
  </si>
  <si>
    <t>Rec. Rem. de Dep. Banc. - Contrato 401.057-62 - Ações de Infra</t>
  </si>
  <si>
    <t>1.3.2.5.01.99.99.77.00</t>
  </si>
  <si>
    <t>Rec. Rem. de Dep. Banc. - Contrato 390.473-58 - Ações de Infra</t>
  </si>
  <si>
    <t>Repasse BPC</t>
  </si>
  <si>
    <t>1.7.2.1.99.00.22.00.00</t>
  </si>
  <si>
    <t>Contrato CEF patios Rurais</t>
  </si>
  <si>
    <t>1.7.2.2.33.29.00.00.00</t>
  </si>
  <si>
    <t>Rede Cegonha</t>
  </si>
  <si>
    <t>1.7.2.2.33.30.00.00.00</t>
  </si>
  <si>
    <t>Promoção e Prevenção a Saúde - AIDS</t>
  </si>
  <si>
    <t>1.7.6.2.99.00.24.00.00</t>
  </si>
  <si>
    <t>Programa Pro-Leite</t>
  </si>
  <si>
    <t>MULTAS E JUROS DE MORA DAS CONTRIBUIÇÕES PARA O RPPS</t>
  </si>
  <si>
    <t>1.9.1.2.29.01.00.00.00</t>
  </si>
  <si>
    <t>MULTAS E JUROS DE MORA DA CONTRIBUIÇÃO PATRONAL</t>
  </si>
  <si>
    <t>1.9.1.2.29.01.01.00.00</t>
  </si>
  <si>
    <t>Multas e Juros de Mora da Contribuição Patronal - Executivo</t>
  </si>
  <si>
    <t>1.3.2.5.01.10.47.00.00</t>
  </si>
  <si>
    <t>1485</t>
  </si>
  <si>
    <t>Rec. Rem. de Dep. Banc. - ACEPETI</t>
  </si>
  <si>
    <t>1.7.2.1.33.03.02.02.00</t>
  </si>
  <si>
    <t>FNS - Aperfeiçoamento SUS - Parte FNS</t>
  </si>
  <si>
    <t>1.7.2.1.34.15.00.00.00</t>
  </si>
  <si>
    <t>FNAS - Ações Prog. Errad. Trab. Inf. ACEPETI</t>
  </si>
  <si>
    <t>Total
2014</t>
  </si>
  <si>
    <t>Rec. Rem. de Dep. Banc. - FNDE - PAR Educação Inclusiva-Diversidade</t>
  </si>
  <si>
    <t>Rec. Rem. de Dep. Banc. - FNDE - Pró-Infância</t>
  </si>
  <si>
    <t>Rec. Rem. de Dep. Banc. - Contr. 389.424-37 - Aquisição</t>
  </si>
  <si>
    <t>1.7.2.1.33.05.05.00</t>
  </si>
  <si>
    <t>Prog. De Financ. Das Ações de Alim. E Nut.</t>
  </si>
  <si>
    <t>Auxílio Financeiro aos Municípios</t>
  </si>
  <si>
    <t>1.7.2.2.33.06.00.00.00</t>
  </si>
  <si>
    <t>FES - Epidemiologia</t>
  </si>
  <si>
    <t>1.7.2.2.33.27.00.00.00</t>
  </si>
  <si>
    <t>Região Resolve - Aquisição de Equip. UBS</t>
  </si>
  <si>
    <t>1.9.1.9.10.00.00.00</t>
  </si>
  <si>
    <t>1.9.1.9.27.00.04.00.00</t>
  </si>
  <si>
    <t>MULTAS DE CONTRATOS DO IPASSP</t>
  </si>
  <si>
    <t>1.9.2.2.99.00.25.00.00</t>
  </si>
  <si>
    <t>Outras Restiuições - Cont. 218.815-56</t>
  </si>
  <si>
    <t>(-) DEDUÇÃO POR RETIFICAÇÃO</t>
  </si>
  <si>
    <t>RECEITAS CORRENTES INTRA ORÇAMENTÁRIAS</t>
  </si>
  <si>
    <t>(-) Renúncia de Receita (-) Outras Deduções</t>
  </si>
  <si>
    <t>RECEITA CORRENTE+ DE CAPITAL + RECEITA  INTRA</t>
  </si>
  <si>
    <t>(-) Receitas Correntes Intra Orçamentárias</t>
  </si>
  <si>
    <t>(-) Outras deduções da receita corrente</t>
  </si>
  <si>
    <t>Contrato 375.086-59 - Reforma do CEO</t>
  </si>
  <si>
    <t>Esruuração da Rede Básica de Saúde</t>
  </si>
  <si>
    <t>2.4.2.1.99.00.68.00.00</t>
  </si>
  <si>
    <t>1484</t>
  </si>
  <si>
    <t>2.4.2.1.99.00.69.00.00</t>
  </si>
  <si>
    <t>1480</t>
  </si>
  <si>
    <t>2.4.2.1.99.00.70.00.00</t>
  </si>
  <si>
    <t>1481</t>
  </si>
  <si>
    <t>Contrato 805191/2014 - Aq. Equip. Esportivo e Impl. de Parques Infantis</t>
  </si>
  <si>
    <t>Contrato 807087/2014 - Construção de Uma Pista de Skate</t>
  </si>
  <si>
    <t>Contrato 807113/2014 - Impl. de Campo de Futebol na Vila Por do Sol</t>
  </si>
  <si>
    <t>2.4.2.1.99.00.71.00.00</t>
  </si>
  <si>
    <t>Contrato 799943-13 - Centro de Eventos 4ª Etapa</t>
  </si>
  <si>
    <t>1472</t>
  </si>
  <si>
    <t>2.4.2.1.99.00.72.00.00</t>
  </si>
  <si>
    <t>Contrato 425.819-81 - Praça de Esporte</t>
  </si>
  <si>
    <t>1487</t>
  </si>
  <si>
    <t>2.4.2.1.99.00.73.00.00</t>
  </si>
  <si>
    <t>Contrato 785.577-13 - Alameda das Esculturas</t>
  </si>
  <si>
    <t>1471</t>
  </si>
  <si>
    <t>Contrato 315.253-23 - Pavimentação e Sinalização em Ruas</t>
  </si>
  <si>
    <t>2.4.2.1.99.00.63.00.00</t>
  </si>
  <si>
    <t>Contrato 399.658-75 - Pró-Transporte - PAC</t>
  </si>
  <si>
    <t>1465</t>
  </si>
  <si>
    <t>2.4.2.1.99.00.74.00.00</t>
  </si>
  <si>
    <t>Contrato 801349/2014 - Ações de Infraestrutura</t>
  </si>
  <si>
    <t>1479</t>
  </si>
  <si>
    <t>2.4.2.1.99.00.75.00.00</t>
  </si>
  <si>
    <t>Contrato 809178/2014 - Ações de Infraestrutara</t>
  </si>
  <si>
    <t>1483</t>
  </si>
  <si>
    <t>2.4.2.1.99.00.76.00.00</t>
  </si>
  <si>
    <t>Contrato 799.943-13 - Infr. Urbana - 1.013.563-41</t>
  </si>
  <si>
    <t>1473</t>
  </si>
  <si>
    <t>2.4.2.1.99.00.60.00.00</t>
  </si>
  <si>
    <t>Contrato 398.193-37 - Construção e Aquisição de Equip. p/ Unidades Agricultura Familiar</t>
  </si>
  <si>
    <t>2.4.2.1.99.00.77.00.00</t>
  </si>
  <si>
    <t>Contrato 805766/2014 - Aquisição de Patrulha Agrícola</t>
  </si>
  <si>
    <t>1482</t>
  </si>
  <si>
    <t>2.4.2.1.99.00.56.00.00</t>
  </si>
  <si>
    <t>1.7.2.1.99.00.99.00.00</t>
  </si>
  <si>
    <t>1.7.2.1.99.00.99.01</t>
  </si>
  <si>
    <t>Contrato 317.541-41 - Trabalho Social Residencial Zilda Arns</t>
  </si>
  <si>
    <t>1488</t>
  </si>
  <si>
    <t>1.7.2.1.99.00.99.02</t>
  </si>
  <si>
    <t>Contrato 415.906-33 - Trabalho Social Residencial Leonel Brisola</t>
  </si>
  <si>
    <t>1489</t>
  </si>
  <si>
    <t>Remuneração de Depósitos de Recursos Não Vinculados</t>
  </si>
  <si>
    <t>2018</t>
  </si>
  <si>
    <t>1.7.2.1.33.03.01.07.00</t>
  </si>
  <si>
    <t>Incentivos Pontuais P/ Ações de Serviços de Vigilância em Saúde</t>
  </si>
  <si>
    <t>1.9.1.8.99.00.00.00.00</t>
  </si>
  <si>
    <t>OUTRAS MULTAS E JUROS DE MORA</t>
  </si>
  <si>
    <t>1.9.1.8.99.01.00.00.00</t>
  </si>
  <si>
    <t>Multas e Juros do Meio Ambiente</t>
  </si>
  <si>
    <t>1.9.1.8.99.02.00.00.00</t>
  </si>
  <si>
    <t>Multa e Juros de Autos de Infração</t>
  </si>
  <si>
    <t>MULTA POR DANOS AO MEIO AMBIENTE</t>
  </si>
  <si>
    <t>1.9.3.1.99.01.03.00.00</t>
  </si>
  <si>
    <t>Receita de Dívida Ativa de Cemitério</t>
  </si>
  <si>
    <t>1.9.3.2.99.01.02.00.00</t>
  </si>
  <si>
    <t>RECEITA DA DÍVIDA ATIVA NÃO TRIBUTÁRIA PROVENIENTE DA INSCRIÇÃO DE CERTIDÃO DE DECISÃO - TÍTULO EXECUTIVO DO TCE</t>
  </si>
  <si>
    <t>1.9.9.0.99.00.01.03.00</t>
  </si>
  <si>
    <t>RECEITA PELA CENTRALIZAÇÃO DA FOLHA DE PGTO - PREVIDÊNCIA</t>
  </si>
  <si>
    <t>1.9.9.0.99.00.19.00.00</t>
  </si>
  <si>
    <t>Outras Receitas Div. - FNAS PAC I ALTA COMPLEXIDADE</t>
  </si>
  <si>
    <t>RECEITA REALIZADA</t>
  </si>
  <si>
    <t>(-) Renúncia de Receita Corrente</t>
  </si>
  <si>
    <t>1.1.2.1.99.10.00.00.00</t>
  </si>
  <si>
    <t>Taxa de Serviço de Inspeção Municipal - SI</t>
  </si>
  <si>
    <t>1.2.1.0.99.00.17.00.00</t>
  </si>
  <si>
    <t>Contribuição ao FMAS</t>
  </si>
  <si>
    <t>2019</t>
  </si>
  <si>
    <t>1.3.2.5.01.99.99.78.00</t>
  </si>
  <si>
    <t>Rec. Rem. de Dep. Banc. - Contrato Contrato Patrulha Agrícola</t>
  </si>
  <si>
    <t>Rec. Rem. de Dep. Banc. - Contrato 401.057-62 - Planej.</t>
  </si>
  <si>
    <t>1.3.2.5.01.99.99.79.00</t>
  </si>
  <si>
    <t>Rec. Rem. de Dep. Banc. - Contrato 1.001.643-04 - Ações de Infra</t>
  </si>
  <si>
    <t>1.3.2.5.01.99.99.80.00</t>
  </si>
  <si>
    <t>Rec. Rem. de Dep. Banc. - Contrato Cadena</t>
  </si>
  <si>
    <t>1.3.2.5.01.99.99.81.00</t>
  </si>
  <si>
    <t xml:space="preserve">Rec. Rem. de Dep. Banc. - Contrato 229.039-88 </t>
  </si>
  <si>
    <t>1.3.2.5.01.99.99.82.00</t>
  </si>
  <si>
    <t>Rec. Rem. de Dep. Banc. - Cont. 805191/2014 - Aquis. Equip.</t>
  </si>
  <si>
    <t>1.3.2.5.01.99.99.83.00</t>
  </si>
  <si>
    <t xml:space="preserve">Rec. Rem. de Dep. Banc. - Contrato 389.907-72 CRAS </t>
  </si>
  <si>
    <t>1.3.2.5.01.99.99.84.00</t>
  </si>
  <si>
    <t>Rec. Rem. de Dep. Banc. - Contrato 399.658-75</t>
  </si>
  <si>
    <t>1.3.2.8.10.00.05.00.00</t>
  </si>
  <si>
    <t>Remuneração em Investimentos de Renda Fixa – Tx. Adm.</t>
  </si>
  <si>
    <t>400</t>
  </si>
  <si>
    <t>Cota-Extra do FPM  - 1% COTA ENTREGUE NO MÊS DE DEZEMBRO</t>
  </si>
  <si>
    <t>Cota-Extra do FPM - 1% COTA ENTREGUE NO MÊS DE DEZEMBRO PRÓPRIO - MDE</t>
  </si>
  <si>
    <t>Cota-Extra do FPM - 1% COTA ENTREGUE NO MÊS DE DEZEMBRO -PRÓPRIO</t>
  </si>
  <si>
    <t>Cota-Extra do FPM - 1% COTA ENTREGUE NO MÊS DE DEZEMBRO PRÓPRIO - ASPS</t>
  </si>
  <si>
    <t>Cota-Extra do FPM  - 1% COTA ENTREGUE NO MÊS DE JULHO</t>
  </si>
  <si>
    <t>Cota-Extra do FPM - 1% COTA ENTREGUE NO MÊS DE JULHO -PRÓPRIO</t>
  </si>
  <si>
    <t>Cota-Extra do FPM - 1% COTA ENTREGUE NO MÊS DE JULHO- PRÓPRIO - MDE</t>
  </si>
  <si>
    <t>Cota-Extra do FPM - 1% COTA ENTREGUE NO MÊS DE JULHO - PRÓPRIO - ASPS</t>
  </si>
  <si>
    <t>1.7.2.1.01.03.00.00.00</t>
  </si>
  <si>
    <t>1.7.2.1.01.03.01.00.00</t>
  </si>
  <si>
    <t>1.7.2.1.01.03.02.00.00</t>
  </si>
  <si>
    <t>1.7.2.1.01.03.03.00.00</t>
  </si>
  <si>
    <t>1.7.2.1.01.04.00.00.00</t>
  </si>
  <si>
    <t>1.7.2.1.01.04.01.00.00</t>
  </si>
  <si>
    <t>1.7.2.1.01.04.02.00.00</t>
  </si>
  <si>
    <t>1.7.2.1.01.04.03.00.00</t>
  </si>
  <si>
    <t>1.7.2.1.33.01.02.07.00</t>
  </si>
  <si>
    <t>Prog. Saúde na Escola (RAB-SESC-SM)</t>
  </si>
  <si>
    <t>1.7.2.1.33.03.01.08.00</t>
  </si>
  <si>
    <t>Prog. Qualif. Ações Vig. em Saúde</t>
  </si>
  <si>
    <t>1.7.2.1.99.00.99.03</t>
  </si>
  <si>
    <t>Contrato 395.577-16 - Trabalho Social Residencial Dom Ivo</t>
  </si>
  <si>
    <t>1486</t>
  </si>
  <si>
    <t>1.9.1.1.39.00.00.00.00</t>
  </si>
  <si>
    <t>MULTAS E JUROS DE MORA DO IMPOSTO SOBRE A TRANSMISSÃO INTER-VIVOS DE BENS IMÓVEIS - ITBI</t>
  </si>
  <si>
    <t>1.9.1.1.39.00.01.00.00</t>
  </si>
  <si>
    <t>1.9.1.1.39.00.02.00.00</t>
  </si>
  <si>
    <t>1.9.1.1.39.00.03.00.00</t>
  </si>
  <si>
    <t>MULTAS E JUROS DE MORA DO ITBI - PROPRIO</t>
  </si>
  <si>
    <t>MULTAS E JUROS DE MORA DO  ITBI - MDE</t>
  </si>
  <si>
    <t>MULTAS E JUROS DE MORA DO  ITBI - ASPS</t>
  </si>
  <si>
    <t>1.9.1.1.99.01.01.01.00</t>
  </si>
  <si>
    <t>1.9.1.1.99.01.01.02.00</t>
  </si>
  <si>
    <t>Multa e Juros de Mora das Taxas Pelo Poder de Polícia</t>
  </si>
  <si>
    <t>Multa e Juros de Mora das Taxas Pela Prestação de Serviços</t>
  </si>
  <si>
    <t>1.9.1.3.99.00.01.01.00</t>
  </si>
  <si>
    <t>MULTAS E JUROS DE MORA DA DIVIDA ATIVA DAS TAXAS PELO EXERCÍCIO DO PODER DE POLÍCIA</t>
  </si>
  <si>
    <t>1.9.1.3.99.00.01.02.00</t>
  </si>
  <si>
    <t>MULTAS E JUROS DE MORA DA DIVIDA ATIVA DAS TAXAS PELA PRESTAÇÃO DE SERVIÇOS</t>
  </si>
  <si>
    <t>Outras Multas e Juros de Mora da Dívida Ativa de Outras Receitas - Principal</t>
  </si>
  <si>
    <t>1.9.2.2.99.00.27.00.00</t>
  </si>
  <si>
    <t>Outras Restituições - FNAS PBV II</t>
  </si>
  <si>
    <t>1.9.2.2.99.00.28.00.00</t>
  </si>
  <si>
    <t>Outras Restituições - FNAS Básico Fixo</t>
  </si>
  <si>
    <t>1.9.2.2.99.00.29.00.00</t>
  </si>
  <si>
    <t>Outras Restituições - IPLAN RL</t>
  </si>
  <si>
    <t>1.9.2.2.99.00.30.00.00</t>
  </si>
  <si>
    <t>Outras Restituições - Atdo. Vítima Viol.</t>
  </si>
  <si>
    <t>1.9.3.1.99.01.01.01.00</t>
  </si>
  <si>
    <t>1.9.3.1.99.01.01.02.00</t>
  </si>
  <si>
    <t>RECEITA DA DIVIDA ATIVA DAS TAXAS PELO EX. DO PODER DE POL.</t>
  </si>
  <si>
    <t>RECEITA DA DIVIDA ATIVA DAS TAXAS PELA PRESTAÇÃO DE SERV.</t>
  </si>
  <si>
    <t>1.9.3.99.01.08.00.00</t>
  </si>
  <si>
    <t>REC. DÍVIDA ATIVA - MEIO AMBIENTE</t>
  </si>
  <si>
    <t>REC. DÍVIDA ATIVA NÃO TRIBUT. - PROCON</t>
  </si>
  <si>
    <t>1.9.9.0.99.00.20.00.00</t>
  </si>
  <si>
    <t>Outras Receitas - Tarifas Aeroportuárias</t>
  </si>
  <si>
    <t>1.9.9.0.99.00.21.00.00</t>
  </si>
  <si>
    <t>Outras Receitas - Fundo de Esporte e Lazer</t>
  </si>
  <si>
    <t>1.9.9.0.99.00.22.00.00</t>
  </si>
  <si>
    <t>Outras Receitas - IGDBF</t>
  </si>
  <si>
    <t>2.4.2.1.99.00.59.00.00</t>
  </si>
  <si>
    <t>2.4.2.1.99.00.61.00.00</t>
  </si>
  <si>
    <t>Multa e Juros de Mora Taxas Poder de Polícia</t>
  </si>
  <si>
    <t>Multas e Juros de Mora das Taxas Prest. Serviço</t>
  </si>
  <si>
    <t>MULTAS E JUROS DE MORA DA DIVIDA ATIVA DAS TAXAS POD.POL.</t>
  </si>
  <si>
    <t>MULTAS E JUROS DE MORA DA DIVIDA ATIVA DAS TAXAS PRES. SERV.</t>
  </si>
  <si>
    <t>1.9.3.2.99.01.08.00.00</t>
  </si>
  <si>
    <t>1.9.3.2.99.01.10.00.00</t>
  </si>
  <si>
    <t>1.7.3.0.00.00.00.00.00</t>
  </si>
  <si>
    <t>TRANSFERÊNCIAS DE INSTITUIÇÕES PRIVADAS</t>
  </si>
  <si>
    <t>1.7.3.0.00.00.01.00.00</t>
  </si>
  <si>
    <t>DOAÇÕES EM BENEFÍCIO DE CRIANÇAS E ADOLESCENTES - PJ</t>
  </si>
  <si>
    <t>1.7.2.0.00.00.02.00.00</t>
  </si>
  <si>
    <t>DOAÇÕES EM BENEFÍCIO DE IDOSOS</t>
  </si>
  <si>
    <t>1.7.5.0.00.00.00.00.00</t>
  </si>
  <si>
    <t>TRANSFERÊNCIAS DE PESSOAS</t>
  </si>
  <si>
    <t>1.7.5.0.00.00.01.00.00</t>
  </si>
  <si>
    <t>DOAÇÕES EM BENEFÍCIO DE CRIANÇAS E ADOLESCENTES - PF</t>
  </si>
  <si>
    <t>2.1.1.4.99.00.04.00.00</t>
  </si>
  <si>
    <t>Pró-Transporte - Contrato nº 413.011-69</t>
  </si>
  <si>
    <t>1491</t>
  </si>
  <si>
    <t>2.4.2.1.99.00.78.0000Contrato 811209/201 - Aquisição de Patrulha Agrícola</t>
  </si>
  <si>
    <t>Contrato 811209/2014 - Aquisição de Patrulha Agrícola</t>
  </si>
  <si>
    <t>1490</t>
  </si>
  <si>
    <t>Contrato 301.574-04 Urbanização N. S. Marta</t>
  </si>
  <si>
    <t>1.7.2.1.99.00.99.04</t>
  </si>
  <si>
    <t xml:space="preserve">Contrato 302.429-59 - Trabalho Social Residencial Videiras </t>
  </si>
</sst>
</file>

<file path=xl/styles.xml><?xml version="1.0" encoding="utf-8"?>
<styleSheet xmlns="http://schemas.openxmlformats.org/spreadsheetml/2006/main">
  <numFmts count="37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* #,##0_);_(* \(#,##0\);_(* &quot;-&quot;_);_(@_)"/>
    <numFmt numFmtId="178" formatCode="_(&quot;R$&quot;\ * #,##0.00_);_(&quot;R$&quot;\ * \(#,##0.00\);_(&quot;R$&quot;\ * &quot;-&quot;??_);_(@_)"/>
    <numFmt numFmtId="179" formatCode="_(* #,##0.00_);_(* \(#,##0.00\);_(* &quot;-&quot;??_);_(@_)"/>
    <numFmt numFmtId="180" formatCode="#,##0.00\ ;&quot; (&quot;#,##0.00\);&quot; -&quot;#\ ;@\ "/>
    <numFmt numFmtId="181" formatCode="#,##0.00_ ;[Red]\-#,##0.00\ "/>
    <numFmt numFmtId="182" formatCode="dd/mm/yy"/>
    <numFmt numFmtId="183" formatCode="_(* #,##0.00_);_(* \(#,##0.00\);_(* \-??_);_(@_)"/>
    <numFmt numFmtId="184" formatCode="[$-416]dddd\,\ d&quot; de &quot;mmmm&quot; de &quot;yyyy"/>
    <numFmt numFmtId="185" formatCode="#,###.00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  <numFmt numFmtId="190" formatCode="_ * #,##0.000_ ;_ * \-#,##0.000_ ;_ * &quot;-&quot;??_ ;_ @_ "/>
    <numFmt numFmtId="191" formatCode="&quot;Ativado&quot;;&quot;Ativado&quot;;&quot;Desativado&quot;"/>
    <numFmt numFmtId="192" formatCode="0.0%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i/>
      <sz val="10"/>
      <name val="Calibri"/>
      <family val="2"/>
    </font>
    <font>
      <sz val="7"/>
      <name val="Calibri"/>
      <family val="2"/>
    </font>
    <font>
      <i/>
      <sz val="8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sz val="11"/>
      <name val="Calibri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i/>
      <sz val="10"/>
      <color indexed="8"/>
      <name val="Calibri"/>
      <family val="2"/>
    </font>
    <font>
      <b/>
      <sz val="9"/>
      <name val="Calibri"/>
      <family val="2"/>
    </font>
    <font>
      <b/>
      <sz val="7"/>
      <color indexed="8"/>
      <name val="Calibri"/>
      <family val="2"/>
    </font>
    <font>
      <b/>
      <i/>
      <sz val="10"/>
      <name val="Calibri"/>
      <family val="2"/>
    </font>
    <font>
      <sz val="7"/>
      <color indexed="10"/>
      <name val="Calibri"/>
      <family val="2"/>
    </font>
    <font>
      <sz val="8"/>
      <color indexed="10"/>
      <name val="Calibri"/>
      <family val="2"/>
    </font>
    <font>
      <i/>
      <sz val="10"/>
      <color indexed="10"/>
      <name val="Calibri"/>
      <family val="2"/>
    </font>
    <font>
      <sz val="10"/>
      <color indexed="10"/>
      <name val="Calibri"/>
      <family val="2"/>
    </font>
    <font>
      <sz val="10"/>
      <color indexed="40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i/>
      <sz val="9"/>
      <color indexed="10"/>
      <name val="Calibri"/>
      <family val="2"/>
    </font>
    <font>
      <b/>
      <i/>
      <sz val="8"/>
      <name val="Calibri"/>
      <family val="2"/>
    </font>
    <font>
      <b/>
      <sz val="18"/>
      <color theme="3"/>
      <name val="Cambria"/>
      <family val="2"/>
    </font>
    <font>
      <sz val="7"/>
      <color rgb="FFFF0000"/>
      <name val="Calibri"/>
      <family val="2"/>
    </font>
    <font>
      <i/>
      <sz val="8"/>
      <color theme="1"/>
      <name val="Calibri"/>
      <family val="2"/>
    </font>
    <font>
      <sz val="8"/>
      <color rgb="FFFF0000"/>
      <name val="Calibri"/>
      <family val="2"/>
    </font>
    <font>
      <i/>
      <sz val="10"/>
      <color rgb="FFFF0000"/>
      <name val="Calibri"/>
      <family val="2"/>
    </font>
    <font>
      <sz val="10"/>
      <color rgb="FFFF0000"/>
      <name val="Calibri"/>
      <family val="2"/>
    </font>
    <font>
      <sz val="10"/>
      <color rgb="FF00B0F0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i/>
      <sz val="9"/>
      <color rgb="FFFF00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2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5" fillId="14" borderId="2" applyNumberFormat="0" applyAlignment="0" applyProtection="0"/>
    <xf numFmtId="0" fontId="19" fillId="15" borderId="2" applyNumberFormat="0" applyAlignment="0" applyProtection="0"/>
    <xf numFmtId="0" fontId="19" fillId="15" borderId="2" applyNumberFormat="0" applyAlignment="0" applyProtection="0"/>
    <xf numFmtId="0" fontId="19" fillId="15" borderId="2" applyNumberFormat="0" applyAlignment="0" applyProtection="0"/>
    <xf numFmtId="0" fontId="19" fillId="15" borderId="2" applyNumberFormat="0" applyAlignment="0" applyProtection="0"/>
    <xf numFmtId="0" fontId="19" fillId="15" borderId="2" applyNumberFormat="0" applyAlignment="0" applyProtection="0"/>
    <xf numFmtId="0" fontId="19" fillId="15" borderId="2" applyNumberFormat="0" applyAlignment="0" applyProtection="0"/>
    <xf numFmtId="0" fontId="19" fillId="15" borderId="2" applyNumberFormat="0" applyAlignment="0" applyProtection="0"/>
    <xf numFmtId="0" fontId="19" fillId="15" borderId="2" applyNumberFormat="0" applyAlignment="0" applyProtection="0"/>
    <xf numFmtId="0" fontId="19" fillId="15" borderId="2" applyNumberFormat="0" applyAlignment="0" applyProtection="0"/>
    <xf numFmtId="0" fontId="19" fillId="15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180" fontId="0" fillId="0" borderId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0" fillId="5" borderId="4" applyNumberFormat="0" applyAlignment="0" applyProtection="0"/>
    <xf numFmtId="0" fontId="0" fillId="5" borderId="4" applyNumberFormat="0" applyAlignment="0" applyProtection="0"/>
    <xf numFmtId="0" fontId="0" fillId="5" borderId="4" applyNumberFormat="0" applyAlignment="0" applyProtection="0"/>
    <xf numFmtId="0" fontId="0" fillId="5" borderId="4" applyNumberFormat="0" applyAlignment="0" applyProtection="0"/>
    <xf numFmtId="0" fontId="0" fillId="5" borderId="4" applyNumberFormat="0" applyAlignment="0" applyProtection="0"/>
    <xf numFmtId="0" fontId="0" fillId="5" borderId="4" applyNumberFormat="0" applyAlignment="0" applyProtection="0"/>
    <xf numFmtId="0" fontId="0" fillId="5" borderId="4" applyNumberFormat="0" applyAlignment="0" applyProtection="0"/>
    <xf numFmtId="0" fontId="0" fillId="5" borderId="4" applyNumberFormat="0" applyAlignment="0" applyProtection="0"/>
    <xf numFmtId="0" fontId="0" fillId="5" borderId="4" applyNumberFormat="0" applyAlignment="0" applyProtection="0"/>
    <xf numFmtId="0" fontId="0" fillId="5" borderId="4" applyNumberFormat="0" applyAlignment="0" applyProtection="0"/>
    <xf numFmtId="0" fontId="0" fillId="5" borderId="4" applyNumberFormat="0" applyAlignment="0" applyProtection="0"/>
    <xf numFmtId="9" fontId="0" fillId="0" borderId="0" applyFill="0" applyAlignment="0" applyProtection="0"/>
    <xf numFmtId="0" fontId="10" fillId="2" borderId="5" applyNumberFormat="0" applyAlignment="0" applyProtection="0"/>
    <xf numFmtId="0" fontId="10" fillId="3" borderId="5" applyNumberFormat="0" applyAlignment="0" applyProtection="0"/>
    <xf numFmtId="0" fontId="10" fillId="3" borderId="5" applyNumberFormat="0" applyAlignment="0" applyProtection="0"/>
    <xf numFmtId="0" fontId="10" fillId="3" borderId="5" applyNumberFormat="0" applyAlignment="0" applyProtection="0"/>
    <xf numFmtId="0" fontId="10" fillId="3" borderId="5" applyNumberFormat="0" applyAlignment="0" applyProtection="0"/>
    <xf numFmtId="0" fontId="10" fillId="3" borderId="5" applyNumberFormat="0" applyAlignment="0" applyProtection="0"/>
    <xf numFmtId="0" fontId="10" fillId="3" borderId="5" applyNumberFormat="0" applyAlignment="0" applyProtection="0"/>
    <xf numFmtId="0" fontId="10" fillId="3" borderId="5" applyNumberFormat="0" applyAlignment="0" applyProtection="0"/>
    <xf numFmtId="0" fontId="10" fillId="3" borderId="5" applyNumberFormat="0" applyAlignment="0" applyProtection="0"/>
    <xf numFmtId="0" fontId="10" fillId="3" borderId="5" applyNumberFormat="0" applyAlignment="0" applyProtection="0"/>
    <xf numFmtId="0" fontId="10" fillId="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</cellStyleXfs>
  <cellXfs count="198">
    <xf numFmtId="0" fontId="0" fillId="0" borderId="0" xfId="0" applyAlignment="1">
      <alignment/>
    </xf>
    <xf numFmtId="0" fontId="22" fillId="0" borderId="0" xfId="0" applyFont="1" applyAlignment="1">
      <alignment/>
    </xf>
    <xf numFmtId="0" fontId="25" fillId="0" borderId="0" xfId="0" applyFont="1" applyFill="1" applyAlignment="1">
      <alignment/>
    </xf>
    <xf numFmtId="0" fontId="24" fillId="8" borderId="10" xfId="0" applyFont="1" applyFill="1" applyBorder="1" applyAlignment="1">
      <alignment horizontal="center"/>
    </xf>
    <xf numFmtId="0" fontId="24" fillId="0" borderId="10" xfId="0" applyFont="1" applyBorder="1" applyAlignment="1">
      <alignment/>
    </xf>
    <xf numFmtId="185" fontId="24" fillId="0" borderId="10" xfId="0" applyNumberFormat="1" applyFont="1" applyBorder="1" applyAlignment="1">
      <alignment/>
    </xf>
    <xf numFmtId="4" fontId="2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3" fillId="0" borderId="10" xfId="0" applyFont="1" applyBorder="1" applyAlignment="1">
      <alignment/>
    </xf>
    <xf numFmtId="185" fontId="23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185" fontId="23" fillId="0" borderId="0" xfId="0" applyNumberFormat="1" applyFont="1" applyAlignment="1">
      <alignment/>
    </xf>
    <xf numFmtId="0" fontId="25" fillId="0" borderId="0" xfId="0" applyFont="1" applyAlignment="1">
      <alignment/>
    </xf>
    <xf numFmtId="4" fontId="23" fillId="3" borderId="10" xfId="0" applyNumberFormat="1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Alignment="1">
      <alignment vertical="center"/>
    </xf>
    <xf numFmtId="0" fontId="30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/>
    </xf>
    <xf numFmtId="0" fontId="33" fillId="0" borderId="10" xfId="0" applyFont="1" applyFill="1" applyBorder="1" applyAlignment="1">
      <alignment wrapText="1"/>
    </xf>
    <xf numFmtId="49" fontId="33" fillId="0" borderId="10" xfId="0" applyNumberFormat="1" applyFont="1" applyFill="1" applyBorder="1" applyAlignment="1">
      <alignment horizontal="center" wrapText="1"/>
    </xf>
    <xf numFmtId="0" fontId="34" fillId="0" borderId="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 wrapText="1"/>
    </xf>
    <xf numFmtId="0" fontId="33" fillId="0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/>
    </xf>
    <xf numFmtId="4" fontId="36" fillId="0" borderId="0" xfId="0" applyNumberFormat="1" applyFont="1" applyFill="1" applyAlignment="1">
      <alignment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49" fontId="39" fillId="7" borderId="11" xfId="0" applyNumberFormat="1" applyFont="1" applyFill="1" applyBorder="1" applyAlignment="1">
      <alignment horizontal="center" vertical="center"/>
    </xf>
    <xf numFmtId="49" fontId="39" fillId="7" borderId="1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center" vertical="center"/>
    </xf>
    <xf numFmtId="40" fontId="39" fillId="0" borderId="1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/>
    </xf>
    <xf numFmtId="0" fontId="39" fillId="0" borderId="1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center" vertical="center"/>
    </xf>
    <xf numFmtId="40" fontId="40" fillId="0" borderId="10" xfId="0" applyNumberFormat="1" applyFont="1" applyFill="1" applyBorder="1" applyAlignment="1">
      <alignment horizontal="right" vertical="center"/>
    </xf>
    <xf numFmtId="0" fontId="40" fillId="0" borderId="1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center" vertical="center"/>
    </xf>
    <xf numFmtId="40" fontId="41" fillId="0" borderId="10" xfId="0" applyNumberFormat="1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center" vertical="center"/>
    </xf>
    <xf numFmtId="40" fontId="29" fillId="0" borderId="1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/>
    </xf>
    <xf numFmtId="40" fontId="30" fillId="0" borderId="10" xfId="0" applyNumberFormat="1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left" vertical="center" wrapText="1"/>
    </xf>
    <xf numFmtId="40" fontId="23" fillId="0" borderId="10" xfId="0" applyNumberFormat="1" applyFont="1" applyFill="1" applyBorder="1" applyAlignment="1">
      <alignment horizontal="right" vertical="center"/>
    </xf>
    <xf numFmtId="40" fontId="29" fillId="0" borderId="10" xfId="0" applyNumberFormat="1" applyFont="1" applyFill="1" applyBorder="1" applyAlignment="1">
      <alignment horizontal="right" vertical="center" wrapText="1"/>
    </xf>
    <xf numFmtId="40" fontId="32" fillId="0" borderId="10" xfId="0" applyNumberFormat="1" applyFont="1" applyFill="1" applyBorder="1" applyAlignment="1">
      <alignment horizontal="right" vertical="center"/>
    </xf>
    <xf numFmtId="0" fontId="41" fillId="0" borderId="1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40" fontId="42" fillId="0" borderId="10" xfId="0" applyNumberFormat="1" applyFont="1" applyFill="1" applyBorder="1" applyAlignment="1">
      <alignment horizontal="right" vertical="center"/>
    </xf>
    <xf numFmtId="49" fontId="29" fillId="0" borderId="1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4" fontId="40" fillId="0" borderId="10" xfId="0" applyNumberFormat="1" applyFont="1" applyFill="1" applyBorder="1" applyAlignment="1">
      <alignment horizontal="left" vertical="center"/>
    </xf>
    <xf numFmtId="4" fontId="29" fillId="0" borderId="10" xfId="0" applyNumberFormat="1" applyFont="1" applyFill="1" applyBorder="1" applyAlignment="1">
      <alignment horizontal="left" vertical="center"/>
    </xf>
    <xf numFmtId="4" fontId="29" fillId="0" borderId="10" xfId="0" applyNumberFormat="1" applyFont="1" applyFill="1" applyBorder="1" applyAlignment="1">
      <alignment horizontal="left" vertical="center" wrapText="1"/>
    </xf>
    <xf numFmtId="4" fontId="34" fillId="0" borderId="10" xfId="0" applyNumberFormat="1" applyFont="1" applyFill="1" applyBorder="1" applyAlignment="1">
      <alignment vertical="center"/>
    </xf>
    <xf numFmtId="4" fontId="34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vertical="center"/>
    </xf>
    <xf numFmtId="40" fontId="43" fillId="0" borderId="1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center"/>
    </xf>
    <xf numFmtId="40" fontId="22" fillId="0" borderId="0" xfId="0" applyNumberFormat="1" applyFont="1" applyFill="1" applyAlignment="1">
      <alignment horizontal="right" vertical="center"/>
    </xf>
    <xf numFmtId="0" fontId="23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wrapText="1"/>
    </xf>
    <xf numFmtId="40" fontId="44" fillId="0" borderId="1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40" fontId="28" fillId="0" borderId="10" xfId="0" applyNumberFormat="1" applyFont="1" applyFill="1" applyBorder="1" applyAlignment="1">
      <alignment horizontal="right" vertical="center"/>
    </xf>
    <xf numFmtId="0" fontId="45" fillId="0" borderId="0" xfId="0" applyFont="1" applyAlignment="1">
      <alignment/>
    </xf>
    <xf numFmtId="0" fontId="33" fillId="0" borderId="0" xfId="0" applyFont="1" applyAlignment="1">
      <alignment/>
    </xf>
    <xf numFmtId="0" fontId="44" fillId="0" borderId="10" xfId="0" applyFont="1" applyFill="1" applyBorder="1" applyAlignment="1">
      <alignment horizontal="left" vertical="center"/>
    </xf>
    <xf numFmtId="4" fontId="37" fillId="0" borderId="0" xfId="0" applyNumberFormat="1" applyFont="1" applyFill="1" applyAlignment="1">
      <alignment vertical="center"/>
    </xf>
    <xf numFmtId="0" fontId="38" fillId="0" borderId="0" xfId="0" applyFont="1" applyFill="1" applyAlignment="1">
      <alignment/>
    </xf>
    <xf numFmtId="49" fontId="30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/>
    </xf>
    <xf numFmtId="49" fontId="56" fillId="0" borderId="10" xfId="0" applyNumberFormat="1" applyFont="1" applyFill="1" applyBorder="1" applyAlignment="1">
      <alignment horizontal="center" vertical="center"/>
    </xf>
    <xf numFmtId="40" fontId="56" fillId="0" borderId="10" xfId="0" applyNumberFormat="1" applyFont="1" applyFill="1" applyBorder="1" applyAlignment="1">
      <alignment horizontal="right" vertical="center"/>
    </xf>
    <xf numFmtId="40" fontId="57" fillId="0" borderId="10" xfId="0" applyNumberFormat="1" applyFont="1" applyFill="1" applyBorder="1" applyAlignment="1">
      <alignment horizontal="right" vertical="center"/>
    </xf>
    <xf numFmtId="40" fontId="30" fillId="21" borderId="10" xfId="0" applyNumberFormat="1" applyFont="1" applyFill="1" applyBorder="1" applyAlignment="1">
      <alignment horizontal="right" vertical="center"/>
    </xf>
    <xf numFmtId="4" fontId="58" fillId="0" borderId="10" xfId="0" applyNumberFormat="1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left" vertical="center"/>
    </xf>
    <xf numFmtId="4" fontId="23" fillId="0" borderId="10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Alignment="1">
      <alignment horizontal="center" vertical="center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/>
    </xf>
    <xf numFmtId="4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24" fillId="8" borderId="12" xfId="0" applyFont="1" applyFill="1" applyBorder="1" applyAlignment="1">
      <alignment horizontal="center"/>
    </xf>
    <xf numFmtId="0" fontId="24" fillId="22" borderId="10" xfId="0" applyFont="1" applyFill="1" applyBorder="1" applyAlignment="1">
      <alignment/>
    </xf>
    <xf numFmtId="49" fontId="24" fillId="22" borderId="10" xfId="0" applyNumberFormat="1" applyFont="1" applyFill="1" applyBorder="1" applyAlignment="1">
      <alignment horizontal="center"/>
    </xf>
    <xf numFmtId="20" fontId="22" fillId="0" borderId="0" xfId="0" applyNumberFormat="1" applyFont="1" applyAlignment="1">
      <alignment/>
    </xf>
    <xf numFmtId="0" fontId="32" fillId="0" borderId="0" xfId="0" applyFont="1" applyFill="1" applyAlignment="1">
      <alignment/>
    </xf>
    <xf numFmtId="4" fontId="22" fillId="0" borderId="0" xfId="0" applyNumberFormat="1" applyFont="1" applyAlignment="1">
      <alignment/>
    </xf>
    <xf numFmtId="4" fontId="34" fillId="0" borderId="0" xfId="0" applyNumberFormat="1" applyFont="1" applyAlignment="1">
      <alignment/>
    </xf>
    <xf numFmtId="4" fontId="23" fillId="0" borderId="0" xfId="0" applyNumberFormat="1" applyFont="1" applyFill="1" applyAlignment="1">
      <alignment vertical="center"/>
    </xf>
    <xf numFmtId="4" fontId="59" fillId="0" borderId="0" xfId="0" applyNumberFormat="1" applyFont="1" applyFill="1" applyAlignment="1">
      <alignment vertical="center"/>
    </xf>
    <xf numFmtId="0" fontId="60" fillId="0" borderId="0" xfId="0" applyFont="1" applyFill="1" applyAlignment="1">
      <alignment/>
    </xf>
    <xf numFmtId="4" fontId="60" fillId="0" borderId="0" xfId="0" applyNumberFormat="1" applyFont="1" applyFill="1" applyAlignment="1">
      <alignment vertical="center"/>
    </xf>
    <xf numFmtId="0" fontId="58" fillId="0" borderId="0" xfId="0" applyFont="1" applyFill="1" applyAlignment="1">
      <alignment/>
    </xf>
    <xf numFmtId="40" fontId="29" fillId="0" borderId="0" xfId="0" applyNumberFormat="1" applyFont="1" applyFill="1" applyBorder="1" applyAlignment="1">
      <alignment horizontal="right" vertical="center"/>
    </xf>
    <xf numFmtId="40" fontId="30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 vertical="center"/>
    </xf>
    <xf numFmtId="4" fontId="61" fillId="0" borderId="0" xfId="0" applyNumberFormat="1" applyFont="1" applyFill="1" applyAlignment="1">
      <alignment vertical="center"/>
    </xf>
    <xf numFmtId="0" fontId="61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4" fillId="0" borderId="0" xfId="0" applyFont="1" applyFill="1" applyBorder="1" applyAlignment="1">
      <alignment vertical="center"/>
    </xf>
    <xf numFmtId="0" fontId="60" fillId="0" borderId="0" xfId="0" applyFont="1" applyFill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right" vertical="center"/>
    </xf>
    <xf numFmtId="0" fontId="33" fillId="0" borderId="1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/>
    </xf>
    <xf numFmtId="0" fontId="33" fillId="0" borderId="10" xfId="0" applyFont="1" applyFill="1" applyBorder="1" applyAlignment="1">
      <alignment wrapText="1"/>
    </xf>
    <xf numFmtId="49" fontId="33" fillId="0" borderId="10" xfId="0" applyNumberFormat="1" applyFont="1" applyFill="1" applyBorder="1" applyAlignment="1">
      <alignment horizontal="center" wrapText="1"/>
    </xf>
    <xf numFmtId="4" fontId="3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 wrapText="1"/>
    </xf>
    <xf numFmtId="4" fontId="36" fillId="0" borderId="0" xfId="0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Alignment="1">
      <alignment vertical="center" wrapText="1"/>
    </xf>
    <xf numFmtId="4" fontId="23" fillId="0" borderId="0" xfId="0" applyNumberFormat="1" applyFont="1" applyAlignment="1">
      <alignment/>
    </xf>
    <xf numFmtId="0" fontId="45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0" fontId="24" fillId="0" borderId="10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0" fontId="33" fillId="0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left" vertical="center" wrapText="1"/>
    </xf>
    <xf numFmtId="40" fontId="23" fillId="0" borderId="10" xfId="0" applyNumberFormat="1" applyFont="1" applyFill="1" applyBorder="1" applyAlignment="1">
      <alignment horizontal="right" vertical="center" wrapText="1"/>
    </xf>
    <xf numFmtId="40" fontId="31" fillId="0" borderId="10" xfId="0" applyNumberFormat="1" applyFont="1" applyFill="1" applyBorder="1" applyAlignment="1">
      <alignment horizontal="right" vertical="center"/>
    </xf>
    <xf numFmtId="49" fontId="23" fillId="0" borderId="10" xfId="0" applyNumberFormat="1" applyFont="1" applyFill="1" applyBorder="1" applyAlignment="1">
      <alignment horizontal="left" vertical="center"/>
    </xf>
    <xf numFmtId="4" fontId="23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wrapText="1"/>
    </xf>
    <xf numFmtId="49" fontId="24" fillId="0" borderId="10" xfId="0" applyNumberFormat="1" applyFont="1" applyFill="1" applyBorder="1" applyAlignment="1">
      <alignment horizontal="center" wrapText="1"/>
    </xf>
    <xf numFmtId="4" fontId="54" fillId="0" borderId="10" xfId="0" applyNumberFormat="1" applyFont="1" applyFill="1" applyBorder="1" applyAlignment="1">
      <alignment/>
    </xf>
    <xf numFmtId="0" fontId="33" fillId="0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 vertical="center" wrapText="1"/>
    </xf>
    <xf numFmtId="4" fontId="33" fillId="0" borderId="10" xfId="0" applyNumberFormat="1" applyFont="1" applyFill="1" applyBorder="1" applyAlignment="1">
      <alignment vertical="center"/>
    </xf>
    <xf numFmtId="4" fontId="24" fillId="0" borderId="10" xfId="0" applyNumberFormat="1" applyFont="1" applyFill="1" applyBorder="1" applyAlignment="1">
      <alignment horizontal="left" vertical="center"/>
    </xf>
    <xf numFmtId="4" fontId="32" fillId="0" borderId="10" xfId="0" applyNumberFormat="1" applyFont="1" applyFill="1" applyBorder="1" applyAlignment="1">
      <alignment horizontal="left" vertical="center"/>
    </xf>
    <xf numFmtId="4" fontId="32" fillId="0" borderId="10" xfId="0" applyNumberFormat="1" applyFont="1" applyFill="1" applyBorder="1" applyAlignment="1">
      <alignment horizontal="left" vertical="center" wrapText="1"/>
    </xf>
    <xf numFmtId="40" fontId="43" fillId="0" borderId="0" xfId="0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49" fontId="21" fillId="22" borderId="10" xfId="0" applyNumberFormat="1" applyFont="1" applyFill="1" applyBorder="1" applyAlignment="1">
      <alignment horizontal="center" vertical="center"/>
    </xf>
    <xf numFmtId="49" fontId="21" fillId="22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49" fontId="39" fillId="7" borderId="13" xfId="0" applyNumberFormat="1" applyFont="1" applyFill="1" applyBorder="1" applyAlignment="1">
      <alignment horizontal="center" vertical="center" wrapText="1"/>
    </xf>
    <xf numFmtId="49" fontId="39" fillId="7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49" fontId="43" fillId="7" borderId="10" xfId="0" applyNumberFormat="1" applyFont="1" applyFill="1" applyBorder="1" applyAlignment="1">
      <alignment horizontal="center" vertical="center"/>
    </xf>
    <xf numFmtId="0" fontId="24" fillId="8" borderId="10" xfId="0" applyFont="1" applyFill="1" applyBorder="1" applyAlignment="1">
      <alignment horizontal="center" vertical="center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24" fillId="8" borderId="14" xfId="0" applyFont="1" applyFill="1" applyBorder="1" applyAlignment="1">
      <alignment horizontal="center"/>
    </xf>
    <xf numFmtId="0" fontId="24" fillId="8" borderId="15" xfId="0" applyFont="1" applyFill="1" applyBorder="1" applyAlignment="1">
      <alignment horizontal="center"/>
    </xf>
  </cellXfs>
  <cellStyles count="461">
    <cellStyle name="Normal" xfId="0"/>
    <cellStyle name="20% - Ênfase1" xfId="15"/>
    <cellStyle name="20% - Ênfase1 1" xfId="16"/>
    <cellStyle name="20% - Ênfase1 10" xfId="17"/>
    <cellStyle name="20% - Ênfase1 2" xfId="18"/>
    <cellStyle name="20% - Ênfase1 3" xfId="19"/>
    <cellStyle name="20% - Ênfase1 4" xfId="20"/>
    <cellStyle name="20% - Ênfase1 5" xfId="21"/>
    <cellStyle name="20% - Ênfase1 6" xfId="22"/>
    <cellStyle name="20% - Ênfase1 7" xfId="23"/>
    <cellStyle name="20% - Ênfase1 8" xfId="24"/>
    <cellStyle name="20% - Ênfase1 9" xfId="25"/>
    <cellStyle name="20% - Ênfase2" xfId="26"/>
    <cellStyle name="20% - Ênfase2 1" xfId="27"/>
    <cellStyle name="20% - Ênfase2 10" xfId="28"/>
    <cellStyle name="20% - Ênfase2 2" xfId="29"/>
    <cellStyle name="20% - Ênfase2 3" xfId="30"/>
    <cellStyle name="20% - Ênfase2 4" xfId="31"/>
    <cellStyle name="20% - Ênfase2 5" xfId="32"/>
    <cellStyle name="20% - Ênfase2 6" xfId="33"/>
    <cellStyle name="20% - Ênfase2 7" xfId="34"/>
    <cellStyle name="20% - Ênfase2 8" xfId="35"/>
    <cellStyle name="20% - Ênfase2 9" xfId="36"/>
    <cellStyle name="20% - Ênfase3" xfId="37"/>
    <cellStyle name="20% - Ênfase3 1" xfId="38"/>
    <cellStyle name="20% - Ênfase3 10" xfId="39"/>
    <cellStyle name="20% - Ênfase3 2" xfId="40"/>
    <cellStyle name="20% - Ênfase3 3" xfId="41"/>
    <cellStyle name="20% - Ênfase3 4" xfId="42"/>
    <cellStyle name="20% - Ênfase3 5" xfId="43"/>
    <cellStyle name="20% - Ênfase3 6" xfId="44"/>
    <cellStyle name="20% - Ênfase3 7" xfId="45"/>
    <cellStyle name="20% - Ênfase3 8" xfId="46"/>
    <cellStyle name="20% - Ênfase3 9" xfId="47"/>
    <cellStyle name="20% - Ênfase4" xfId="48"/>
    <cellStyle name="20% - Ênfase4 1" xfId="49"/>
    <cellStyle name="20% - Ênfase4 10" xfId="50"/>
    <cellStyle name="20% - Ênfase4 2" xfId="51"/>
    <cellStyle name="20% - Ênfase4 3" xfId="52"/>
    <cellStyle name="20% - Ênfase4 4" xfId="53"/>
    <cellStyle name="20% - Ênfase4 5" xfId="54"/>
    <cellStyle name="20% - Ênfase4 6" xfId="55"/>
    <cellStyle name="20% - Ênfase4 7" xfId="56"/>
    <cellStyle name="20% - Ênfase4 8" xfId="57"/>
    <cellStyle name="20% - Ênfase4 9" xfId="58"/>
    <cellStyle name="20% - Ênfase5" xfId="59"/>
    <cellStyle name="20% - Ênfase5 1" xfId="60"/>
    <cellStyle name="20% - Ênfase5 10" xfId="61"/>
    <cellStyle name="20% - Ênfase5 2" xfId="62"/>
    <cellStyle name="20% - Ênfase5 3" xfId="63"/>
    <cellStyle name="20% - Ênfase5 4" xfId="64"/>
    <cellStyle name="20% - Ênfase5 5" xfId="65"/>
    <cellStyle name="20% - Ênfase5 6" xfId="66"/>
    <cellStyle name="20% - Ênfase5 7" xfId="67"/>
    <cellStyle name="20% - Ênfase5 8" xfId="68"/>
    <cellStyle name="20% - Ênfase5 9" xfId="69"/>
    <cellStyle name="20% - Ênfase6" xfId="70"/>
    <cellStyle name="20% - Ênfase6 1" xfId="71"/>
    <cellStyle name="20% - Ênfase6 10" xfId="72"/>
    <cellStyle name="20% - Ênfase6 2" xfId="73"/>
    <cellStyle name="20% - Ênfase6 3" xfId="74"/>
    <cellStyle name="20% - Ênfase6 4" xfId="75"/>
    <cellStyle name="20% - Ênfase6 5" xfId="76"/>
    <cellStyle name="20% - Ênfase6 6" xfId="77"/>
    <cellStyle name="20% - Ênfase6 7" xfId="78"/>
    <cellStyle name="20% - Ênfase6 8" xfId="79"/>
    <cellStyle name="20% - Ênfase6 9" xfId="80"/>
    <cellStyle name="40% - Ênfase1" xfId="81"/>
    <cellStyle name="40% - Ênfase1 1" xfId="82"/>
    <cellStyle name="40% - Ênfase1 10" xfId="83"/>
    <cellStyle name="40% - Ênfase1 2" xfId="84"/>
    <cellStyle name="40% - Ênfase1 3" xfId="85"/>
    <cellStyle name="40% - Ênfase1 4" xfId="86"/>
    <cellStyle name="40% - Ênfase1 5" xfId="87"/>
    <cellStyle name="40% - Ênfase1 6" xfId="88"/>
    <cellStyle name="40% - Ênfase1 7" xfId="89"/>
    <cellStyle name="40% - Ênfase1 8" xfId="90"/>
    <cellStyle name="40% - Ênfase1 9" xfId="91"/>
    <cellStyle name="40% - Ênfase2" xfId="92"/>
    <cellStyle name="40% - Ênfase2 1" xfId="93"/>
    <cellStyle name="40% - Ênfase2 10" xfId="94"/>
    <cellStyle name="40% - Ênfase2 2" xfId="95"/>
    <cellStyle name="40% - Ênfase2 3" xfId="96"/>
    <cellStyle name="40% - Ênfase2 4" xfId="97"/>
    <cellStyle name="40% - Ênfase2 5" xfId="98"/>
    <cellStyle name="40% - Ênfase2 6" xfId="99"/>
    <cellStyle name="40% - Ênfase2 7" xfId="100"/>
    <cellStyle name="40% - Ênfase2 8" xfId="101"/>
    <cellStyle name="40% - Ênfase2 9" xfId="102"/>
    <cellStyle name="40% - Ênfase3" xfId="103"/>
    <cellStyle name="40% - Ênfase3 1" xfId="104"/>
    <cellStyle name="40% - Ênfase3 10" xfId="105"/>
    <cellStyle name="40% - Ênfase3 2" xfId="106"/>
    <cellStyle name="40% - Ênfase3 3" xfId="107"/>
    <cellStyle name="40% - Ênfase3 4" xfId="108"/>
    <cellStyle name="40% - Ênfase3 5" xfId="109"/>
    <cellStyle name="40% - Ênfase3 6" xfId="110"/>
    <cellStyle name="40% - Ênfase3 7" xfId="111"/>
    <cellStyle name="40% - Ênfase3 8" xfId="112"/>
    <cellStyle name="40% - Ênfase3 9" xfId="113"/>
    <cellStyle name="40% - Ênfase4" xfId="114"/>
    <cellStyle name="40% - Ênfase4 1" xfId="115"/>
    <cellStyle name="40% - Ênfase4 10" xfId="116"/>
    <cellStyle name="40% - Ênfase4 2" xfId="117"/>
    <cellStyle name="40% - Ênfase4 3" xfId="118"/>
    <cellStyle name="40% - Ênfase4 4" xfId="119"/>
    <cellStyle name="40% - Ênfase4 5" xfId="120"/>
    <cellStyle name="40% - Ênfase4 6" xfId="121"/>
    <cellStyle name="40% - Ênfase4 7" xfId="122"/>
    <cellStyle name="40% - Ênfase4 8" xfId="123"/>
    <cellStyle name="40% - Ênfase4 9" xfId="124"/>
    <cellStyle name="40% - Ênfase5" xfId="125"/>
    <cellStyle name="40% - Ênfase5 1" xfId="126"/>
    <cellStyle name="40% - Ênfase5 10" xfId="127"/>
    <cellStyle name="40% - Ênfase5 2" xfId="128"/>
    <cellStyle name="40% - Ênfase5 3" xfId="129"/>
    <cellStyle name="40% - Ênfase5 4" xfId="130"/>
    <cellStyle name="40% - Ênfase5 5" xfId="131"/>
    <cellStyle name="40% - Ênfase5 6" xfId="132"/>
    <cellStyle name="40% - Ênfase5 7" xfId="133"/>
    <cellStyle name="40% - Ênfase5 8" xfId="134"/>
    <cellStyle name="40% - Ênfase5 9" xfId="135"/>
    <cellStyle name="40% - Ênfase6" xfId="136"/>
    <cellStyle name="40% - Ênfase6 1" xfId="137"/>
    <cellStyle name="40% - Ênfase6 10" xfId="138"/>
    <cellStyle name="40% - Ênfase6 2" xfId="139"/>
    <cellStyle name="40% - Ênfase6 3" xfId="140"/>
    <cellStyle name="40% - Ênfase6 4" xfId="141"/>
    <cellStyle name="40% - Ênfase6 5" xfId="142"/>
    <cellStyle name="40% - Ênfase6 6" xfId="143"/>
    <cellStyle name="40% - Ênfase6 7" xfId="144"/>
    <cellStyle name="40% - Ênfase6 8" xfId="145"/>
    <cellStyle name="40% - Ênfase6 9" xfId="146"/>
    <cellStyle name="60% - Ênfase1" xfId="147"/>
    <cellStyle name="60% - Ênfase1 1" xfId="148"/>
    <cellStyle name="60% - Ênfase1 10" xfId="149"/>
    <cellStyle name="60% - Ênfase1 2" xfId="150"/>
    <cellStyle name="60% - Ênfase1 3" xfId="151"/>
    <cellStyle name="60% - Ênfase1 4" xfId="152"/>
    <cellStyle name="60% - Ênfase1 5" xfId="153"/>
    <cellStyle name="60% - Ênfase1 6" xfId="154"/>
    <cellStyle name="60% - Ênfase1 7" xfId="155"/>
    <cellStyle name="60% - Ênfase1 8" xfId="156"/>
    <cellStyle name="60% - Ênfase1 9" xfId="157"/>
    <cellStyle name="60% - Ênfase2" xfId="158"/>
    <cellStyle name="60% - Ênfase2 1" xfId="159"/>
    <cellStyle name="60% - Ênfase2 10" xfId="160"/>
    <cellStyle name="60% - Ênfase2 2" xfId="161"/>
    <cellStyle name="60% - Ênfase2 3" xfId="162"/>
    <cellStyle name="60% - Ênfase2 4" xfId="163"/>
    <cellStyle name="60% - Ênfase2 5" xfId="164"/>
    <cellStyle name="60% - Ênfase2 6" xfId="165"/>
    <cellStyle name="60% - Ênfase2 7" xfId="166"/>
    <cellStyle name="60% - Ênfase2 8" xfId="167"/>
    <cellStyle name="60% - Ênfase2 9" xfId="168"/>
    <cellStyle name="60% - Ênfase3" xfId="169"/>
    <cellStyle name="60% - Ênfase3 1" xfId="170"/>
    <cellStyle name="60% - Ênfase3 10" xfId="171"/>
    <cellStyle name="60% - Ênfase3 2" xfId="172"/>
    <cellStyle name="60% - Ênfase3 3" xfId="173"/>
    <cellStyle name="60% - Ênfase3 4" xfId="174"/>
    <cellStyle name="60% - Ênfase3 5" xfId="175"/>
    <cellStyle name="60% - Ênfase3 6" xfId="176"/>
    <cellStyle name="60% - Ênfase3 7" xfId="177"/>
    <cellStyle name="60% - Ênfase3 8" xfId="178"/>
    <cellStyle name="60% - Ênfase3 9" xfId="179"/>
    <cellStyle name="60% - Ênfase4" xfId="180"/>
    <cellStyle name="60% - Ênfase4 1" xfId="181"/>
    <cellStyle name="60% - Ênfase4 10" xfId="182"/>
    <cellStyle name="60% - Ênfase4 2" xfId="183"/>
    <cellStyle name="60% - Ênfase4 3" xfId="184"/>
    <cellStyle name="60% - Ênfase4 4" xfId="185"/>
    <cellStyle name="60% - Ênfase4 5" xfId="186"/>
    <cellStyle name="60% - Ênfase4 6" xfId="187"/>
    <cellStyle name="60% - Ênfase4 7" xfId="188"/>
    <cellStyle name="60% - Ênfase4 8" xfId="189"/>
    <cellStyle name="60% - Ênfase4 9" xfId="190"/>
    <cellStyle name="60% - Ênfase5" xfId="191"/>
    <cellStyle name="60% - Ênfase5 1" xfId="192"/>
    <cellStyle name="60% - Ênfase5 10" xfId="193"/>
    <cellStyle name="60% - Ênfase5 2" xfId="194"/>
    <cellStyle name="60% - Ênfase5 3" xfId="195"/>
    <cellStyle name="60% - Ênfase5 4" xfId="196"/>
    <cellStyle name="60% - Ênfase5 5" xfId="197"/>
    <cellStyle name="60% - Ênfase5 6" xfId="198"/>
    <cellStyle name="60% - Ênfase5 7" xfId="199"/>
    <cellStyle name="60% - Ênfase5 8" xfId="200"/>
    <cellStyle name="60% - Ênfase5 9" xfId="201"/>
    <cellStyle name="60% - Ênfase6" xfId="202"/>
    <cellStyle name="60% - Ênfase6 1" xfId="203"/>
    <cellStyle name="60% - Ênfase6 10" xfId="204"/>
    <cellStyle name="60% - Ênfase6 2" xfId="205"/>
    <cellStyle name="60% - Ênfase6 3" xfId="206"/>
    <cellStyle name="60% - Ênfase6 4" xfId="207"/>
    <cellStyle name="60% - Ênfase6 5" xfId="208"/>
    <cellStyle name="60% - Ênfase6 6" xfId="209"/>
    <cellStyle name="60% - Ênfase6 7" xfId="210"/>
    <cellStyle name="60% - Ênfase6 8" xfId="211"/>
    <cellStyle name="60% - Ênfase6 9" xfId="212"/>
    <cellStyle name="Bom" xfId="213"/>
    <cellStyle name="Bom 1" xfId="214"/>
    <cellStyle name="Bom 10" xfId="215"/>
    <cellStyle name="Bom 2" xfId="216"/>
    <cellStyle name="Bom 3" xfId="217"/>
    <cellStyle name="Bom 4" xfId="218"/>
    <cellStyle name="Bom 5" xfId="219"/>
    <cellStyle name="Bom 6" xfId="220"/>
    <cellStyle name="Bom 7" xfId="221"/>
    <cellStyle name="Bom 8" xfId="222"/>
    <cellStyle name="Bom 9" xfId="223"/>
    <cellStyle name="Cálculo" xfId="224"/>
    <cellStyle name="Cálculo 1" xfId="225"/>
    <cellStyle name="Cálculo 10" xfId="226"/>
    <cellStyle name="Cálculo 2" xfId="227"/>
    <cellStyle name="Cálculo 3" xfId="228"/>
    <cellStyle name="Cálculo 4" xfId="229"/>
    <cellStyle name="Cálculo 5" xfId="230"/>
    <cellStyle name="Cálculo 6" xfId="231"/>
    <cellStyle name="Cálculo 7" xfId="232"/>
    <cellStyle name="Cálculo 8" xfId="233"/>
    <cellStyle name="Cálculo 9" xfId="234"/>
    <cellStyle name="Célula de Verificação" xfId="235"/>
    <cellStyle name="Célula de Verificação 1" xfId="236"/>
    <cellStyle name="Célula de Verificação 10" xfId="237"/>
    <cellStyle name="Célula de Verificação 2" xfId="238"/>
    <cellStyle name="Célula de Verificação 3" xfId="239"/>
    <cellStyle name="Célula de Verificação 4" xfId="240"/>
    <cellStyle name="Célula de Verificação 5" xfId="241"/>
    <cellStyle name="Célula de Verificação 6" xfId="242"/>
    <cellStyle name="Célula de Verificação 7" xfId="243"/>
    <cellStyle name="Célula de Verificação 8" xfId="244"/>
    <cellStyle name="Célula de Verificação 9" xfId="245"/>
    <cellStyle name="Célula Vinculada" xfId="246"/>
    <cellStyle name="Célula Vinculada 1" xfId="247"/>
    <cellStyle name="Célula Vinculada 10" xfId="248"/>
    <cellStyle name="Célula Vinculada 2" xfId="249"/>
    <cellStyle name="Célula Vinculada 3" xfId="250"/>
    <cellStyle name="Célula Vinculada 4" xfId="251"/>
    <cellStyle name="Célula Vinculada 5" xfId="252"/>
    <cellStyle name="Célula Vinculada 6" xfId="253"/>
    <cellStyle name="Célula Vinculada 7" xfId="254"/>
    <cellStyle name="Célula Vinculada 8" xfId="255"/>
    <cellStyle name="Célula Vinculada 9" xfId="256"/>
    <cellStyle name="Ênfase1" xfId="257"/>
    <cellStyle name="Ênfase1 1" xfId="258"/>
    <cellStyle name="Ênfase1 10" xfId="259"/>
    <cellStyle name="Ênfase1 2" xfId="260"/>
    <cellStyle name="Ênfase1 3" xfId="261"/>
    <cellStyle name="Ênfase1 4" xfId="262"/>
    <cellStyle name="Ênfase1 5" xfId="263"/>
    <cellStyle name="Ênfase1 6" xfId="264"/>
    <cellStyle name="Ênfase1 7" xfId="265"/>
    <cellStyle name="Ênfase1 8" xfId="266"/>
    <cellStyle name="Ênfase1 9" xfId="267"/>
    <cellStyle name="Ênfase2" xfId="268"/>
    <cellStyle name="Ênfase2 1" xfId="269"/>
    <cellStyle name="Ênfase2 10" xfId="270"/>
    <cellStyle name="Ênfase2 2" xfId="271"/>
    <cellStyle name="Ênfase2 3" xfId="272"/>
    <cellStyle name="Ênfase2 4" xfId="273"/>
    <cellStyle name="Ênfase2 5" xfId="274"/>
    <cellStyle name="Ênfase2 6" xfId="275"/>
    <cellStyle name="Ênfase2 7" xfId="276"/>
    <cellStyle name="Ênfase2 8" xfId="277"/>
    <cellStyle name="Ênfase2 9" xfId="278"/>
    <cellStyle name="Ênfase3" xfId="279"/>
    <cellStyle name="Ênfase3 1" xfId="280"/>
    <cellStyle name="Ênfase3 10" xfId="281"/>
    <cellStyle name="Ênfase3 2" xfId="282"/>
    <cellStyle name="Ênfase3 3" xfId="283"/>
    <cellStyle name="Ênfase3 4" xfId="284"/>
    <cellStyle name="Ênfase3 5" xfId="285"/>
    <cellStyle name="Ênfase3 6" xfId="286"/>
    <cellStyle name="Ênfase3 7" xfId="287"/>
    <cellStyle name="Ênfase3 8" xfId="288"/>
    <cellStyle name="Ênfase3 9" xfId="289"/>
    <cellStyle name="Ênfase4" xfId="290"/>
    <cellStyle name="Ênfase4 1" xfId="291"/>
    <cellStyle name="Ênfase4 10" xfId="292"/>
    <cellStyle name="Ênfase4 2" xfId="293"/>
    <cellStyle name="Ênfase4 3" xfId="294"/>
    <cellStyle name="Ênfase4 4" xfId="295"/>
    <cellStyle name="Ênfase4 5" xfId="296"/>
    <cellStyle name="Ênfase4 6" xfId="297"/>
    <cellStyle name="Ênfase4 7" xfId="298"/>
    <cellStyle name="Ênfase4 8" xfId="299"/>
    <cellStyle name="Ênfase4 9" xfId="300"/>
    <cellStyle name="Ênfase5" xfId="301"/>
    <cellStyle name="Ênfase5 1" xfId="302"/>
    <cellStyle name="Ênfase5 10" xfId="303"/>
    <cellStyle name="Ênfase5 2" xfId="304"/>
    <cellStyle name="Ênfase5 3" xfId="305"/>
    <cellStyle name="Ênfase5 4" xfId="306"/>
    <cellStyle name="Ênfase5 5" xfId="307"/>
    <cellStyle name="Ênfase5 6" xfId="308"/>
    <cellStyle name="Ênfase5 7" xfId="309"/>
    <cellStyle name="Ênfase5 8" xfId="310"/>
    <cellStyle name="Ênfase5 9" xfId="311"/>
    <cellStyle name="Ênfase6" xfId="312"/>
    <cellStyle name="Ênfase6 1" xfId="313"/>
    <cellStyle name="Ênfase6 10" xfId="314"/>
    <cellStyle name="Ênfase6 2" xfId="315"/>
    <cellStyle name="Ênfase6 3" xfId="316"/>
    <cellStyle name="Ênfase6 4" xfId="317"/>
    <cellStyle name="Ênfase6 5" xfId="318"/>
    <cellStyle name="Ênfase6 6" xfId="319"/>
    <cellStyle name="Ênfase6 7" xfId="320"/>
    <cellStyle name="Ênfase6 8" xfId="321"/>
    <cellStyle name="Ênfase6 9" xfId="322"/>
    <cellStyle name="Entrada" xfId="323"/>
    <cellStyle name="Entrada 1" xfId="324"/>
    <cellStyle name="Entrada 10" xfId="325"/>
    <cellStyle name="Entrada 2" xfId="326"/>
    <cellStyle name="Entrada 3" xfId="327"/>
    <cellStyle name="Entrada 4" xfId="328"/>
    <cellStyle name="Entrada 5" xfId="329"/>
    <cellStyle name="Entrada 6" xfId="330"/>
    <cellStyle name="Entrada 7" xfId="331"/>
    <cellStyle name="Entrada 8" xfId="332"/>
    <cellStyle name="Entrada 9" xfId="333"/>
    <cellStyle name="Excel_BuiltIn_Comma 1" xfId="334"/>
    <cellStyle name="Hyperlink" xfId="335"/>
    <cellStyle name="Followed Hyperlink" xfId="336"/>
    <cellStyle name="Incorreto" xfId="337"/>
    <cellStyle name="Incorreto 1" xfId="338"/>
    <cellStyle name="Incorreto 10" xfId="339"/>
    <cellStyle name="Incorreto 2" xfId="340"/>
    <cellStyle name="Incorreto 3" xfId="341"/>
    <cellStyle name="Incorreto 4" xfId="342"/>
    <cellStyle name="Incorreto 5" xfId="343"/>
    <cellStyle name="Incorreto 6" xfId="344"/>
    <cellStyle name="Incorreto 7" xfId="345"/>
    <cellStyle name="Incorreto 8" xfId="346"/>
    <cellStyle name="Incorreto 9" xfId="347"/>
    <cellStyle name="Currency" xfId="348"/>
    <cellStyle name="Currency [0]" xfId="349"/>
    <cellStyle name="Neutra" xfId="350"/>
    <cellStyle name="Neutra 1" xfId="351"/>
    <cellStyle name="Neutra 10" xfId="352"/>
    <cellStyle name="Neutra 2" xfId="353"/>
    <cellStyle name="Neutra 3" xfId="354"/>
    <cellStyle name="Neutra 4" xfId="355"/>
    <cellStyle name="Neutra 5" xfId="356"/>
    <cellStyle name="Neutra 6" xfId="357"/>
    <cellStyle name="Neutra 7" xfId="358"/>
    <cellStyle name="Neutra 8" xfId="359"/>
    <cellStyle name="Neutra 9" xfId="360"/>
    <cellStyle name="Nota" xfId="361"/>
    <cellStyle name="Nota 1" xfId="362"/>
    <cellStyle name="Nota 10" xfId="363"/>
    <cellStyle name="Nota 2" xfId="364"/>
    <cellStyle name="Nota 3" xfId="365"/>
    <cellStyle name="Nota 4" xfId="366"/>
    <cellStyle name="Nota 5" xfId="367"/>
    <cellStyle name="Nota 6" xfId="368"/>
    <cellStyle name="Nota 7" xfId="369"/>
    <cellStyle name="Nota 8" xfId="370"/>
    <cellStyle name="Nota 9" xfId="371"/>
    <cellStyle name="Percent" xfId="372"/>
    <cellStyle name="Saída" xfId="373"/>
    <cellStyle name="Saída 1" xfId="374"/>
    <cellStyle name="Saída 10" xfId="375"/>
    <cellStyle name="Saída 2" xfId="376"/>
    <cellStyle name="Saída 3" xfId="377"/>
    <cellStyle name="Saída 4" xfId="378"/>
    <cellStyle name="Saída 5" xfId="379"/>
    <cellStyle name="Saída 6" xfId="380"/>
    <cellStyle name="Saída 7" xfId="381"/>
    <cellStyle name="Saída 8" xfId="382"/>
    <cellStyle name="Saída 9" xfId="383"/>
    <cellStyle name="Comma" xfId="384"/>
    <cellStyle name="Comma [0]" xfId="385"/>
    <cellStyle name="Texto de Aviso" xfId="386"/>
    <cellStyle name="Texto de Aviso 1" xfId="387"/>
    <cellStyle name="Texto de Aviso 10" xfId="388"/>
    <cellStyle name="Texto de Aviso 2" xfId="389"/>
    <cellStyle name="Texto de Aviso 3" xfId="390"/>
    <cellStyle name="Texto de Aviso 4" xfId="391"/>
    <cellStyle name="Texto de Aviso 5" xfId="392"/>
    <cellStyle name="Texto de Aviso 6" xfId="393"/>
    <cellStyle name="Texto de Aviso 7" xfId="394"/>
    <cellStyle name="Texto de Aviso 8" xfId="395"/>
    <cellStyle name="Texto de Aviso 9" xfId="396"/>
    <cellStyle name="Texto Explicativo" xfId="397"/>
    <cellStyle name="Texto Explicativo 1" xfId="398"/>
    <cellStyle name="Texto Explicativo 10" xfId="399"/>
    <cellStyle name="Texto Explicativo 2" xfId="400"/>
    <cellStyle name="Texto Explicativo 3" xfId="401"/>
    <cellStyle name="Texto Explicativo 4" xfId="402"/>
    <cellStyle name="Texto Explicativo 5" xfId="403"/>
    <cellStyle name="Texto Explicativo 6" xfId="404"/>
    <cellStyle name="Texto Explicativo 7" xfId="405"/>
    <cellStyle name="Texto Explicativo 8" xfId="406"/>
    <cellStyle name="Texto Explicativo 9" xfId="407"/>
    <cellStyle name="Título" xfId="408"/>
    <cellStyle name="Título 1" xfId="409"/>
    <cellStyle name="Título 1 1" xfId="410"/>
    <cellStyle name="Título 1 10" xfId="411"/>
    <cellStyle name="Título 1 11" xfId="412"/>
    <cellStyle name="Título 1 2" xfId="413"/>
    <cellStyle name="Título 1 3" xfId="414"/>
    <cellStyle name="Título 1 4" xfId="415"/>
    <cellStyle name="Título 1 5" xfId="416"/>
    <cellStyle name="Título 1 6" xfId="417"/>
    <cellStyle name="Título 1 7" xfId="418"/>
    <cellStyle name="Título 1 8" xfId="419"/>
    <cellStyle name="Título 1 9" xfId="420"/>
    <cellStyle name="Título 10" xfId="421"/>
    <cellStyle name="Título 11" xfId="422"/>
    <cellStyle name="Título 12" xfId="423"/>
    <cellStyle name="Título 13" xfId="424"/>
    <cellStyle name="Título 14" xfId="425"/>
    <cellStyle name="Título 2" xfId="426"/>
    <cellStyle name="Título 2 1" xfId="427"/>
    <cellStyle name="Título 2 10" xfId="428"/>
    <cellStyle name="Título 2 2" xfId="429"/>
    <cellStyle name="Título 2 3" xfId="430"/>
    <cellStyle name="Título 2 4" xfId="431"/>
    <cellStyle name="Título 2 5" xfId="432"/>
    <cellStyle name="Título 2 6" xfId="433"/>
    <cellStyle name="Título 2 7" xfId="434"/>
    <cellStyle name="Título 2 8" xfId="435"/>
    <cellStyle name="Título 2 9" xfId="436"/>
    <cellStyle name="Título 3" xfId="437"/>
    <cellStyle name="Título 3 1" xfId="438"/>
    <cellStyle name="Título 3 10" xfId="439"/>
    <cellStyle name="Título 3 2" xfId="440"/>
    <cellStyle name="Título 3 3" xfId="441"/>
    <cellStyle name="Título 3 4" xfId="442"/>
    <cellStyle name="Título 3 5" xfId="443"/>
    <cellStyle name="Título 3 6" xfId="444"/>
    <cellStyle name="Título 3 7" xfId="445"/>
    <cellStyle name="Título 3 8" xfId="446"/>
    <cellStyle name="Título 3 9" xfId="447"/>
    <cellStyle name="Título 4" xfId="448"/>
    <cellStyle name="Título 4 1" xfId="449"/>
    <cellStyle name="Título 4 10" xfId="450"/>
    <cellStyle name="Título 4 2" xfId="451"/>
    <cellStyle name="Título 4 3" xfId="452"/>
    <cellStyle name="Título 4 4" xfId="453"/>
    <cellStyle name="Título 4 5" xfId="454"/>
    <cellStyle name="Título 4 6" xfId="455"/>
    <cellStyle name="Título 4 7" xfId="456"/>
    <cellStyle name="Título 4 8" xfId="457"/>
    <cellStyle name="Título 4 9" xfId="458"/>
    <cellStyle name="Título 5" xfId="459"/>
    <cellStyle name="Título 6" xfId="460"/>
    <cellStyle name="Título 7" xfId="461"/>
    <cellStyle name="Título 8" xfId="462"/>
    <cellStyle name="Título 9" xfId="463"/>
    <cellStyle name="Total" xfId="464"/>
    <cellStyle name="Total 1" xfId="465"/>
    <cellStyle name="Total 10" xfId="466"/>
    <cellStyle name="Total 2" xfId="467"/>
    <cellStyle name="Total 3" xfId="468"/>
    <cellStyle name="Total 4" xfId="469"/>
    <cellStyle name="Total 5" xfId="470"/>
    <cellStyle name="Total 6" xfId="471"/>
    <cellStyle name="Total 7" xfId="472"/>
    <cellStyle name="Total 8" xfId="473"/>
    <cellStyle name="Total 9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6"/>
  <sheetViews>
    <sheetView zoomScale="110" zoomScaleNormal="110" zoomScaleSheetLayoutView="62" zoomScalePageLayoutView="0" workbookViewId="0" topLeftCell="A1">
      <pane xSplit="3" ySplit="2" topLeftCell="M18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78" sqref="A478"/>
    </sheetView>
  </sheetViews>
  <sheetFormatPr defaultColWidth="11.57421875" defaultRowHeight="12.75"/>
  <cols>
    <col min="1" max="1" width="17.421875" style="47" customWidth="1"/>
    <col min="2" max="2" width="5.140625" style="77" customWidth="1"/>
    <col min="3" max="3" width="55.8515625" style="47" customWidth="1"/>
    <col min="4" max="4" width="12.57421875" style="47" customWidth="1"/>
    <col min="5" max="5" width="12.28125" style="47" customWidth="1"/>
    <col min="6" max="6" width="12.421875" style="47" customWidth="1"/>
    <col min="7" max="7" width="12.00390625" style="47" customWidth="1"/>
    <col min="8" max="9" width="12.28125" style="47" customWidth="1"/>
    <col min="10" max="10" width="12.8515625" style="47" customWidth="1"/>
    <col min="11" max="11" width="12.421875" style="47" customWidth="1"/>
    <col min="12" max="13" width="12.140625" style="47" customWidth="1"/>
    <col min="14" max="14" width="12.28125" style="47" customWidth="1"/>
    <col min="15" max="15" width="12.140625" style="47" customWidth="1"/>
    <col min="16" max="16" width="13.8515625" style="47" customWidth="1"/>
    <col min="17" max="16384" width="11.57421875" style="47" customWidth="1"/>
  </cols>
  <sheetData>
    <row r="1" spans="1:16" s="42" customFormat="1" ht="12" customHeight="1">
      <c r="A1" s="192" t="s">
        <v>95</v>
      </c>
      <c r="B1" s="192" t="s">
        <v>96</v>
      </c>
      <c r="C1" s="192" t="s">
        <v>52</v>
      </c>
      <c r="D1" s="40" t="s">
        <v>53</v>
      </c>
      <c r="E1" s="40" t="s">
        <v>54</v>
      </c>
      <c r="F1" s="40" t="s">
        <v>55</v>
      </c>
      <c r="G1" s="40" t="s">
        <v>56</v>
      </c>
      <c r="H1" s="40" t="s">
        <v>57</v>
      </c>
      <c r="I1" s="41" t="s">
        <v>213</v>
      </c>
      <c r="J1" s="41" t="s">
        <v>214</v>
      </c>
      <c r="K1" s="41" t="s">
        <v>215</v>
      </c>
      <c r="L1" s="41" t="s">
        <v>216</v>
      </c>
      <c r="M1" s="41" t="s">
        <v>217</v>
      </c>
      <c r="N1" s="41" t="s">
        <v>218</v>
      </c>
      <c r="O1" s="41" t="s">
        <v>219</v>
      </c>
      <c r="P1" s="189" t="s">
        <v>1835</v>
      </c>
    </row>
    <row r="2" spans="1:16" s="43" customFormat="1" ht="12">
      <c r="A2" s="192"/>
      <c r="B2" s="192"/>
      <c r="C2" s="192"/>
      <c r="D2" s="41" t="s">
        <v>49</v>
      </c>
      <c r="E2" s="41" t="s">
        <v>49</v>
      </c>
      <c r="F2" s="41" t="s">
        <v>49</v>
      </c>
      <c r="G2" s="41" t="s">
        <v>49</v>
      </c>
      <c r="H2" s="41" t="s">
        <v>49</v>
      </c>
      <c r="I2" s="41" t="s">
        <v>49</v>
      </c>
      <c r="J2" s="41" t="s">
        <v>49</v>
      </c>
      <c r="K2" s="41" t="s">
        <v>49</v>
      </c>
      <c r="L2" s="41" t="s">
        <v>1205</v>
      </c>
      <c r="M2" s="41" t="s">
        <v>1205</v>
      </c>
      <c r="N2" s="41" t="s">
        <v>1205</v>
      </c>
      <c r="O2" s="41" t="s">
        <v>1205</v>
      </c>
      <c r="P2" s="190"/>
    </row>
    <row r="3" spans="1:16" ht="12.75">
      <c r="A3" s="44" t="s">
        <v>58</v>
      </c>
      <c r="B3" s="45"/>
      <c r="C3" s="44" t="s">
        <v>59</v>
      </c>
      <c r="D3" s="46">
        <f aca="true" t="shared" si="0" ref="D3:P3">SUM(D4+D72+D102+D284+D287+D459+D293)</f>
        <v>59043559.11</v>
      </c>
      <c r="E3" s="46">
        <f t="shared" si="0"/>
        <v>38184315.75</v>
      </c>
      <c r="F3" s="46">
        <f t="shared" si="0"/>
        <v>38654009.49999999</v>
      </c>
      <c r="G3" s="46">
        <f t="shared" si="0"/>
        <v>39642219.1</v>
      </c>
      <c r="H3" s="46">
        <f t="shared" si="0"/>
        <v>38299146.39</v>
      </c>
      <c r="I3" s="46">
        <f t="shared" si="0"/>
        <v>37260145.64</v>
      </c>
      <c r="J3" s="46">
        <f t="shared" si="0"/>
        <v>43854729.33</v>
      </c>
      <c r="K3" s="46">
        <f t="shared" si="0"/>
        <v>38846299.83</v>
      </c>
      <c r="L3" s="46">
        <f t="shared" si="0"/>
        <v>37372479.06999999</v>
      </c>
      <c r="M3" s="46">
        <f t="shared" si="0"/>
        <v>36563095.17</v>
      </c>
      <c r="N3" s="46">
        <f t="shared" si="0"/>
        <v>38430438.464999996</v>
      </c>
      <c r="O3" s="46">
        <f t="shared" si="0"/>
        <v>49433085.99944444</v>
      </c>
      <c r="P3" s="46">
        <f t="shared" si="0"/>
        <v>495583849.95444447</v>
      </c>
    </row>
    <row r="4" spans="1:16" ht="12.75">
      <c r="A4" s="48" t="s">
        <v>60</v>
      </c>
      <c r="B4" s="49"/>
      <c r="C4" s="48" t="s">
        <v>61</v>
      </c>
      <c r="D4" s="50">
        <f aca="true" t="shared" si="1" ref="D4:J4">SUM(D5+D52)</f>
        <v>21768592.78</v>
      </c>
      <c r="E4" s="50">
        <f t="shared" si="1"/>
        <v>8066792.450000001</v>
      </c>
      <c r="F4" s="50">
        <f t="shared" si="1"/>
        <v>11538578.579999998</v>
      </c>
      <c r="G4" s="50">
        <f t="shared" si="1"/>
        <v>9071888.65</v>
      </c>
      <c r="H4" s="50">
        <f t="shared" si="1"/>
        <v>8557729.38</v>
      </c>
      <c r="I4" s="50">
        <f t="shared" si="1"/>
        <v>8698180.29</v>
      </c>
      <c r="J4" s="50">
        <f t="shared" si="1"/>
        <v>8580108.17</v>
      </c>
      <c r="K4" s="50">
        <f aca="true" t="shared" si="2" ref="K4:P4">SUM(K5+K52)</f>
        <v>8661134.3</v>
      </c>
      <c r="L4" s="50">
        <f t="shared" si="2"/>
        <v>8547165.45</v>
      </c>
      <c r="M4" s="50">
        <f t="shared" si="2"/>
        <v>8760165.45</v>
      </c>
      <c r="N4" s="50">
        <f t="shared" si="2"/>
        <v>8335265.45</v>
      </c>
      <c r="O4" s="50">
        <f t="shared" si="2"/>
        <v>9502173.85</v>
      </c>
      <c r="P4" s="50">
        <f t="shared" si="2"/>
        <v>120087774.80000001</v>
      </c>
    </row>
    <row r="5" spans="1:16" ht="12.75">
      <c r="A5" s="51" t="s">
        <v>62</v>
      </c>
      <c r="B5" s="52"/>
      <c r="C5" s="51" t="s">
        <v>63</v>
      </c>
      <c r="D5" s="50">
        <f aca="true" t="shared" si="3" ref="D5:J5">SUM(D6+D46)</f>
        <v>18451504.73</v>
      </c>
      <c r="E5" s="50">
        <f t="shared" si="3"/>
        <v>7298057.890000001</v>
      </c>
      <c r="F5" s="50">
        <f t="shared" si="3"/>
        <v>9806657.129999999</v>
      </c>
      <c r="G5" s="50">
        <f t="shared" si="3"/>
        <v>8077236.23</v>
      </c>
      <c r="H5" s="50">
        <f t="shared" si="3"/>
        <v>7885218.24</v>
      </c>
      <c r="I5" s="50">
        <f t="shared" si="3"/>
        <v>7949862.56</v>
      </c>
      <c r="J5" s="50">
        <f t="shared" si="3"/>
        <v>7756075.59</v>
      </c>
      <c r="K5" s="50">
        <f aca="true" t="shared" si="4" ref="K5:P5">SUM(K6+K46)</f>
        <v>7878862.34</v>
      </c>
      <c r="L5" s="50">
        <f t="shared" si="4"/>
        <v>7866160</v>
      </c>
      <c r="M5" s="50">
        <f t="shared" si="4"/>
        <v>7906160</v>
      </c>
      <c r="N5" s="50">
        <f t="shared" si="4"/>
        <v>7876160</v>
      </c>
      <c r="O5" s="50">
        <f t="shared" si="4"/>
        <v>9056160</v>
      </c>
      <c r="P5" s="50">
        <f t="shared" si="4"/>
        <v>107808114.71000001</v>
      </c>
    </row>
    <row r="6" spans="1:16" ht="12.75">
      <c r="A6" s="53" t="s">
        <v>64</v>
      </c>
      <c r="B6" s="54"/>
      <c r="C6" s="53" t="s">
        <v>65</v>
      </c>
      <c r="D6" s="55">
        <f aca="true" t="shared" si="5" ref="D6:J6">SUM(D7+D11+D42)</f>
        <v>14048961.870000001</v>
      </c>
      <c r="E6" s="55">
        <f t="shared" si="5"/>
        <v>3643176.65</v>
      </c>
      <c r="F6" s="55">
        <f t="shared" si="5"/>
        <v>6352955.41</v>
      </c>
      <c r="G6" s="55">
        <f t="shared" si="5"/>
        <v>4225033.59</v>
      </c>
      <c r="H6" s="55">
        <f t="shared" si="5"/>
        <v>4051582.3600000003</v>
      </c>
      <c r="I6" s="55">
        <f t="shared" si="5"/>
        <v>3777896.159999999</v>
      </c>
      <c r="J6" s="55">
        <f t="shared" si="5"/>
        <v>3751590.61</v>
      </c>
      <c r="K6" s="55">
        <f aca="true" t="shared" si="6" ref="K6:P6">SUM(K7+K11+K42)</f>
        <v>4077894.2199999997</v>
      </c>
      <c r="L6" s="55">
        <f t="shared" si="6"/>
        <v>3876160</v>
      </c>
      <c r="M6" s="55">
        <f t="shared" si="6"/>
        <v>3916160</v>
      </c>
      <c r="N6" s="55">
        <f t="shared" si="6"/>
        <v>3886160</v>
      </c>
      <c r="O6" s="55">
        <f t="shared" si="6"/>
        <v>5066160</v>
      </c>
      <c r="P6" s="55">
        <f t="shared" si="6"/>
        <v>60673730.87</v>
      </c>
    </row>
    <row r="7" spans="1:16" s="59" customFormat="1" ht="11.25">
      <c r="A7" s="56" t="s">
        <v>66</v>
      </c>
      <c r="B7" s="57"/>
      <c r="C7" s="56" t="s">
        <v>67</v>
      </c>
      <c r="D7" s="58">
        <f>SUM(D8:D10)</f>
        <v>12022163.97</v>
      </c>
      <c r="E7" s="58">
        <f aca="true" t="shared" si="7" ref="E7:O7">SUM(E8:E10)</f>
        <v>1226040.25</v>
      </c>
      <c r="F7" s="58">
        <f t="shared" si="7"/>
        <v>3903719.9499999997</v>
      </c>
      <c r="G7" s="58">
        <f t="shared" si="7"/>
        <v>1011052.8799999999</v>
      </c>
      <c r="H7" s="58">
        <f t="shared" si="7"/>
        <v>958944.6600000001</v>
      </c>
      <c r="I7" s="58">
        <f t="shared" si="7"/>
        <v>883205.71</v>
      </c>
      <c r="J7" s="58">
        <f t="shared" si="7"/>
        <v>938757.62</v>
      </c>
      <c r="K7" s="58">
        <f t="shared" si="7"/>
        <v>890684.76</v>
      </c>
      <c r="L7" s="58">
        <f t="shared" si="7"/>
        <v>910000</v>
      </c>
      <c r="M7" s="58">
        <f t="shared" si="7"/>
        <v>950000</v>
      </c>
      <c r="N7" s="58">
        <f t="shared" si="7"/>
        <v>920000</v>
      </c>
      <c r="O7" s="58">
        <f t="shared" si="7"/>
        <v>2100000</v>
      </c>
      <c r="P7" s="58">
        <f>SUM(P8:P10)</f>
        <v>26714569.8</v>
      </c>
    </row>
    <row r="8" spans="1:16" ht="12.75">
      <c r="A8" s="38" t="s">
        <v>68</v>
      </c>
      <c r="B8" s="37" t="s">
        <v>97</v>
      </c>
      <c r="C8" s="38" t="s">
        <v>69</v>
      </c>
      <c r="D8" s="60">
        <v>7212905.07</v>
      </c>
      <c r="E8" s="60">
        <v>735583.21</v>
      </c>
      <c r="F8" s="60">
        <v>2342159.27</v>
      </c>
      <c r="G8" s="60">
        <v>606578.7</v>
      </c>
      <c r="H8" s="60">
        <v>575320.93</v>
      </c>
      <c r="I8" s="60">
        <v>529883.41</v>
      </c>
      <c r="J8" s="60">
        <v>563209.36</v>
      </c>
      <c r="K8" s="60">
        <v>534369.46</v>
      </c>
      <c r="L8" s="60">
        <v>546000</v>
      </c>
      <c r="M8" s="60">
        <v>570000</v>
      </c>
      <c r="N8" s="60">
        <v>552000</v>
      </c>
      <c r="O8" s="60">
        <v>1260000</v>
      </c>
      <c r="P8" s="60">
        <f>SUM(D8:O8)</f>
        <v>16028009.41</v>
      </c>
    </row>
    <row r="9" spans="1:16" ht="12.75">
      <c r="A9" s="38" t="s">
        <v>70</v>
      </c>
      <c r="B9" s="37" t="s">
        <v>98</v>
      </c>
      <c r="C9" s="38" t="s">
        <v>71</v>
      </c>
      <c r="D9" s="60">
        <v>3005810.72</v>
      </c>
      <c r="E9" s="60">
        <v>306545.03</v>
      </c>
      <c r="F9" s="60">
        <v>975990.74</v>
      </c>
      <c r="G9" s="60">
        <v>252806.68</v>
      </c>
      <c r="H9" s="60">
        <v>239775.41</v>
      </c>
      <c r="I9" s="60">
        <v>220835.73</v>
      </c>
      <c r="J9" s="60">
        <v>234727</v>
      </c>
      <c r="K9" s="60">
        <v>222707.03</v>
      </c>
      <c r="L9" s="60">
        <v>227500</v>
      </c>
      <c r="M9" s="60">
        <v>237500</v>
      </c>
      <c r="N9" s="60">
        <v>230000</v>
      </c>
      <c r="O9" s="60">
        <v>525000</v>
      </c>
      <c r="P9" s="60">
        <f>SUM(D9:O9)</f>
        <v>6679198.340000001</v>
      </c>
    </row>
    <row r="10" spans="1:16" ht="12.75">
      <c r="A10" s="38" t="s">
        <v>72</v>
      </c>
      <c r="B10" s="37" t="s">
        <v>99</v>
      </c>
      <c r="C10" s="38" t="s">
        <v>73</v>
      </c>
      <c r="D10" s="60">
        <v>1803448.18</v>
      </c>
      <c r="E10" s="60">
        <v>183912.01</v>
      </c>
      <c r="F10" s="60">
        <v>585569.94</v>
      </c>
      <c r="G10" s="60">
        <v>151667.5</v>
      </c>
      <c r="H10" s="60">
        <v>143848.32</v>
      </c>
      <c r="I10" s="60">
        <v>132486.57</v>
      </c>
      <c r="J10" s="60">
        <v>140821.26</v>
      </c>
      <c r="K10" s="60">
        <v>133608.27</v>
      </c>
      <c r="L10" s="60">
        <v>136500</v>
      </c>
      <c r="M10" s="60">
        <v>142500</v>
      </c>
      <c r="N10" s="60">
        <v>138000</v>
      </c>
      <c r="O10" s="60">
        <v>315000</v>
      </c>
      <c r="P10" s="60">
        <f>SUM(D10:O10)</f>
        <v>4007362.0499999993</v>
      </c>
    </row>
    <row r="11" spans="1:16" ht="12.75">
      <c r="A11" s="56" t="s">
        <v>74</v>
      </c>
      <c r="B11" s="37"/>
      <c r="C11" s="56" t="s">
        <v>75</v>
      </c>
      <c r="D11" s="58">
        <f aca="true" t="shared" si="8" ref="D11:J11">SUM(D12+D37)</f>
        <v>1149119.91</v>
      </c>
      <c r="E11" s="58">
        <f t="shared" si="8"/>
        <v>1128960.47</v>
      </c>
      <c r="F11" s="58">
        <f t="shared" si="8"/>
        <v>1182974.5199999998</v>
      </c>
      <c r="G11" s="58">
        <f t="shared" si="8"/>
        <v>1534372.35</v>
      </c>
      <c r="H11" s="58">
        <f t="shared" si="8"/>
        <v>1842958.2099999997</v>
      </c>
      <c r="I11" s="58">
        <f t="shared" si="8"/>
        <v>1550671.5199999998</v>
      </c>
      <c r="J11" s="58">
        <f t="shared" si="8"/>
        <v>1485435.44</v>
      </c>
      <c r="K11" s="58">
        <f aca="true" t="shared" si="9" ref="K11:P11">SUM(K12+K37)</f>
        <v>1594340.1899999997</v>
      </c>
      <c r="L11" s="58">
        <f t="shared" si="9"/>
        <v>1546160</v>
      </c>
      <c r="M11" s="58">
        <f t="shared" si="9"/>
        <v>1546160</v>
      </c>
      <c r="N11" s="58">
        <f t="shared" si="9"/>
        <v>1546160</v>
      </c>
      <c r="O11" s="58">
        <f t="shared" si="9"/>
        <v>1546160</v>
      </c>
      <c r="P11" s="58">
        <f t="shared" si="9"/>
        <v>17653472.61</v>
      </c>
    </row>
    <row r="12" spans="1:16" ht="12.75">
      <c r="A12" s="56" t="s">
        <v>76</v>
      </c>
      <c r="B12" s="37"/>
      <c r="C12" s="56" t="s">
        <v>77</v>
      </c>
      <c r="D12" s="58">
        <f aca="true" t="shared" si="10" ref="D12:J12">SUM(D13+D17+D21+D25+D29+D33)</f>
        <v>1149119.91</v>
      </c>
      <c r="E12" s="58">
        <f t="shared" si="10"/>
        <v>1128960.47</v>
      </c>
      <c r="F12" s="58">
        <f t="shared" si="10"/>
        <v>1182974.5199999998</v>
      </c>
      <c r="G12" s="58">
        <f t="shared" si="10"/>
        <v>1528570.52</v>
      </c>
      <c r="H12" s="58">
        <f t="shared" si="10"/>
        <v>1841160.2499999998</v>
      </c>
      <c r="I12" s="58">
        <f t="shared" si="10"/>
        <v>1550417.0099999998</v>
      </c>
      <c r="J12" s="58">
        <f t="shared" si="10"/>
        <v>1479662.93</v>
      </c>
      <c r="K12" s="58">
        <f aca="true" t="shared" si="11" ref="K12:P12">SUM(K13+K17+K21+K25+K29+K33)</f>
        <v>1590433.4799999997</v>
      </c>
      <c r="L12" s="58">
        <f t="shared" si="11"/>
        <v>1541360</v>
      </c>
      <c r="M12" s="58">
        <f t="shared" si="11"/>
        <v>1541360</v>
      </c>
      <c r="N12" s="58">
        <f t="shared" si="11"/>
        <v>1541360</v>
      </c>
      <c r="O12" s="58">
        <f t="shared" si="11"/>
        <v>1541360</v>
      </c>
      <c r="P12" s="58">
        <f t="shared" si="11"/>
        <v>17616739.09</v>
      </c>
    </row>
    <row r="13" spans="1:16" ht="22.5">
      <c r="A13" s="56" t="s">
        <v>78</v>
      </c>
      <c r="B13" s="37"/>
      <c r="C13" s="61" t="s">
        <v>79</v>
      </c>
      <c r="D13" s="58">
        <f aca="true" t="shared" si="12" ref="D13:I13">SUM(D14:D16)</f>
        <v>789927.73</v>
      </c>
      <c r="E13" s="58">
        <f t="shared" si="12"/>
        <v>776633.95</v>
      </c>
      <c r="F13" s="58">
        <f t="shared" si="12"/>
        <v>796127.8499999999</v>
      </c>
      <c r="G13" s="58">
        <f t="shared" si="12"/>
        <v>1142617</v>
      </c>
      <c r="H13" s="58">
        <f t="shared" si="12"/>
        <v>1343924.91</v>
      </c>
      <c r="I13" s="58">
        <f t="shared" si="12"/>
        <v>1126500.53</v>
      </c>
      <c r="J13" s="58">
        <f aca="true" t="shared" si="13" ref="J13:P13">SUM(J14:J16)</f>
        <v>1063674.02</v>
      </c>
      <c r="K13" s="58">
        <f t="shared" si="13"/>
        <v>1137565.8399999999</v>
      </c>
      <c r="L13" s="58">
        <f t="shared" si="13"/>
        <v>1110000</v>
      </c>
      <c r="M13" s="58">
        <f t="shared" si="13"/>
        <v>1110000</v>
      </c>
      <c r="N13" s="58">
        <f t="shared" si="13"/>
        <v>1110000</v>
      </c>
      <c r="O13" s="58">
        <f t="shared" si="13"/>
        <v>1110000</v>
      </c>
      <c r="P13" s="58">
        <f t="shared" si="13"/>
        <v>12616971.829999998</v>
      </c>
    </row>
    <row r="14" spans="1:16" ht="12.75">
      <c r="A14" s="38" t="s">
        <v>80</v>
      </c>
      <c r="B14" s="37" t="s">
        <v>97</v>
      </c>
      <c r="C14" s="38" t="s">
        <v>81</v>
      </c>
      <c r="D14" s="60">
        <v>473956.61</v>
      </c>
      <c r="E14" s="60">
        <v>465980.32</v>
      </c>
      <c r="F14" s="60">
        <v>477676.66</v>
      </c>
      <c r="G14" s="60">
        <v>685570.19</v>
      </c>
      <c r="H14" s="60">
        <v>806354.85</v>
      </c>
      <c r="I14" s="60">
        <v>675900.23</v>
      </c>
      <c r="J14" s="60">
        <v>638204.35</v>
      </c>
      <c r="K14" s="60">
        <v>682539.44</v>
      </c>
      <c r="L14" s="60">
        <v>666000</v>
      </c>
      <c r="M14" s="60">
        <f>L14</f>
        <v>666000</v>
      </c>
      <c r="N14" s="60">
        <f>M14</f>
        <v>666000</v>
      </c>
      <c r="O14" s="60">
        <f>N14</f>
        <v>666000</v>
      </c>
      <c r="P14" s="60">
        <f aca="true" t="shared" si="14" ref="P14:P24">SUM(D14:O14)</f>
        <v>7570182.65</v>
      </c>
    </row>
    <row r="15" spans="1:16" ht="12.75">
      <c r="A15" s="38" t="s">
        <v>82</v>
      </c>
      <c r="B15" s="37" t="s">
        <v>98</v>
      </c>
      <c r="C15" s="38" t="s">
        <v>523</v>
      </c>
      <c r="D15" s="60">
        <v>197481.91</v>
      </c>
      <c r="E15" s="60">
        <v>194158.52</v>
      </c>
      <c r="F15" s="60">
        <v>199031.99</v>
      </c>
      <c r="G15" s="60">
        <v>285654.26</v>
      </c>
      <c r="H15" s="60">
        <v>335981.3</v>
      </c>
      <c r="I15" s="60">
        <v>281625.21</v>
      </c>
      <c r="J15" s="60">
        <v>265918.57</v>
      </c>
      <c r="K15" s="60">
        <v>284391.54</v>
      </c>
      <c r="L15" s="60">
        <v>277500</v>
      </c>
      <c r="M15" s="60">
        <f aca="true" t="shared" si="15" ref="M15:O16">L15</f>
        <v>277500</v>
      </c>
      <c r="N15" s="60">
        <f t="shared" si="15"/>
        <v>277500</v>
      </c>
      <c r="O15" s="60">
        <f t="shared" si="15"/>
        <v>277500</v>
      </c>
      <c r="P15" s="60">
        <f t="shared" si="14"/>
        <v>3154243.3</v>
      </c>
    </row>
    <row r="16" spans="1:16" ht="12.75">
      <c r="A16" s="38" t="s">
        <v>524</v>
      </c>
      <c r="B16" s="37" t="s">
        <v>99</v>
      </c>
      <c r="C16" s="38" t="s">
        <v>525</v>
      </c>
      <c r="D16" s="60">
        <v>118489.21</v>
      </c>
      <c r="E16" s="60">
        <v>116495.11</v>
      </c>
      <c r="F16" s="60">
        <v>119419.2</v>
      </c>
      <c r="G16" s="60">
        <v>171392.55</v>
      </c>
      <c r="H16" s="60">
        <v>201588.76</v>
      </c>
      <c r="I16" s="60">
        <v>168975.09</v>
      </c>
      <c r="J16" s="60">
        <v>159551.1</v>
      </c>
      <c r="K16" s="60">
        <v>170634.86</v>
      </c>
      <c r="L16" s="60">
        <v>166500</v>
      </c>
      <c r="M16" s="60">
        <f t="shared" si="15"/>
        <v>166500</v>
      </c>
      <c r="N16" s="60">
        <f t="shared" si="15"/>
        <v>166500</v>
      </c>
      <c r="O16" s="60">
        <f t="shared" si="15"/>
        <v>166500</v>
      </c>
      <c r="P16" s="60">
        <f t="shared" si="14"/>
        <v>1892545.88</v>
      </c>
    </row>
    <row r="17" spans="1:16" ht="12.75">
      <c r="A17" s="56" t="s">
        <v>526</v>
      </c>
      <c r="B17" s="37"/>
      <c r="C17" s="56" t="s">
        <v>527</v>
      </c>
      <c r="D17" s="58">
        <f aca="true" t="shared" si="16" ref="D17:I17">SUM(D18:D20)</f>
        <v>51114.56</v>
      </c>
      <c r="E17" s="58">
        <f t="shared" si="16"/>
        <v>44246.630000000005</v>
      </c>
      <c r="F17" s="58">
        <f t="shared" si="16"/>
        <v>45536.21</v>
      </c>
      <c r="G17" s="58">
        <f t="shared" si="16"/>
        <v>45900.64</v>
      </c>
      <c r="H17" s="58">
        <f t="shared" si="16"/>
        <v>64225.409999999996</v>
      </c>
      <c r="I17" s="58">
        <f t="shared" si="16"/>
        <v>53993.92</v>
      </c>
      <c r="J17" s="58">
        <f aca="true" t="shared" si="17" ref="J17:P17">SUM(J18:J20)</f>
        <v>53141.95</v>
      </c>
      <c r="K17" s="58">
        <f t="shared" si="17"/>
        <v>52885.61</v>
      </c>
      <c r="L17" s="58">
        <f t="shared" si="17"/>
        <v>53100</v>
      </c>
      <c r="M17" s="58">
        <f t="shared" si="17"/>
        <v>53100</v>
      </c>
      <c r="N17" s="58">
        <f t="shared" si="17"/>
        <v>53100</v>
      </c>
      <c r="O17" s="58">
        <f t="shared" si="17"/>
        <v>53100</v>
      </c>
      <c r="P17" s="58">
        <f t="shared" si="17"/>
        <v>623444.93</v>
      </c>
    </row>
    <row r="18" spans="1:16" ht="12.75">
      <c r="A18" s="38" t="s">
        <v>528</v>
      </c>
      <c r="B18" s="37" t="s">
        <v>97</v>
      </c>
      <c r="C18" s="38" t="s">
        <v>529</v>
      </c>
      <c r="D18" s="60">
        <v>30668.73</v>
      </c>
      <c r="E18" s="60">
        <v>26547.97</v>
      </c>
      <c r="F18" s="60">
        <v>27321.73</v>
      </c>
      <c r="G18" s="60">
        <v>27540.38</v>
      </c>
      <c r="H18" s="60">
        <v>38535.25</v>
      </c>
      <c r="I18" s="60">
        <v>32396.35</v>
      </c>
      <c r="J18" s="60">
        <v>31885.17</v>
      </c>
      <c r="K18" s="60">
        <v>31731.37</v>
      </c>
      <c r="L18" s="60">
        <v>32100</v>
      </c>
      <c r="M18" s="60">
        <f>L18</f>
        <v>32100</v>
      </c>
      <c r="N18" s="60">
        <f>M18</f>
        <v>32100</v>
      </c>
      <c r="O18" s="60">
        <f>N18</f>
        <v>32100</v>
      </c>
      <c r="P18" s="60">
        <f t="shared" si="14"/>
        <v>375026.95</v>
      </c>
    </row>
    <row r="19" spans="1:16" ht="12.75">
      <c r="A19" s="38" t="s">
        <v>530</v>
      </c>
      <c r="B19" s="37" t="s">
        <v>98</v>
      </c>
      <c r="C19" s="38" t="s">
        <v>531</v>
      </c>
      <c r="D19" s="60">
        <v>12778.64</v>
      </c>
      <c r="E19" s="60">
        <v>11061.65</v>
      </c>
      <c r="F19" s="60">
        <v>11384.05</v>
      </c>
      <c r="G19" s="60">
        <v>11475.16</v>
      </c>
      <c r="H19" s="60">
        <v>16056.35</v>
      </c>
      <c r="I19" s="60">
        <v>13498.48</v>
      </c>
      <c r="J19" s="60">
        <v>13285.49</v>
      </c>
      <c r="K19" s="60">
        <v>13221.4</v>
      </c>
      <c r="L19" s="60">
        <v>13125</v>
      </c>
      <c r="M19" s="60">
        <f aca="true" t="shared" si="18" ref="M19:O20">L19</f>
        <v>13125</v>
      </c>
      <c r="N19" s="60">
        <f t="shared" si="18"/>
        <v>13125</v>
      </c>
      <c r="O19" s="60">
        <f t="shared" si="18"/>
        <v>13125</v>
      </c>
      <c r="P19" s="60">
        <f t="shared" si="14"/>
        <v>155261.22</v>
      </c>
    </row>
    <row r="20" spans="1:16" ht="12.75">
      <c r="A20" s="38" t="s">
        <v>532</v>
      </c>
      <c r="B20" s="37" t="s">
        <v>99</v>
      </c>
      <c r="C20" s="38" t="s">
        <v>533</v>
      </c>
      <c r="D20" s="60">
        <v>7667.19</v>
      </c>
      <c r="E20" s="60">
        <v>6637.01</v>
      </c>
      <c r="F20" s="60">
        <v>6830.43</v>
      </c>
      <c r="G20" s="60">
        <v>6885.1</v>
      </c>
      <c r="H20" s="60">
        <v>9633.81</v>
      </c>
      <c r="I20" s="60">
        <v>8099.09</v>
      </c>
      <c r="J20" s="60">
        <v>7971.29</v>
      </c>
      <c r="K20" s="60">
        <v>7932.84</v>
      </c>
      <c r="L20" s="60">
        <v>7875</v>
      </c>
      <c r="M20" s="60">
        <f t="shared" si="18"/>
        <v>7875</v>
      </c>
      <c r="N20" s="60">
        <f t="shared" si="18"/>
        <v>7875</v>
      </c>
      <c r="O20" s="60">
        <f t="shared" si="18"/>
        <v>7875</v>
      </c>
      <c r="P20" s="60">
        <f t="shared" si="14"/>
        <v>93156.76000000001</v>
      </c>
    </row>
    <row r="21" spans="1:16" ht="12.75">
      <c r="A21" s="56" t="s">
        <v>534</v>
      </c>
      <c r="B21" s="37"/>
      <c r="C21" s="56" t="s">
        <v>535</v>
      </c>
      <c r="D21" s="58">
        <f aca="true" t="shared" si="19" ref="D21:P21">SUM(D22:D24)</f>
        <v>268649.21</v>
      </c>
      <c r="E21" s="58">
        <f t="shared" si="19"/>
        <v>271823.84</v>
      </c>
      <c r="F21" s="58">
        <f t="shared" si="19"/>
        <v>279978.52999999997</v>
      </c>
      <c r="G21" s="58">
        <f t="shared" si="19"/>
        <v>282063.36</v>
      </c>
      <c r="H21" s="58">
        <f t="shared" si="19"/>
        <v>386106.22000000003</v>
      </c>
      <c r="I21" s="58">
        <f t="shared" si="19"/>
        <v>319476.70999999996</v>
      </c>
      <c r="J21" s="58">
        <f t="shared" si="19"/>
        <v>318450.36</v>
      </c>
      <c r="K21" s="58">
        <f t="shared" si="19"/>
        <v>331828.95999999996</v>
      </c>
      <c r="L21" s="58">
        <f t="shared" si="19"/>
        <v>323500</v>
      </c>
      <c r="M21" s="58">
        <f t="shared" si="19"/>
        <v>323500</v>
      </c>
      <c r="N21" s="58">
        <f t="shared" si="19"/>
        <v>323500</v>
      </c>
      <c r="O21" s="58">
        <f t="shared" si="19"/>
        <v>323500</v>
      </c>
      <c r="P21" s="58">
        <f t="shared" si="19"/>
        <v>3752377.19</v>
      </c>
    </row>
    <row r="22" spans="1:16" ht="12.75">
      <c r="A22" s="38" t="s">
        <v>536</v>
      </c>
      <c r="B22" s="37" t="s">
        <v>97</v>
      </c>
      <c r="C22" s="38" t="s">
        <v>537</v>
      </c>
      <c r="D22" s="60">
        <v>161189.52</v>
      </c>
      <c r="E22" s="60">
        <v>163094.3</v>
      </c>
      <c r="F22" s="60">
        <v>167987.11</v>
      </c>
      <c r="G22" s="60">
        <v>169238.02</v>
      </c>
      <c r="H22" s="60">
        <v>231663.73</v>
      </c>
      <c r="I22" s="60">
        <v>191686.02</v>
      </c>
      <c r="J22" s="60">
        <v>191070.22</v>
      </c>
      <c r="K22" s="60">
        <v>199097.37</v>
      </c>
      <c r="L22" s="60">
        <v>194100</v>
      </c>
      <c r="M22" s="60">
        <f>L22</f>
        <v>194100</v>
      </c>
      <c r="N22" s="60">
        <f>M22</f>
        <v>194100</v>
      </c>
      <c r="O22" s="60">
        <f>N22</f>
        <v>194100</v>
      </c>
      <c r="P22" s="60">
        <f t="shared" si="14"/>
        <v>2251426.29</v>
      </c>
    </row>
    <row r="23" spans="1:16" ht="12.75">
      <c r="A23" s="38" t="s">
        <v>538</v>
      </c>
      <c r="B23" s="37" t="s">
        <v>98</v>
      </c>
      <c r="C23" s="38" t="s">
        <v>539</v>
      </c>
      <c r="D23" s="60">
        <v>67162.3</v>
      </c>
      <c r="E23" s="60">
        <v>67955.96</v>
      </c>
      <c r="F23" s="60">
        <v>69994.63</v>
      </c>
      <c r="G23" s="60">
        <v>70515.84</v>
      </c>
      <c r="H23" s="60">
        <v>96526.56</v>
      </c>
      <c r="I23" s="60">
        <v>79869.18</v>
      </c>
      <c r="J23" s="60">
        <v>79612.59</v>
      </c>
      <c r="K23" s="60">
        <v>82957.24</v>
      </c>
      <c r="L23" s="60">
        <v>80875</v>
      </c>
      <c r="M23" s="60">
        <f aca="true" t="shared" si="20" ref="M23:O24">L23</f>
        <v>80875</v>
      </c>
      <c r="N23" s="60">
        <f t="shared" si="20"/>
        <v>80875</v>
      </c>
      <c r="O23" s="60">
        <f t="shared" si="20"/>
        <v>80875</v>
      </c>
      <c r="P23" s="60">
        <f t="shared" si="14"/>
        <v>938094.2999999999</v>
      </c>
    </row>
    <row r="24" spans="1:16" ht="12.75">
      <c r="A24" s="38" t="s">
        <v>540</v>
      </c>
      <c r="B24" s="37" t="s">
        <v>99</v>
      </c>
      <c r="C24" s="38" t="s">
        <v>541</v>
      </c>
      <c r="D24" s="60">
        <v>40297.39</v>
      </c>
      <c r="E24" s="60">
        <v>40773.58</v>
      </c>
      <c r="F24" s="60">
        <v>41996.79</v>
      </c>
      <c r="G24" s="60">
        <v>42309.5</v>
      </c>
      <c r="H24" s="60">
        <v>57915.93</v>
      </c>
      <c r="I24" s="60">
        <v>47921.51</v>
      </c>
      <c r="J24" s="60">
        <v>47767.55</v>
      </c>
      <c r="K24" s="60">
        <v>49774.35</v>
      </c>
      <c r="L24" s="60">
        <v>48525</v>
      </c>
      <c r="M24" s="60">
        <f t="shared" si="20"/>
        <v>48525</v>
      </c>
      <c r="N24" s="60">
        <f t="shared" si="20"/>
        <v>48525</v>
      </c>
      <c r="O24" s="60">
        <f t="shared" si="20"/>
        <v>48525</v>
      </c>
      <c r="P24" s="60">
        <f t="shared" si="14"/>
        <v>562856.6</v>
      </c>
    </row>
    <row r="25" spans="1:16" ht="12.75">
      <c r="A25" s="56" t="s">
        <v>542</v>
      </c>
      <c r="B25" s="37"/>
      <c r="C25" s="61" t="s">
        <v>543</v>
      </c>
      <c r="D25" s="62">
        <f aca="true" t="shared" si="21" ref="D25:P25">SUM(D26:D28)</f>
        <v>12236.15</v>
      </c>
      <c r="E25" s="62">
        <f t="shared" si="21"/>
        <v>12387.300000000001</v>
      </c>
      <c r="F25" s="62">
        <f t="shared" si="21"/>
        <v>11471.52</v>
      </c>
      <c r="G25" s="62">
        <f t="shared" si="21"/>
        <v>12870.640000000001</v>
      </c>
      <c r="H25" s="62">
        <f t="shared" si="21"/>
        <v>14549.52</v>
      </c>
      <c r="I25" s="62">
        <f t="shared" si="21"/>
        <v>12739.93</v>
      </c>
      <c r="J25" s="62">
        <f t="shared" si="21"/>
        <v>10750.720000000001</v>
      </c>
      <c r="K25" s="62">
        <f t="shared" si="21"/>
        <v>16561.15</v>
      </c>
      <c r="L25" s="62">
        <f t="shared" si="21"/>
        <v>13500</v>
      </c>
      <c r="M25" s="62">
        <f t="shared" si="21"/>
        <v>13500</v>
      </c>
      <c r="N25" s="62">
        <f t="shared" si="21"/>
        <v>13500</v>
      </c>
      <c r="O25" s="62">
        <f t="shared" si="21"/>
        <v>13500</v>
      </c>
      <c r="P25" s="62">
        <f t="shared" si="21"/>
        <v>157566.93</v>
      </c>
    </row>
    <row r="26" spans="1:16" ht="12.75">
      <c r="A26" s="38" t="s">
        <v>544</v>
      </c>
      <c r="B26" s="37" t="s">
        <v>97</v>
      </c>
      <c r="C26" s="38" t="s">
        <v>545</v>
      </c>
      <c r="D26" s="60">
        <v>7341.69</v>
      </c>
      <c r="E26" s="60">
        <v>7432.38</v>
      </c>
      <c r="F26" s="60">
        <v>6882.91</v>
      </c>
      <c r="G26" s="60">
        <v>7722.38</v>
      </c>
      <c r="H26" s="60">
        <v>8729.71</v>
      </c>
      <c r="I26" s="60">
        <v>7643.96</v>
      </c>
      <c r="J26" s="60">
        <v>6450.43</v>
      </c>
      <c r="K26" s="60">
        <v>9936.69</v>
      </c>
      <c r="L26" s="60">
        <v>8100</v>
      </c>
      <c r="M26" s="60">
        <f>L26</f>
        <v>8100</v>
      </c>
      <c r="N26" s="60">
        <f>M26</f>
        <v>8100</v>
      </c>
      <c r="O26" s="60">
        <f>N26</f>
        <v>8100</v>
      </c>
      <c r="P26" s="60">
        <f aca="true" t="shared" si="22" ref="P26:P36">SUM(D26:O26)</f>
        <v>94540.15</v>
      </c>
    </row>
    <row r="27" spans="1:16" ht="12.75">
      <c r="A27" s="38" t="s">
        <v>546</v>
      </c>
      <c r="B27" s="37" t="s">
        <v>98</v>
      </c>
      <c r="C27" s="38" t="s">
        <v>547</v>
      </c>
      <c r="D27" s="60">
        <v>3059.03</v>
      </c>
      <c r="E27" s="60">
        <v>3096.82</v>
      </c>
      <c r="F27" s="60">
        <v>2867.88</v>
      </c>
      <c r="G27" s="60">
        <v>3217.66</v>
      </c>
      <c r="H27" s="60">
        <v>3637.38</v>
      </c>
      <c r="I27" s="60">
        <v>3184.98</v>
      </c>
      <c r="J27" s="60">
        <v>2687.68</v>
      </c>
      <c r="K27" s="60">
        <v>4140.29</v>
      </c>
      <c r="L27" s="60">
        <v>3375</v>
      </c>
      <c r="M27" s="60">
        <f aca="true" t="shared" si="23" ref="M27:O28">L27</f>
        <v>3375</v>
      </c>
      <c r="N27" s="60">
        <f t="shared" si="23"/>
        <v>3375</v>
      </c>
      <c r="O27" s="60">
        <f t="shared" si="23"/>
        <v>3375</v>
      </c>
      <c r="P27" s="60">
        <f t="shared" si="22"/>
        <v>39391.72</v>
      </c>
    </row>
    <row r="28" spans="1:16" ht="12.75">
      <c r="A28" s="38" t="s">
        <v>548</v>
      </c>
      <c r="B28" s="37" t="s">
        <v>99</v>
      </c>
      <c r="C28" s="38" t="s">
        <v>549</v>
      </c>
      <c r="D28" s="60">
        <v>1835.43</v>
      </c>
      <c r="E28" s="60">
        <v>1858.1</v>
      </c>
      <c r="F28" s="60">
        <v>1720.73</v>
      </c>
      <c r="G28" s="60">
        <v>1930.6</v>
      </c>
      <c r="H28" s="60">
        <v>2182.43</v>
      </c>
      <c r="I28" s="60">
        <v>1910.99</v>
      </c>
      <c r="J28" s="60">
        <v>1612.61</v>
      </c>
      <c r="K28" s="60">
        <v>2484.17</v>
      </c>
      <c r="L28" s="60">
        <v>2025</v>
      </c>
      <c r="M28" s="60">
        <f t="shared" si="23"/>
        <v>2025</v>
      </c>
      <c r="N28" s="60">
        <f t="shared" si="23"/>
        <v>2025</v>
      </c>
      <c r="O28" s="60">
        <f t="shared" si="23"/>
        <v>2025</v>
      </c>
      <c r="P28" s="60">
        <f t="shared" si="22"/>
        <v>23635.06</v>
      </c>
    </row>
    <row r="29" spans="1:16" ht="25.5" customHeight="1">
      <c r="A29" s="56" t="s">
        <v>550</v>
      </c>
      <c r="B29" s="37"/>
      <c r="C29" s="61" t="s">
        <v>551</v>
      </c>
      <c r="D29" s="63">
        <f aca="true" t="shared" si="24" ref="D29:I29">SUM(D30:D32)</f>
        <v>26960.780000000002</v>
      </c>
      <c r="E29" s="63">
        <f t="shared" si="24"/>
        <v>23828.100000000002</v>
      </c>
      <c r="F29" s="63">
        <f t="shared" si="24"/>
        <v>49396.51</v>
      </c>
      <c r="G29" s="63">
        <f t="shared" si="24"/>
        <v>44856.829999999994</v>
      </c>
      <c r="H29" s="63">
        <f t="shared" si="24"/>
        <v>32128.55</v>
      </c>
      <c r="I29" s="63">
        <f t="shared" si="24"/>
        <v>37468.130000000005</v>
      </c>
      <c r="J29" s="63">
        <f>SUM(J30:J32)</f>
        <v>33384.39</v>
      </c>
      <c r="K29" s="63">
        <f aca="true" t="shared" si="25" ref="K29:P29">SUM(K30:K32)</f>
        <v>51325.78</v>
      </c>
      <c r="L29" s="63">
        <f t="shared" si="25"/>
        <v>41000</v>
      </c>
      <c r="M29" s="63">
        <f t="shared" si="25"/>
        <v>41000</v>
      </c>
      <c r="N29" s="63">
        <f t="shared" si="25"/>
        <v>41000</v>
      </c>
      <c r="O29" s="63">
        <f t="shared" si="25"/>
        <v>41000</v>
      </c>
      <c r="P29" s="63">
        <f t="shared" si="25"/>
        <v>463349.06999999995</v>
      </c>
    </row>
    <row r="30" spans="1:16" ht="12.75">
      <c r="A30" s="38" t="s">
        <v>552</v>
      </c>
      <c r="B30" s="37" t="s">
        <v>97</v>
      </c>
      <c r="C30" s="38" t="s">
        <v>478</v>
      </c>
      <c r="D30" s="60">
        <v>16176.43</v>
      </c>
      <c r="E30" s="60">
        <v>14296.84</v>
      </c>
      <c r="F30" s="60">
        <v>29637.83</v>
      </c>
      <c r="G30" s="60">
        <v>26914.03</v>
      </c>
      <c r="H30" s="60">
        <v>19277.05</v>
      </c>
      <c r="I30" s="60">
        <v>22480.82</v>
      </c>
      <c r="J30" s="60">
        <v>20030.56</v>
      </c>
      <c r="K30" s="60">
        <v>30795.4</v>
      </c>
      <c r="L30" s="60">
        <v>24600</v>
      </c>
      <c r="M30" s="60">
        <f>L30</f>
        <v>24600</v>
      </c>
      <c r="N30" s="60">
        <f>M30</f>
        <v>24600</v>
      </c>
      <c r="O30" s="60">
        <f>N30</f>
        <v>24600</v>
      </c>
      <c r="P30" s="60">
        <f t="shared" si="22"/>
        <v>278008.95999999996</v>
      </c>
    </row>
    <row r="31" spans="1:16" ht="12.75">
      <c r="A31" s="38" t="s">
        <v>554</v>
      </c>
      <c r="B31" s="37" t="s">
        <v>98</v>
      </c>
      <c r="C31" s="38" t="s">
        <v>479</v>
      </c>
      <c r="D31" s="60">
        <v>6740.22</v>
      </c>
      <c r="E31" s="60">
        <v>5957.06</v>
      </c>
      <c r="F31" s="60">
        <v>12349.19</v>
      </c>
      <c r="G31" s="60">
        <v>11214.23</v>
      </c>
      <c r="H31" s="60">
        <v>8032.16</v>
      </c>
      <c r="I31" s="60">
        <v>9367.08</v>
      </c>
      <c r="J31" s="60">
        <v>8346.13</v>
      </c>
      <c r="K31" s="60">
        <v>12831.49</v>
      </c>
      <c r="L31" s="60">
        <v>10250</v>
      </c>
      <c r="M31" s="60">
        <f aca="true" t="shared" si="26" ref="M31:O32">L31</f>
        <v>10250</v>
      </c>
      <c r="N31" s="60">
        <f t="shared" si="26"/>
        <v>10250</v>
      </c>
      <c r="O31" s="60">
        <f t="shared" si="26"/>
        <v>10250</v>
      </c>
      <c r="P31" s="60">
        <f t="shared" si="22"/>
        <v>115837.56</v>
      </c>
    </row>
    <row r="32" spans="1:16" ht="12.75">
      <c r="A32" s="38" t="s">
        <v>556</v>
      </c>
      <c r="B32" s="37" t="s">
        <v>99</v>
      </c>
      <c r="C32" s="38" t="s">
        <v>480</v>
      </c>
      <c r="D32" s="60">
        <v>4044.13</v>
      </c>
      <c r="E32" s="60">
        <v>3574.2</v>
      </c>
      <c r="F32" s="60">
        <v>7409.49</v>
      </c>
      <c r="G32" s="60">
        <v>6728.57</v>
      </c>
      <c r="H32" s="60">
        <v>4819.34</v>
      </c>
      <c r="I32" s="60">
        <v>5620.23</v>
      </c>
      <c r="J32" s="60">
        <v>5007.7</v>
      </c>
      <c r="K32" s="60">
        <v>7698.89</v>
      </c>
      <c r="L32" s="60">
        <v>6150</v>
      </c>
      <c r="M32" s="60">
        <f t="shared" si="26"/>
        <v>6150</v>
      </c>
      <c r="N32" s="60">
        <f t="shared" si="26"/>
        <v>6150</v>
      </c>
      <c r="O32" s="60">
        <f t="shared" si="26"/>
        <v>6150</v>
      </c>
      <c r="P32" s="60">
        <f t="shared" si="22"/>
        <v>69502.54999999999</v>
      </c>
    </row>
    <row r="33" spans="1:16" ht="12.75">
      <c r="A33" s="56" t="s">
        <v>558</v>
      </c>
      <c r="B33" s="37"/>
      <c r="C33" s="56" t="s">
        <v>559</v>
      </c>
      <c r="D33" s="63">
        <f aca="true" t="shared" si="27" ref="D33:P33">SUM(D34:D36)</f>
        <v>231.48</v>
      </c>
      <c r="E33" s="63">
        <f t="shared" si="27"/>
        <v>40.650000000000006</v>
      </c>
      <c r="F33" s="63">
        <f t="shared" si="27"/>
        <v>463.9</v>
      </c>
      <c r="G33" s="63">
        <f t="shared" si="27"/>
        <v>262.05</v>
      </c>
      <c r="H33" s="63">
        <f t="shared" si="27"/>
        <v>225.64</v>
      </c>
      <c r="I33" s="63">
        <f t="shared" si="27"/>
        <v>237.79000000000002</v>
      </c>
      <c r="J33" s="63">
        <f t="shared" si="27"/>
        <v>261.49</v>
      </c>
      <c r="K33" s="63">
        <f t="shared" si="27"/>
        <v>266.14000000000004</v>
      </c>
      <c r="L33" s="63">
        <f t="shared" si="27"/>
        <v>260</v>
      </c>
      <c r="M33" s="63">
        <f t="shared" si="27"/>
        <v>260</v>
      </c>
      <c r="N33" s="63">
        <f t="shared" si="27"/>
        <v>260</v>
      </c>
      <c r="O33" s="63">
        <f t="shared" si="27"/>
        <v>260</v>
      </c>
      <c r="P33" s="63">
        <f t="shared" si="27"/>
        <v>3029.1400000000003</v>
      </c>
    </row>
    <row r="34" spans="1:16" ht="12.75">
      <c r="A34" s="38" t="s">
        <v>560</v>
      </c>
      <c r="B34" s="37" t="s">
        <v>97</v>
      </c>
      <c r="C34" s="38" t="s">
        <v>481</v>
      </c>
      <c r="D34" s="60">
        <v>138.88</v>
      </c>
      <c r="E34" s="60">
        <v>24.4</v>
      </c>
      <c r="F34" s="60">
        <v>278.34</v>
      </c>
      <c r="G34" s="60">
        <v>157.23</v>
      </c>
      <c r="H34" s="60">
        <v>135.38</v>
      </c>
      <c r="I34" s="60">
        <v>142.67</v>
      </c>
      <c r="J34" s="60">
        <v>156.9</v>
      </c>
      <c r="K34" s="60">
        <v>159.68</v>
      </c>
      <c r="L34" s="60">
        <v>156</v>
      </c>
      <c r="M34" s="60">
        <f>L34</f>
        <v>156</v>
      </c>
      <c r="N34" s="60">
        <f>M34</f>
        <v>156</v>
      </c>
      <c r="O34" s="60">
        <f>N34</f>
        <v>156</v>
      </c>
      <c r="P34" s="60">
        <f t="shared" si="22"/>
        <v>1817.48</v>
      </c>
    </row>
    <row r="35" spans="1:16" ht="12.75">
      <c r="A35" s="38" t="s">
        <v>562</v>
      </c>
      <c r="B35" s="37" t="s">
        <v>98</v>
      </c>
      <c r="C35" s="38" t="s">
        <v>482</v>
      </c>
      <c r="D35" s="60">
        <v>57.88</v>
      </c>
      <c r="E35" s="60">
        <v>10.16</v>
      </c>
      <c r="F35" s="60">
        <v>115.98</v>
      </c>
      <c r="G35" s="60">
        <v>65.51</v>
      </c>
      <c r="H35" s="60">
        <v>56.41</v>
      </c>
      <c r="I35" s="60">
        <v>59.45</v>
      </c>
      <c r="J35" s="60">
        <v>65.37</v>
      </c>
      <c r="K35" s="60">
        <v>66.54</v>
      </c>
      <c r="L35" s="60">
        <v>65</v>
      </c>
      <c r="M35" s="60">
        <f aca="true" t="shared" si="28" ref="M35:O36">L35</f>
        <v>65</v>
      </c>
      <c r="N35" s="60">
        <f t="shared" si="28"/>
        <v>65</v>
      </c>
      <c r="O35" s="60">
        <f t="shared" si="28"/>
        <v>65</v>
      </c>
      <c r="P35" s="60">
        <f t="shared" si="22"/>
        <v>757.3000000000001</v>
      </c>
    </row>
    <row r="36" spans="1:16" ht="12.75">
      <c r="A36" s="38" t="s">
        <v>564</v>
      </c>
      <c r="B36" s="37" t="s">
        <v>99</v>
      </c>
      <c r="C36" s="38" t="s">
        <v>483</v>
      </c>
      <c r="D36" s="60">
        <v>34.72</v>
      </c>
      <c r="E36" s="60">
        <v>6.09</v>
      </c>
      <c r="F36" s="60">
        <v>69.58</v>
      </c>
      <c r="G36" s="60">
        <v>39.31</v>
      </c>
      <c r="H36" s="60">
        <v>33.85</v>
      </c>
      <c r="I36" s="60">
        <v>35.67</v>
      </c>
      <c r="J36" s="60">
        <v>39.22</v>
      </c>
      <c r="K36" s="60">
        <v>39.92</v>
      </c>
      <c r="L36" s="60">
        <v>39</v>
      </c>
      <c r="M36" s="60">
        <f t="shared" si="28"/>
        <v>39</v>
      </c>
      <c r="N36" s="60">
        <f t="shared" si="28"/>
        <v>39</v>
      </c>
      <c r="O36" s="60">
        <f t="shared" si="28"/>
        <v>39</v>
      </c>
      <c r="P36" s="60">
        <f t="shared" si="22"/>
        <v>454.35999999999996</v>
      </c>
    </row>
    <row r="37" spans="1:16" ht="12.75">
      <c r="A37" s="56" t="s">
        <v>566</v>
      </c>
      <c r="B37" s="37"/>
      <c r="C37" s="56" t="s">
        <v>567</v>
      </c>
      <c r="D37" s="62">
        <f aca="true" t="shared" si="29" ref="D37:P37">SUM(D38:D38)</f>
        <v>0</v>
      </c>
      <c r="E37" s="62">
        <f t="shared" si="29"/>
        <v>0</v>
      </c>
      <c r="F37" s="62">
        <f t="shared" si="29"/>
        <v>0</v>
      </c>
      <c r="G37" s="62">
        <f t="shared" si="29"/>
        <v>5801.83</v>
      </c>
      <c r="H37" s="62">
        <f t="shared" si="29"/>
        <v>1797.96</v>
      </c>
      <c r="I37" s="62">
        <f t="shared" si="29"/>
        <v>254.51</v>
      </c>
      <c r="J37" s="62">
        <f t="shared" si="29"/>
        <v>5772.51</v>
      </c>
      <c r="K37" s="62">
        <f t="shared" si="29"/>
        <v>3906.71</v>
      </c>
      <c r="L37" s="62">
        <f t="shared" si="29"/>
        <v>4800</v>
      </c>
      <c r="M37" s="62">
        <f t="shared" si="29"/>
        <v>4800</v>
      </c>
      <c r="N37" s="62">
        <f t="shared" si="29"/>
        <v>4800</v>
      </c>
      <c r="O37" s="62">
        <f t="shared" si="29"/>
        <v>4800</v>
      </c>
      <c r="P37" s="62">
        <f t="shared" si="29"/>
        <v>36733.52</v>
      </c>
    </row>
    <row r="38" spans="1:16" ht="12.75">
      <c r="A38" s="56" t="s">
        <v>568</v>
      </c>
      <c r="B38" s="37"/>
      <c r="C38" s="56" t="s">
        <v>569</v>
      </c>
      <c r="D38" s="63">
        <f aca="true" t="shared" si="30" ref="D38:I38">SUM(D39:D41)</f>
        <v>0</v>
      </c>
      <c r="E38" s="63">
        <f t="shared" si="30"/>
        <v>0</v>
      </c>
      <c r="F38" s="63">
        <f t="shared" si="30"/>
        <v>0</v>
      </c>
      <c r="G38" s="63">
        <f t="shared" si="30"/>
        <v>5801.83</v>
      </c>
      <c r="H38" s="63">
        <f t="shared" si="30"/>
        <v>1797.96</v>
      </c>
      <c r="I38" s="63">
        <f t="shared" si="30"/>
        <v>254.51</v>
      </c>
      <c r="J38" s="63">
        <f>SUM(J39:J41)</f>
        <v>5772.51</v>
      </c>
      <c r="K38" s="63">
        <f aca="true" t="shared" si="31" ref="K38:P38">SUM(K39:K41)</f>
        <v>3906.71</v>
      </c>
      <c r="L38" s="63">
        <f t="shared" si="31"/>
        <v>4800</v>
      </c>
      <c r="M38" s="63">
        <f t="shared" si="31"/>
        <v>4800</v>
      </c>
      <c r="N38" s="63">
        <f t="shared" si="31"/>
        <v>4800</v>
      </c>
      <c r="O38" s="63">
        <f t="shared" si="31"/>
        <v>4800</v>
      </c>
      <c r="P38" s="63">
        <f t="shared" si="31"/>
        <v>36733.52</v>
      </c>
    </row>
    <row r="39" spans="1:16" ht="12.75">
      <c r="A39" s="38" t="s">
        <v>570</v>
      </c>
      <c r="B39" s="37" t="s">
        <v>97</v>
      </c>
      <c r="C39" s="38" t="s">
        <v>571</v>
      </c>
      <c r="D39" s="60"/>
      <c r="E39" s="60"/>
      <c r="F39" s="60"/>
      <c r="G39" s="60">
        <v>3481.09</v>
      </c>
      <c r="H39" s="60">
        <v>1078.78</v>
      </c>
      <c r="I39" s="60">
        <v>152.7</v>
      </c>
      <c r="J39" s="60">
        <v>3463.5</v>
      </c>
      <c r="K39" s="60">
        <v>2344.02</v>
      </c>
      <c r="L39" s="60">
        <v>2880</v>
      </c>
      <c r="M39" s="60">
        <f aca="true" t="shared" si="32" ref="M39:O41">L39</f>
        <v>2880</v>
      </c>
      <c r="N39" s="60">
        <f t="shared" si="32"/>
        <v>2880</v>
      </c>
      <c r="O39" s="60">
        <f t="shared" si="32"/>
        <v>2880</v>
      </c>
      <c r="P39" s="60">
        <f aca="true" t="shared" si="33" ref="P39:P45">SUM(D39:O39)</f>
        <v>22040.09</v>
      </c>
    </row>
    <row r="40" spans="1:16" ht="12.75">
      <c r="A40" s="38" t="s">
        <v>572</v>
      </c>
      <c r="B40" s="37" t="s">
        <v>98</v>
      </c>
      <c r="C40" s="38" t="s">
        <v>573</v>
      </c>
      <c r="D40" s="60"/>
      <c r="E40" s="60"/>
      <c r="F40" s="60"/>
      <c r="G40" s="60">
        <v>1450.46</v>
      </c>
      <c r="H40" s="60">
        <v>449.49</v>
      </c>
      <c r="I40" s="60">
        <v>63.63</v>
      </c>
      <c r="J40" s="60">
        <v>1443.13</v>
      </c>
      <c r="K40" s="60">
        <v>976.68</v>
      </c>
      <c r="L40" s="60">
        <v>1200</v>
      </c>
      <c r="M40" s="60">
        <f t="shared" si="32"/>
        <v>1200</v>
      </c>
      <c r="N40" s="60">
        <f t="shared" si="32"/>
        <v>1200</v>
      </c>
      <c r="O40" s="60">
        <f t="shared" si="32"/>
        <v>1200</v>
      </c>
      <c r="P40" s="60">
        <f t="shared" si="33"/>
        <v>9183.39</v>
      </c>
    </row>
    <row r="41" spans="1:16" ht="12.75">
      <c r="A41" s="38" t="s">
        <v>574</v>
      </c>
      <c r="B41" s="37" t="s">
        <v>99</v>
      </c>
      <c r="C41" s="38" t="s">
        <v>575</v>
      </c>
      <c r="D41" s="60"/>
      <c r="E41" s="60"/>
      <c r="F41" s="60"/>
      <c r="G41" s="60">
        <v>870.28</v>
      </c>
      <c r="H41" s="60">
        <v>269.69</v>
      </c>
      <c r="I41" s="60">
        <v>38.18</v>
      </c>
      <c r="J41" s="60">
        <v>865.88</v>
      </c>
      <c r="K41" s="60">
        <v>586.01</v>
      </c>
      <c r="L41" s="60">
        <v>720</v>
      </c>
      <c r="M41" s="60">
        <f t="shared" si="32"/>
        <v>720</v>
      </c>
      <c r="N41" s="60">
        <f t="shared" si="32"/>
        <v>720</v>
      </c>
      <c r="O41" s="60">
        <f t="shared" si="32"/>
        <v>720</v>
      </c>
      <c r="P41" s="60">
        <f t="shared" si="33"/>
        <v>5510.04</v>
      </c>
    </row>
    <row r="42" spans="1:16" ht="12.75">
      <c r="A42" s="56" t="s">
        <v>576</v>
      </c>
      <c r="B42" s="37"/>
      <c r="C42" s="56" t="s">
        <v>484</v>
      </c>
      <c r="D42" s="63">
        <f aca="true" t="shared" si="34" ref="D42:P42">SUM(D43:D45)</f>
        <v>877677.99</v>
      </c>
      <c r="E42" s="63">
        <f t="shared" si="34"/>
        <v>1288175.9300000002</v>
      </c>
      <c r="F42" s="63">
        <f t="shared" si="34"/>
        <v>1266260.94</v>
      </c>
      <c r="G42" s="63">
        <f t="shared" si="34"/>
        <v>1679608.36</v>
      </c>
      <c r="H42" s="63">
        <f t="shared" si="34"/>
        <v>1249679.4900000002</v>
      </c>
      <c r="I42" s="63">
        <f t="shared" si="34"/>
        <v>1344018.93</v>
      </c>
      <c r="J42" s="63">
        <f t="shared" si="34"/>
        <v>1327397.5499999998</v>
      </c>
      <c r="K42" s="63">
        <f t="shared" si="34"/>
        <v>1592869.27</v>
      </c>
      <c r="L42" s="63">
        <f t="shared" si="34"/>
        <v>1420000</v>
      </c>
      <c r="M42" s="63">
        <f t="shared" si="34"/>
        <v>1420000</v>
      </c>
      <c r="N42" s="63">
        <f t="shared" si="34"/>
        <v>1420000</v>
      </c>
      <c r="O42" s="63">
        <f t="shared" si="34"/>
        <v>1420000</v>
      </c>
      <c r="P42" s="63">
        <f t="shared" si="34"/>
        <v>16305688.46</v>
      </c>
    </row>
    <row r="43" spans="1:16" ht="12.75">
      <c r="A43" s="38" t="s">
        <v>578</v>
      </c>
      <c r="B43" s="37" t="s">
        <v>97</v>
      </c>
      <c r="C43" s="38" t="s">
        <v>579</v>
      </c>
      <c r="D43" s="60">
        <v>526605.64</v>
      </c>
      <c r="E43" s="60">
        <v>772904.13</v>
      </c>
      <c r="F43" s="60">
        <v>759755.22</v>
      </c>
      <c r="G43" s="60">
        <v>1007763.38</v>
      </c>
      <c r="H43" s="60">
        <v>749806.38</v>
      </c>
      <c r="I43" s="60">
        <v>806410.38</v>
      </c>
      <c r="J43" s="60">
        <v>796437</v>
      </c>
      <c r="K43" s="60">
        <v>955720.12</v>
      </c>
      <c r="L43" s="60">
        <v>852000</v>
      </c>
      <c r="M43" s="60">
        <f>L43</f>
        <v>852000</v>
      </c>
      <c r="N43" s="60">
        <f>M43</f>
        <v>852000</v>
      </c>
      <c r="O43" s="60">
        <f>N43</f>
        <v>852000</v>
      </c>
      <c r="P43" s="60">
        <f t="shared" si="33"/>
        <v>9783402.25</v>
      </c>
    </row>
    <row r="44" spans="1:16" ht="12.75">
      <c r="A44" s="38" t="s">
        <v>580</v>
      </c>
      <c r="B44" s="37" t="s">
        <v>98</v>
      </c>
      <c r="C44" s="38" t="s">
        <v>581</v>
      </c>
      <c r="D44" s="60">
        <v>219420.06</v>
      </c>
      <c r="E44" s="60">
        <v>322044.68</v>
      </c>
      <c r="F44" s="60">
        <v>316565.89</v>
      </c>
      <c r="G44" s="60">
        <v>419902.95</v>
      </c>
      <c r="H44" s="60">
        <v>312420.51</v>
      </c>
      <c r="I44" s="60">
        <v>336005.84</v>
      </c>
      <c r="J44" s="60">
        <v>331850.13</v>
      </c>
      <c r="K44" s="60">
        <v>398218.02</v>
      </c>
      <c r="L44" s="60">
        <v>355000</v>
      </c>
      <c r="M44" s="60">
        <f aca="true" t="shared" si="35" ref="M44:O45">L44</f>
        <v>355000</v>
      </c>
      <c r="N44" s="60">
        <f t="shared" si="35"/>
        <v>355000</v>
      </c>
      <c r="O44" s="60">
        <f t="shared" si="35"/>
        <v>355000</v>
      </c>
      <c r="P44" s="60">
        <f t="shared" si="33"/>
        <v>4076428.08</v>
      </c>
    </row>
    <row r="45" spans="1:16" ht="12.75">
      <c r="A45" s="38" t="s">
        <v>582</v>
      </c>
      <c r="B45" s="37" t="s">
        <v>99</v>
      </c>
      <c r="C45" s="38" t="s">
        <v>583</v>
      </c>
      <c r="D45" s="60">
        <v>131652.29</v>
      </c>
      <c r="E45" s="60">
        <v>193227.12</v>
      </c>
      <c r="F45" s="60">
        <v>189939.83</v>
      </c>
      <c r="G45" s="60">
        <v>251942.03</v>
      </c>
      <c r="H45" s="60">
        <v>187452.6</v>
      </c>
      <c r="I45" s="60">
        <v>201602.71</v>
      </c>
      <c r="J45" s="60">
        <v>199110.42</v>
      </c>
      <c r="K45" s="60">
        <v>238931.13</v>
      </c>
      <c r="L45" s="60">
        <v>213000</v>
      </c>
      <c r="M45" s="60">
        <f t="shared" si="35"/>
        <v>213000</v>
      </c>
      <c r="N45" s="60">
        <f t="shared" si="35"/>
        <v>213000</v>
      </c>
      <c r="O45" s="60">
        <f t="shared" si="35"/>
        <v>213000</v>
      </c>
      <c r="P45" s="60">
        <f t="shared" si="33"/>
        <v>2445858.13</v>
      </c>
    </row>
    <row r="46" spans="1:16" ht="12.75">
      <c r="A46" s="53" t="s">
        <v>584</v>
      </c>
      <c r="B46" s="37"/>
      <c r="C46" s="53" t="s">
        <v>485</v>
      </c>
      <c r="D46" s="55">
        <f aca="true" t="shared" si="36" ref="D46:P47">D47</f>
        <v>4402542.86</v>
      </c>
      <c r="E46" s="55">
        <f t="shared" si="36"/>
        <v>3654881.24</v>
      </c>
      <c r="F46" s="55">
        <f t="shared" si="36"/>
        <v>3453701.7199999997</v>
      </c>
      <c r="G46" s="55">
        <f t="shared" si="36"/>
        <v>3852202.64</v>
      </c>
      <c r="H46" s="55">
        <f t="shared" si="36"/>
        <v>3833635.88</v>
      </c>
      <c r="I46" s="55">
        <f t="shared" si="36"/>
        <v>4171966.4000000004</v>
      </c>
      <c r="J46" s="55">
        <f t="shared" si="36"/>
        <v>4004484.98</v>
      </c>
      <c r="K46" s="55">
        <f t="shared" si="36"/>
        <v>3800968.12</v>
      </c>
      <c r="L46" s="55">
        <f t="shared" si="36"/>
        <v>3990000</v>
      </c>
      <c r="M46" s="55">
        <f t="shared" si="36"/>
        <v>3990000</v>
      </c>
      <c r="N46" s="55">
        <f t="shared" si="36"/>
        <v>3990000</v>
      </c>
      <c r="O46" s="55">
        <f t="shared" si="36"/>
        <v>3990000</v>
      </c>
      <c r="P46" s="55">
        <f t="shared" si="36"/>
        <v>47134383.84</v>
      </c>
    </row>
    <row r="47" spans="1:16" ht="12.75">
      <c r="A47" s="56" t="s">
        <v>586</v>
      </c>
      <c r="B47" s="37"/>
      <c r="C47" s="56" t="s">
        <v>587</v>
      </c>
      <c r="D47" s="63">
        <f>D48</f>
        <v>4402542.86</v>
      </c>
      <c r="E47" s="63">
        <f t="shared" si="36"/>
        <v>3654881.24</v>
      </c>
      <c r="F47" s="63">
        <f t="shared" si="36"/>
        <v>3453701.7199999997</v>
      </c>
      <c r="G47" s="63">
        <f t="shared" si="36"/>
        <v>3852202.64</v>
      </c>
      <c r="H47" s="63">
        <f t="shared" si="36"/>
        <v>3833635.88</v>
      </c>
      <c r="I47" s="63">
        <f>I48</f>
        <v>4171966.4000000004</v>
      </c>
      <c r="J47" s="63">
        <f t="shared" si="36"/>
        <v>4004484.98</v>
      </c>
      <c r="K47" s="63">
        <f t="shared" si="36"/>
        <v>3800968.12</v>
      </c>
      <c r="L47" s="63">
        <f t="shared" si="36"/>
        <v>3990000</v>
      </c>
      <c r="M47" s="63">
        <f t="shared" si="36"/>
        <v>3990000</v>
      </c>
      <c r="N47" s="63">
        <f t="shared" si="36"/>
        <v>3990000</v>
      </c>
      <c r="O47" s="63">
        <f t="shared" si="36"/>
        <v>3990000</v>
      </c>
      <c r="P47" s="63">
        <f t="shared" si="36"/>
        <v>47134383.84</v>
      </c>
    </row>
    <row r="48" spans="1:16" ht="12.75">
      <c r="A48" s="56" t="s">
        <v>486</v>
      </c>
      <c r="B48" s="37"/>
      <c r="C48" s="56" t="s">
        <v>587</v>
      </c>
      <c r="D48" s="63">
        <f aca="true" t="shared" si="37" ref="D48:J48">SUM(D49:D51)</f>
        <v>4402542.86</v>
      </c>
      <c r="E48" s="63">
        <f t="shared" si="37"/>
        <v>3654881.24</v>
      </c>
      <c r="F48" s="63">
        <f t="shared" si="37"/>
        <v>3453701.7199999997</v>
      </c>
      <c r="G48" s="63">
        <f t="shared" si="37"/>
        <v>3852202.64</v>
      </c>
      <c r="H48" s="63">
        <f t="shared" si="37"/>
        <v>3833635.88</v>
      </c>
      <c r="I48" s="63">
        <f t="shared" si="37"/>
        <v>4171966.4000000004</v>
      </c>
      <c r="J48" s="63">
        <f t="shared" si="37"/>
        <v>4004484.98</v>
      </c>
      <c r="K48" s="63">
        <f aca="true" t="shared" si="38" ref="K48:P48">SUM(K49:K51)</f>
        <v>3800968.12</v>
      </c>
      <c r="L48" s="63">
        <f t="shared" si="38"/>
        <v>3990000</v>
      </c>
      <c r="M48" s="63">
        <f t="shared" si="38"/>
        <v>3990000</v>
      </c>
      <c r="N48" s="63">
        <f t="shared" si="38"/>
        <v>3990000</v>
      </c>
      <c r="O48" s="63">
        <f t="shared" si="38"/>
        <v>3990000</v>
      </c>
      <c r="P48" s="63">
        <f t="shared" si="38"/>
        <v>47134383.84</v>
      </c>
    </row>
    <row r="49" spans="1:16" ht="12.75">
      <c r="A49" s="38" t="s">
        <v>487</v>
      </c>
      <c r="B49" s="37" t="s">
        <v>97</v>
      </c>
      <c r="C49" s="38" t="s">
        <v>589</v>
      </c>
      <c r="D49" s="60">
        <v>2641524.91</v>
      </c>
      <c r="E49" s="60">
        <v>2192928.18</v>
      </c>
      <c r="F49" s="60">
        <v>2072220.15</v>
      </c>
      <c r="G49" s="60">
        <v>2311320.91</v>
      </c>
      <c r="H49" s="60">
        <v>2300180.88</v>
      </c>
      <c r="I49" s="60">
        <v>2503179.04</v>
      </c>
      <c r="J49" s="60">
        <v>2402690.43</v>
      </c>
      <c r="K49" s="60">
        <v>2280580.25</v>
      </c>
      <c r="L49" s="60">
        <v>2394000</v>
      </c>
      <c r="M49" s="60">
        <f>L49</f>
        <v>2394000</v>
      </c>
      <c r="N49" s="60">
        <f>M49</f>
        <v>2394000</v>
      </c>
      <c r="O49" s="60">
        <f>N49</f>
        <v>2394000</v>
      </c>
      <c r="P49" s="60">
        <f>SUM(D49:O49)</f>
        <v>28280624.75</v>
      </c>
    </row>
    <row r="50" spans="1:16" ht="12.75">
      <c r="A50" s="38" t="s">
        <v>488</v>
      </c>
      <c r="B50" s="37" t="s">
        <v>98</v>
      </c>
      <c r="C50" s="38" t="s">
        <v>591</v>
      </c>
      <c r="D50" s="60">
        <v>1100636.34</v>
      </c>
      <c r="E50" s="60">
        <v>913720.75</v>
      </c>
      <c r="F50" s="60">
        <v>863426.06</v>
      </c>
      <c r="G50" s="60">
        <v>963051.16</v>
      </c>
      <c r="H50" s="60">
        <v>958409.51</v>
      </c>
      <c r="I50" s="60">
        <v>1042992.08</v>
      </c>
      <c r="J50" s="60">
        <v>1001121.73</v>
      </c>
      <c r="K50" s="60">
        <v>950242.49</v>
      </c>
      <c r="L50" s="60">
        <v>997500</v>
      </c>
      <c r="M50" s="60">
        <f aca="true" t="shared" si="39" ref="M50:O51">L50</f>
        <v>997500</v>
      </c>
      <c r="N50" s="60">
        <f t="shared" si="39"/>
        <v>997500</v>
      </c>
      <c r="O50" s="60">
        <f t="shared" si="39"/>
        <v>997500</v>
      </c>
      <c r="P50" s="60">
        <f>SUM(D50:O50)</f>
        <v>11783600.120000001</v>
      </c>
    </row>
    <row r="51" spans="1:16" ht="12.75">
      <c r="A51" s="38" t="s">
        <v>489</v>
      </c>
      <c r="B51" s="37" t="s">
        <v>99</v>
      </c>
      <c r="C51" s="38" t="s">
        <v>593</v>
      </c>
      <c r="D51" s="60">
        <v>660381.61</v>
      </c>
      <c r="E51" s="60">
        <v>548232.31</v>
      </c>
      <c r="F51" s="60">
        <v>518055.51</v>
      </c>
      <c r="G51" s="60">
        <v>577830.57</v>
      </c>
      <c r="H51" s="60">
        <v>575045.49</v>
      </c>
      <c r="I51" s="60">
        <v>625795.28</v>
      </c>
      <c r="J51" s="60">
        <v>600672.82</v>
      </c>
      <c r="K51" s="60">
        <v>570145.38</v>
      </c>
      <c r="L51" s="60">
        <v>598500</v>
      </c>
      <c r="M51" s="60">
        <f t="shared" si="39"/>
        <v>598500</v>
      </c>
      <c r="N51" s="60">
        <f t="shared" si="39"/>
        <v>598500</v>
      </c>
      <c r="O51" s="60">
        <f t="shared" si="39"/>
        <v>598500</v>
      </c>
      <c r="P51" s="60">
        <f>SUM(D51:O51)</f>
        <v>7070158.970000001</v>
      </c>
    </row>
    <row r="52" spans="1:16" ht="12.75">
      <c r="A52" s="51" t="s">
        <v>594</v>
      </c>
      <c r="B52" s="37"/>
      <c r="C52" s="51" t="s">
        <v>595</v>
      </c>
      <c r="D52" s="50">
        <f aca="true" t="shared" si="40" ref="D52:P52">SUM(D53+D64)</f>
        <v>3317088.0500000003</v>
      </c>
      <c r="E52" s="50">
        <f t="shared" si="40"/>
        <v>768734.56</v>
      </c>
      <c r="F52" s="50">
        <f t="shared" si="40"/>
        <v>1731921.4500000002</v>
      </c>
      <c r="G52" s="50">
        <f t="shared" si="40"/>
        <v>994652.42</v>
      </c>
      <c r="H52" s="50">
        <f t="shared" si="40"/>
        <v>672511.1400000001</v>
      </c>
      <c r="I52" s="50">
        <f t="shared" si="40"/>
        <v>748317.73</v>
      </c>
      <c r="J52" s="50">
        <f t="shared" si="40"/>
        <v>824032.5799999998</v>
      </c>
      <c r="K52" s="50">
        <f t="shared" si="40"/>
        <v>782271.96</v>
      </c>
      <c r="L52" s="50">
        <f t="shared" si="40"/>
        <v>681005.45</v>
      </c>
      <c r="M52" s="50">
        <f t="shared" si="40"/>
        <v>854005.45</v>
      </c>
      <c r="N52" s="50">
        <f t="shared" si="40"/>
        <v>459105.45</v>
      </c>
      <c r="O52" s="50">
        <f t="shared" si="40"/>
        <v>446013.85000000003</v>
      </c>
      <c r="P52" s="50">
        <f t="shared" si="40"/>
        <v>12279660.09</v>
      </c>
    </row>
    <row r="53" spans="1:16" ht="12.75">
      <c r="A53" s="53" t="s">
        <v>596</v>
      </c>
      <c r="B53" s="37"/>
      <c r="C53" s="53" t="s">
        <v>597</v>
      </c>
      <c r="D53" s="55">
        <f aca="true" t="shared" si="41" ref="D53:P53">SUM(D54:D60)</f>
        <v>170064.95</v>
      </c>
      <c r="E53" s="55">
        <f t="shared" si="41"/>
        <v>330276.64</v>
      </c>
      <c r="F53" s="55">
        <f t="shared" si="41"/>
        <v>492934.07999999996</v>
      </c>
      <c r="G53" s="55">
        <f t="shared" si="41"/>
        <v>676509.9800000001</v>
      </c>
      <c r="H53" s="55">
        <f t="shared" si="41"/>
        <v>383782.47000000003</v>
      </c>
      <c r="I53" s="55">
        <f t="shared" si="41"/>
        <v>483560.5</v>
      </c>
      <c r="J53" s="55">
        <f t="shared" si="41"/>
        <v>542584.8699999999</v>
      </c>
      <c r="K53" s="55">
        <f t="shared" si="41"/>
        <v>443336.54</v>
      </c>
      <c r="L53" s="55">
        <f t="shared" si="41"/>
        <v>401613</v>
      </c>
      <c r="M53" s="55">
        <f t="shared" si="41"/>
        <v>569413</v>
      </c>
      <c r="N53" s="55">
        <f t="shared" si="41"/>
        <v>171713</v>
      </c>
      <c r="O53" s="55">
        <f t="shared" si="41"/>
        <v>164013</v>
      </c>
      <c r="P53" s="55">
        <f t="shared" si="41"/>
        <v>4829802.03</v>
      </c>
    </row>
    <row r="54" spans="1:16" ht="12.75">
      <c r="A54" s="38" t="s">
        <v>598</v>
      </c>
      <c r="B54" s="37" t="s">
        <v>100</v>
      </c>
      <c r="C54" s="38" t="s">
        <v>599</v>
      </c>
      <c r="D54" s="64">
        <v>27217.87</v>
      </c>
      <c r="E54" s="64">
        <v>70072.52</v>
      </c>
      <c r="F54" s="64">
        <v>330884.92</v>
      </c>
      <c r="G54" s="64">
        <v>458153.31</v>
      </c>
      <c r="H54" s="64">
        <v>96498.93</v>
      </c>
      <c r="I54" s="60">
        <v>47951.11</v>
      </c>
      <c r="J54" s="64">
        <v>39128.63</v>
      </c>
      <c r="K54" s="64">
        <v>24867.73</v>
      </c>
      <c r="L54" s="64">
        <v>27000</v>
      </c>
      <c r="M54" s="64">
        <v>21000</v>
      </c>
      <c r="N54" s="64">
        <v>21500</v>
      </c>
      <c r="O54" s="64">
        <v>18000</v>
      </c>
      <c r="P54" s="60">
        <f aca="true" t="shared" si="42" ref="P54:P59">SUM(D54:O54)</f>
        <v>1182275.02</v>
      </c>
    </row>
    <row r="55" spans="1:16" ht="12.75">
      <c r="A55" s="38" t="s">
        <v>600</v>
      </c>
      <c r="B55" s="37" t="s">
        <v>101</v>
      </c>
      <c r="C55" s="38" t="s">
        <v>601</v>
      </c>
      <c r="D55" s="64">
        <v>5774.41</v>
      </c>
      <c r="E55" s="64">
        <v>13641.25</v>
      </c>
      <c r="F55" s="64">
        <v>8171.22</v>
      </c>
      <c r="G55" s="64">
        <v>16068.28</v>
      </c>
      <c r="H55" s="64">
        <v>8579.11</v>
      </c>
      <c r="I55" s="60">
        <v>6803.51</v>
      </c>
      <c r="J55" s="64">
        <v>10059.28</v>
      </c>
      <c r="K55" s="64">
        <v>31443.05</v>
      </c>
      <c r="L55" s="64">
        <v>18000</v>
      </c>
      <c r="M55" s="64">
        <v>13400</v>
      </c>
      <c r="N55" s="64">
        <v>17500</v>
      </c>
      <c r="O55" s="64">
        <v>6300</v>
      </c>
      <c r="P55" s="60">
        <f t="shared" si="42"/>
        <v>155740.11000000002</v>
      </c>
    </row>
    <row r="56" spans="1:16" ht="18">
      <c r="A56" s="38" t="s">
        <v>602</v>
      </c>
      <c r="B56" s="37" t="s">
        <v>97</v>
      </c>
      <c r="C56" s="39" t="s">
        <v>490</v>
      </c>
      <c r="D56" s="64">
        <v>73387.16</v>
      </c>
      <c r="E56" s="64">
        <v>165655.93</v>
      </c>
      <c r="F56" s="64">
        <v>55321.42</v>
      </c>
      <c r="G56" s="64">
        <v>123393.76</v>
      </c>
      <c r="H56" s="64">
        <v>208303.96</v>
      </c>
      <c r="I56" s="60">
        <v>344856.89</v>
      </c>
      <c r="J56" s="64">
        <v>298887.62</v>
      </c>
      <c r="K56" s="64">
        <v>306653.47</v>
      </c>
      <c r="L56" s="64">
        <v>265000</v>
      </c>
      <c r="M56" s="64">
        <v>436000</v>
      </c>
      <c r="N56" s="64">
        <v>43000</v>
      </c>
      <c r="O56" s="64">
        <v>60000</v>
      </c>
      <c r="P56" s="60">
        <f t="shared" si="42"/>
        <v>2380460.21</v>
      </c>
    </row>
    <row r="57" spans="1:16" ht="12.75">
      <c r="A57" s="38" t="s">
        <v>603</v>
      </c>
      <c r="B57" s="37" t="s">
        <v>97</v>
      </c>
      <c r="C57" s="38" t="s">
        <v>604</v>
      </c>
      <c r="D57" s="64">
        <v>16905.3</v>
      </c>
      <c r="E57" s="64">
        <v>26697.33</v>
      </c>
      <c r="F57" s="64">
        <v>18106.08</v>
      </c>
      <c r="G57" s="64">
        <v>23108.14</v>
      </c>
      <c r="H57" s="64">
        <v>16683.71</v>
      </c>
      <c r="I57" s="60">
        <v>23213.62</v>
      </c>
      <c r="J57" s="64">
        <v>22784.85</v>
      </c>
      <c r="K57" s="64">
        <v>20546.72</v>
      </c>
      <c r="L57" s="64">
        <v>22200</v>
      </c>
      <c r="M57" s="64">
        <v>22000</v>
      </c>
      <c r="N57" s="64">
        <v>21500</v>
      </c>
      <c r="O57" s="64">
        <v>21900</v>
      </c>
      <c r="P57" s="60">
        <f t="shared" si="42"/>
        <v>255645.75</v>
      </c>
    </row>
    <row r="58" spans="1:16" ht="12.75">
      <c r="A58" s="38" t="s">
        <v>605</v>
      </c>
      <c r="B58" s="37" t="s">
        <v>97</v>
      </c>
      <c r="C58" s="38" t="s">
        <v>606</v>
      </c>
      <c r="D58" s="64">
        <v>252.6</v>
      </c>
      <c r="E58" s="64">
        <v>229.46</v>
      </c>
      <c r="F58" s="64">
        <v>26280.69</v>
      </c>
      <c r="G58" s="64">
        <v>240.55</v>
      </c>
      <c r="H58" s="64">
        <v>329.54</v>
      </c>
      <c r="I58" s="60">
        <v>223.87</v>
      </c>
      <c r="J58" s="64">
        <v>238.77</v>
      </c>
      <c r="K58" s="64">
        <v>176.23</v>
      </c>
      <c r="L58" s="64">
        <v>213</v>
      </c>
      <c r="M58" s="64">
        <v>213</v>
      </c>
      <c r="N58" s="64">
        <v>213</v>
      </c>
      <c r="O58" s="64">
        <v>213</v>
      </c>
      <c r="P58" s="60">
        <f t="shared" si="42"/>
        <v>28823.71</v>
      </c>
    </row>
    <row r="59" spans="1:16" ht="12.75">
      <c r="A59" s="38" t="s">
        <v>607</v>
      </c>
      <c r="B59" s="37" t="s">
        <v>97</v>
      </c>
      <c r="C59" s="38" t="s">
        <v>608</v>
      </c>
      <c r="D59" s="64">
        <v>14965.27</v>
      </c>
      <c r="E59" s="64">
        <v>21379.78</v>
      </c>
      <c r="F59" s="64">
        <v>20886.29</v>
      </c>
      <c r="G59" s="64">
        <v>23482.03</v>
      </c>
      <c r="H59" s="64">
        <v>16717.64</v>
      </c>
      <c r="I59" s="60">
        <v>21290.62</v>
      </c>
      <c r="J59" s="64">
        <v>19901.16</v>
      </c>
      <c r="K59" s="64">
        <v>17002.2</v>
      </c>
      <c r="L59" s="64">
        <v>19300</v>
      </c>
      <c r="M59" s="64">
        <v>19300</v>
      </c>
      <c r="N59" s="64">
        <v>19300</v>
      </c>
      <c r="O59" s="64">
        <v>19300</v>
      </c>
      <c r="P59" s="60">
        <f t="shared" si="42"/>
        <v>232824.99</v>
      </c>
    </row>
    <row r="60" spans="1:16" ht="12.75">
      <c r="A60" s="56" t="s">
        <v>609</v>
      </c>
      <c r="B60" s="37"/>
      <c r="C60" s="56" t="s">
        <v>610</v>
      </c>
      <c r="D60" s="58">
        <f>SUM(D61:D63)</f>
        <v>31562.34</v>
      </c>
      <c r="E60" s="58">
        <f aca="true" t="shared" si="43" ref="E60:P60">SUM(E61:E63)</f>
        <v>32600.370000000003</v>
      </c>
      <c r="F60" s="58">
        <f t="shared" si="43"/>
        <v>33283.46</v>
      </c>
      <c r="G60" s="58">
        <f t="shared" si="43"/>
        <v>32063.91</v>
      </c>
      <c r="H60" s="58">
        <f t="shared" si="43"/>
        <v>36669.58</v>
      </c>
      <c r="I60" s="58">
        <f t="shared" si="43"/>
        <v>39220.88</v>
      </c>
      <c r="J60" s="58">
        <f t="shared" si="43"/>
        <v>151584.56</v>
      </c>
      <c r="K60" s="58">
        <f t="shared" si="43"/>
        <v>42647.14</v>
      </c>
      <c r="L60" s="58">
        <f t="shared" si="43"/>
        <v>49900</v>
      </c>
      <c r="M60" s="58">
        <f t="shared" si="43"/>
        <v>57500</v>
      </c>
      <c r="N60" s="58">
        <f t="shared" si="43"/>
        <v>48700</v>
      </c>
      <c r="O60" s="58">
        <f t="shared" si="43"/>
        <v>38300</v>
      </c>
      <c r="P60" s="58">
        <f t="shared" si="43"/>
        <v>594032.2399999999</v>
      </c>
    </row>
    <row r="61" spans="1:16" ht="12.75">
      <c r="A61" s="38" t="s">
        <v>611</v>
      </c>
      <c r="B61" s="37" t="s">
        <v>102</v>
      </c>
      <c r="C61" s="38" t="s">
        <v>491</v>
      </c>
      <c r="D61" s="64">
        <v>31506.15</v>
      </c>
      <c r="E61" s="64">
        <v>30655.43</v>
      </c>
      <c r="F61" s="64">
        <v>31347.19</v>
      </c>
      <c r="G61" s="64">
        <v>28135.6</v>
      </c>
      <c r="H61" s="64">
        <v>34545.66</v>
      </c>
      <c r="I61" s="60">
        <v>34743.52</v>
      </c>
      <c r="J61" s="64">
        <v>147169.93</v>
      </c>
      <c r="K61" s="64">
        <v>40996.11</v>
      </c>
      <c r="L61" s="64">
        <v>46600</v>
      </c>
      <c r="M61" s="64">
        <v>54200</v>
      </c>
      <c r="N61" s="64">
        <v>45400</v>
      </c>
      <c r="O61" s="64">
        <v>35000</v>
      </c>
      <c r="P61" s="60">
        <f>SUM(D61:O61)</f>
        <v>560299.59</v>
      </c>
    </row>
    <row r="62" spans="1:16" ht="12.75">
      <c r="A62" s="38" t="s">
        <v>613</v>
      </c>
      <c r="B62" s="37" t="s">
        <v>97</v>
      </c>
      <c r="C62" s="38" t="s">
        <v>614</v>
      </c>
      <c r="D62" s="64">
        <v>56.19</v>
      </c>
      <c r="E62" s="64">
        <v>1771.9</v>
      </c>
      <c r="F62" s="64">
        <v>1936.27</v>
      </c>
      <c r="G62" s="64">
        <v>3928.31</v>
      </c>
      <c r="H62" s="64">
        <v>1677.95</v>
      </c>
      <c r="I62" s="60">
        <v>3937.29</v>
      </c>
      <c r="J62" s="64">
        <v>4414.63</v>
      </c>
      <c r="K62" s="64">
        <v>1651.03</v>
      </c>
      <c r="L62" s="64">
        <v>3300</v>
      </c>
      <c r="M62" s="64">
        <v>3300</v>
      </c>
      <c r="N62" s="64">
        <v>3300</v>
      </c>
      <c r="O62" s="64">
        <v>3300</v>
      </c>
      <c r="P62" s="60">
        <f>SUM(D62:O62)</f>
        <v>32573.57</v>
      </c>
    </row>
    <row r="63" spans="1:16" ht="12.75">
      <c r="A63" s="38" t="s">
        <v>237</v>
      </c>
      <c r="B63" s="37" t="s">
        <v>414</v>
      </c>
      <c r="C63" s="39" t="s">
        <v>238</v>
      </c>
      <c r="D63" s="64">
        <v>0</v>
      </c>
      <c r="E63" s="64">
        <v>173.04</v>
      </c>
      <c r="F63" s="64">
        <v>0</v>
      </c>
      <c r="G63" s="64">
        <v>0</v>
      </c>
      <c r="H63" s="64">
        <v>445.97</v>
      </c>
      <c r="I63" s="60">
        <v>540.07</v>
      </c>
      <c r="J63" s="64">
        <v>0</v>
      </c>
      <c r="K63" s="64">
        <v>0</v>
      </c>
      <c r="L63" s="64"/>
      <c r="M63" s="64"/>
      <c r="N63" s="64"/>
      <c r="O63" s="64"/>
      <c r="P63" s="60">
        <f>SUM(D63:O63)</f>
        <v>1159.08</v>
      </c>
    </row>
    <row r="64" spans="1:16" ht="12.75">
      <c r="A64" s="53" t="s">
        <v>615</v>
      </c>
      <c r="B64" s="37"/>
      <c r="C64" s="53" t="s">
        <v>616</v>
      </c>
      <c r="D64" s="55">
        <f aca="true" t="shared" si="44" ref="D64:I64">SUM(D65:D68)</f>
        <v>3147023.1</v>
      </c>
      <c r="E64" s="55">
        <f t="shared" si="44"/>
        <v>438457.92</v>
      </c>
      <c r="F64" s="55">
        <f t="shared" si="44"/>
        <v>1238987.37</v>
      </c>
      <c r="G64" s="55">
        <f t="shared" si="44"/>
        <v>318142.43999999994</v>
      </c>
      <c r="H64" s="55">
        <f t="shared" si="44"/>
        <v>288728.67000000004</v>
      </c>
      <c r="I64" s="55">
        <f t="shared" si="44"/>
        <v>264757.23</v>
      </c>
      <c r="J64" s="55">
        <f aca="true" t="shared" si="45" ref="J64:P64">SUM(J65:J68)</f>
        <v>281447.70999999996</v>
      </c>
      <c r="K64" s="55">
        <f t="shared" si="45"/>
        <v>338935.42</v>
      </c>
      <c r="L64" s="55">
        <f t="shared" si="45"/>
        <v>279392.45</v>
      </c>
      <c r="M64" s="55">
        <f t="shared" si="45"/>
        <v>284592.45</v>
      </c>
      <c r="N64" s="55">
        <f t="shared" si="45"/>
        <v>287392.45</v>
      </c>
      <c r="O64" s="55">
        <f t="shared" si="45"/>
        <v>282000.85000000003</v>
      </c>
      <c r="P64" s="55">
        <f t="shared" si="45"/>
        <v>7449858.06</v>
      </c>
    </row>
    <row r="65" spans="1:16" ht="12.75">
      <c r="A65" s="38" t="s">
        <v>617</v>
      </c>
      <c r="B65" s="37" t="s">
        <v>97</v>
      </c>
      <c r="C65" s="38" t="s">
        <v>618</v>
      </c>
      <c r="D65" s="64">
        <v>18203.68</v>
      </c>
      <c r="E65" s="64">
        <v>22500.69</v>
      </c>
      <c r="F65" s="64">
        <v>20308.7</v>
      </c>
      <c r="G65" s="64">
        <v>23065.81</v>
      </c>
      <c r="H65" s="64">
        <v>22396.18</v>
      </c>
      <c r="I65" s="60">
        <v>23162.16</v>
      </c>
      <c r="J65" s="64">
        <v>25217.25</v>
      </c>
      <c r="K65" s="64">
        <v>26115.95</v>
      </c>
      <c r="L65" s="64">
        <v>25000</v>
      </c>
      <c r="M65" s="64">
        <v>25500</v>
      </c>
      <c r="N65" s="64">
        <v>25500</v>
      </c>
      <c r="O65" s="64">
        <v>25000</v>
      </c>
      <c r="P65" s="60">
        <f>SUM(D65:O65)</f>
        <v>281970.42000000004</v>
      </c>
    </row>
    <row r="66" spans="1:16" ht="12.75">
      <c r="A66" s="38" t="s">
        <v>619</v>
      </c>
      <c r="B66" s="37" t="s">
        <v>97</v>
      </c>
      <c r="C66" s="38" t="s">
        <v>620</v>
      </c>
      <c r="D66" s="64">
        <v>47651.44</v>
      </c>
      <c r="E66" s="64">
        <v>35798.29</v>
      </c>
      <c r="F66" s="64">
        <v>43585.65</v>
      </c>
      <c r="G66" s="64">
        <v>38920.31</v>
      </c>
      <c r="H66" s="64">
        <v>38411.01</v>
      </c>
      <c r="I66" s="60">
        <v>36975.58</v>
      </c>
      <c r="J66" s="64">
        <v>40983.18</v>
      </c>
      <c r="K66" s="64">
        <v>79332.33</v>
      </c>
      <c r="L66" s="64">
        <v>38700</v>
      </c>
      <c r="M66" s="64">
        <v>38700</v>
      </c>
      <c r="N66" s="64">
        <v>38700</v>
      </c>
      <c r="O66" s="64">
        <v>38700</v>
      </c>
      <c r="P66" s="60">
        <f>SUM(D66:O66)</f>
        <v>516457.79000000004</v>
      </c>
    </row>
    <row r="67" spans="1:16" ht="12.75">
      <c r="A67" s="38" t="s">
        <v>621</v>
      </c>
      <c r="B67" s="37" t="s">
        <v>97</v>
      </c>
      <c r="C67" s="38" t="s">
        <v>622</v>
      </c>
      <c r="D67" s="64">
        <v>3077528.03</v>
      </c>
      <c r="E67" s="64">
        <v>367818.17</v>
      </c>
      <c r="F67" s="64">
        <v>1165781.41</v>
      </c>
      <c r="G67" s="64">
        <v>248097.08</v>
      </c>
      <c r="H67" s="64">
        <v>214620.59</v>
      </c>
      <c r="I67" s="60">
        <v>193595.14</v>
      </c>
      <c r="J67" s="64">
        <v>203618.15</v>
      </c>
      <c r="K67" s="64">
        <v>225474.27</v>
      </c>
      <c r="L67" s="64">
        <v>207500</v>
      </c>
      <c r="M67" s="64">
        <v>212200</v>
      </c>
      <c r="N67" s="64">
        <v>215000</v>
      </c>
      <c r="O67" s="64">
        <f>211600-1491.6</f>
        <v>210108.4</v>
      </c>
      <c r="P67" s="60">
        <f>SUM(D67:O67)</f>
        <v>6541341.239999999</v>
      </c>
    </row>
    <row r="68" spans="1:16" ht="12.75">
      <c r="A68" s="56" t="s">
        <v>623</v>
      </c>
      <c r="B68" s="37"/>
      <c r="C68" s="56" t="s">
        <v>624</v>
      </c>
      <c r="D68" s="58">
        <f aca="true" t="shared" si="46" ref="D68:P68">SUM(D69:D71)</f>
        <v>3639.95</v>
      </c>
      <c r="E68" s="58">
        <f t="shared" si="46"/>
        <v>12340.77</v>
      </c>
      <c r="F68" s="58">
        <f t="shared" si="46"/>
        <v>9311.61</v>
      </c>
      <c r="G68" s="58">
        <f t="shared" si="46"/>
        <v>8059.24</v>
      </c>
      <c r="H68" s="58">
        <f t="shared" si="46"/>
        <v>13300.89</v>
      </c>
      <c r="I68" s="58">
        <f t="shared" si="46"/>
        <v>11024.35</v>
      </c>
      <c r="J68" s="58">
        <f t="shared" si="46"/>
        <v>11629.130000000001</v>
      </c>
      <c r="K68" s="58">
        <f t="shared" si="46"/>
        <v>8012.87</v>
      </c>
      <c r="L68" s="58">
        <f t="shared" si="46"/>
        <v>8192.45</v>
      </c>
      <c r="M68" s="58">
        <f t="shared" si="46"/>
        <v>8192.45</v>
      </c>
      <c r="N68" s="58">
        <f t="shared" si="46"/>
        <v>8192.45</v>
      </c>
      <c r="O68" s="58">
        <f t="shared" si="46"/>
        <v>8192.45</v>
      </c>
      <c r="P68" s="58">
        <f t="shared" si="46"/>
        <v>110088.60999999999</v>
      </c>
    </row>
    <row r="69" spans="1:16" ht="12.75">
      <c r="A69" s="38" t="s">
        <v>625</v>
      </c>
      <c r="B69" s="37" t="s">
        <v>97</v>
      </c>
      <c r="C69" s="38" t="s">
        <v>626</v>
      </c>
      <c r="D69" s="64">
        <v>0</v>
      </c>
      <c r="E69" s="64">
        <v>0</v>
      </c>
      <c r="F69" s="64">
        <v>393.33</v>
      </c>
      <c r="G69" s="64">
        <v>112.38</v>
      </c>
      <c r="H69" s="64">
        <v>4857.66</v>
      </c>
      <c r="I69" s="60">
        <v>2112.12</v>
      </c>
      <c r="J69" s="64">
        <v>4932.85</v>
      </c>
      <c r="K69" s="64">
        <v>397.16</v>
      </c>
      <c r="L69" s="64">
        <v>500</v>
      </c>
      <c r="M69" s="64">
        <v>500</v>
      </c>
      <c r="N69" s="64">
        <v>500</v>
      </c>
      <c r="O69" s="64">
        <v>500</v>
      </c>
      <c r="P69" s="60">
        <f>SUM(D69:O69)</f>
        <v>14805.5</v>
      </c>
    </row>
    <row r="70" spans="1:16" ht="12.75">
      <c r="A70" s="38" t="s">
        <v>627</v>
      </c>
      <c r="B70" s="37" t="s">
        <v>97</v>
      </c>
      <c r="C70" s="38" t="s">
        <v>628</v>
      </c>
      <c r="D70" s="64">
        <v>0</v>
      </c>
      <c r="E70" s="64">
        <v>4474.17</v>
      </c>
      <c r="F70" s="64">
        <v>4535.46</v>
      </c>
      <c r="G70" s="64">
        <v>4493.74</v>
      </c>
      <c r="H70" s="64">
        <v>4453.74</v>
      </c>
      <c r="I70" s="60">
        <v>4372.02</v>
      </c>
      <c r="J70" s="64">
        <v>4392.49</v>
      </c>
      <c r="K70" s="64">
        <v>4392.45</v>
      </c>
      <c r="L70" s="64">
        <f>K70</f>
        <v>4392.45</v>
      </c>
      <c r="M70" s="64">
        <f>L70</f>
        <v>4392.45</v>
      </c>
      <c r="N70" s="64">
        <f>M70</f>
        <v>4392.45</v>
      </c>
      <c r="O70" s="64">
        <f>N70</f>
        <v>4392.45</v>
      </c>
      <c r="P70" s="60">
        <f>SUM(D70:O70)</f>
        <v>48683.869999999995</v>
      </c>
    </row>
    <row r="71" spans="1:16" ht="12.75">
      <c r="A71" s="38" t="s">
        <v>1366</v>
      </c>
      <c r="B71" s="37" t="s">
        <v>97</v>
      </c>
      <c r="C71" s="38" t="s">
        <v>1367</v>
      </c>
      <c r="D71" s="64">
        <v>3639.95</v>
      </c>
      <c r="E71" s="64">
        <v>7866.6</v>
      </c>
      <c r="F71" s="64">
        <v>4382.82</v>
      </c>
      <c r="G71" s="64">
        <v>3453.12</v>
      </c>
      <c r="H71" s="64">
        <v>3989.49</v>
      </c>
      <c r="I71" s="60">
        <v>4540.21</v>
      </c>
      <c r="J71" s="64">
        <v>2303.79</v>
      </c>
      <c r="K71" s="64">
        <v>3223.26</v>
      </c>
      <c r="L71" s="64">
        <v>3300</v>
      </c>
      <c r="M71" s="64">
        <v>3300</v>
      </c>
      <c r="N71" s="64">
        <v>3300</v>
      </c>
      <c r="O71" s="64">
        <v>3300</v>
      </c>
      <c r="P71" s="60">
        <f>SUM(D71:O71)</f>
        <v>46599.24</v>
      </c>
    </row>
    <row r="72" spans="1:16" ht="12.75">
      <c r="A72" s="44" t="s">
        <v>629</v>
      </c>
      <c r="B72" s="45"/>
      <c r="C72" s="44" t="s">
        <v>630</v>
      </c>
      <c r="D72" s="46">
        <f aca="true" t="shared" si="47" ref="D72:P72">SUM(D73+D101)</f>
        <v>3156050.92</v>
      </c>
      <c r="E72" s="46">
        <f t="shared" si="47"/>
        <v>2191807.48</v>
      </c>
      <c r="F72" s="46">
        <f t="shared" si="47"/>
        <v>2281964</v>
      </c>
      <c r="G72" s="46">
        <f t="shared" si="47"/>
        <v>2521423.18</v>
      </c>
      <c r="H72" s="46">
        <f t="shared" si="47"/>
        <v>2476310.63</v>
      </c>
      <c r="I72" s="46">
        <f t="shared" si="47"/>
        <v>2098529.3</v>
      </c>
      <c r="J72" s="46">
        <f t="shared" si="47"/>
        <v>2510897.29</v>
      </c>
      <c r="K72" s="46">
        <f t="shared" si="47"/>
        <v>2356958.63</v>
      </c>
      <c r="L72" s="46">
        <f t="shared" si="47"/>
        <v>2382387.13</v>
      </c>
      <c r="M72" s="46">
        <f t="shared" si="47"/>
        <v>2382387.13</v>
      </c>
      <c r="N72" s="46">
        <f t="shared" si="47"/>
        <v>2382387.13</v>
      </c>
      <c r="O72" s="46">
        <f t="shared" si="47"/>
        <v>4165176.34</v>
      </c>
      <c r="P72" s="46">
        <f t="shared" si="47"/>
        <v>30906279.159999996</v>
      </c>
    </row>
    <row r="73" spans="1:16" ht="12.75">
      <c r="A73" s="48" t="s">
        <v>631</v>
      </c>
      <c r="B73" s="49"/>
      <c r="C73" s="48" t="s">
        <v>632</v>
      </c>
      <c r="D73" s="50">
        <f>SUM(D74+D85+D98)</f>
        <v>2579248.28</v>
      </c>
      <c r="E73" s="50">
        <f aca="true" t="shared" si="48" ref="E73:P73">SUM(E74+E85+E98)</f>
        <v>1748183.8199999998</v>
      </c>
      <c r="F73" s="50">
        <f t="shared" si="48"/>
        <v>1757108.57</v>
      </c>
      <c r="G73" s="50">
        <f t="shared" si="48"/>
        <v>2036414.34</v>
      </c>
      <c r="H73" s="50">
        <f t="shared" si="48"/>
        <v>2038436.35</v>
      </c>
      <c r="I73" s="50">
        <f t="shared" si="48"/>
        <v>1648288.2499999998</v>
      </c>
      <c r="J73" s="50">
        <f t="shared" si="48"/>
        <v>2133322.7800000003</v>
      </c>
      <c r="K73" s="50">
        <f t="shared" si="48"/>
        <v>1920865.87</v>
      </c>
      <c r="L73" s="50">
        <f t="shared" si="48"/>
        <v>1961387.13</v>
      </c>
      <c r="M73" s="50">
        <f t="shared" si="48"/>
        <v>1961387.13</v>
      </c>
      <c r="N73" s="50">
        <f t="shared" si="48"/>
        <v>1961387.13</v>
      </c>
      <c r="O73" s="50">
        <f t="shared" si="48"/>
        <v>3744176.34</v>
      </c>
      <c r="P73" s="50">
        <f t="shared" si="48"/>
        <v>25490205.99</v>
      </c>
    </row>
    <row r="74" spans="1:16" ht="12.75">
      <c r="A74" s="51" t="s">
        <v>239</v>
      </c>
      <c r="B74" s="52"/>
      <c r="C74" s="51" t="s">
        <v>240</v>
      </c>
      <c r="D74" s="50">
        <f>D75</f>
        <v>643099.1799999999</v>
      </c>
      <c r="E74" s="50">
        <f aca="true" t="shared" si="49" ref="E74:P74">E75</f>
        <v>633032.92</v>
      </c>
      <c r="F74" s="50">
        <f t="shared" si="49"/>
        <v>631707.8500000001</v>
      </c>
      <c r="G74" s="50">
        <f t="shared" si="49"/>
        <v>634416.5299999999</v>
      </c>
      <c r="H74" s="50">
        <f t="shared" si="49"/>
        <v>620049.39</v>
      </c>
      <c r="I74" s="50">
        <f t="shared" si="49"/>
        <v>618122.5599999999</v>
      </c>
      <c r="J74" s="50">
        <f t="shared" si="49"/>
        <v>615957.15</v>
      </c>
      <c r="K74" s="50">
        <f t="shared" si="49"/>
        <v>624201.27</v>
      </c>
      <c r="L74" s="50">
        <f t="shared" si="49"/>
        <v>662055.1</v>
      </c>
      <c r="M74" s="50">
        <f t="shared" si="49"/>
        <v>662055.1</v>
      </c>
      <c r="N74" s="50">
        <f t="shared" si="49"/>
        <v>662055.1</v>
      </c>
      <c r="O74" s="50">
        <f t="shared" si="49"/>
        <v>1208947.8499999999</v>
      </c>
      <c r="P74" s="50">
        <f t="shared" si="49"/>
        <v>8215700</v>
      </c>
    </row>
    <row r="75" spans="1:16" ht="12.75">
      <c r="A75" s="53" t="s">
        <v>241</v>
      </c>
      <c r="B75" s="54"/>
      <c r="C75" s="53" t="s">
        <v>242</v>
      </c>
      <c r="D75" s="55">
        <f>SUM(D76+D81+D83)</f>
        <v>643099.1799999999</v>
      </c>
      <c r="E75" s="55">
        <f aca="true" t="shared" si="50" ref="E75:P75">SUM(E76+E81+E83)</f>
        <v>633032.92</v>
      </c>
      <c r="F75" s="55">
        <f t="shared" si="50"/>
        <v>631707.8500000001</v>
      </c>
      <c r="G75" s="55">
        <f t="shared" si="50"/>
        <v>634416.5299999999</v>
      </c>
      <c r="H75" s="55">
        <f t="shared" si="50"/>
        <v>620049.39</v>
      </c>
      <c r="I75" s="55">
        <f t="shared" si="50"/>
        <v>618122.5599999999</v>
      </c>
      <c r="J75" s="55">
        <f t="shared" si="50"/>
        <v>615957.15</v>
      </c>
      <c r="K75" s="55">
        <f t="shared" si="50"/>
        <v>624201.27</v>
      </c>
      <c r="L75" s="55">
        <f t="shared" si="50"/>
        <v>662055.1</v>
      </c>
      <c r="M75" s="55">
        <f t="shared" si="50"/>
        <v>662055.1</v>
      </c>
      <c r="N75" s="55">
        <f t="shared" si="50"/>
        <v>662055.1</v>
      </c>
      <c r="O75" s="55">
        <f t="shared" si="50"/>
        <v>1208947.8499999999</v>
      </c>
      <c r="P75" s="55">
        <f t="shared" si="50"/>
        <v>8215700</v>
      </c>
    </row>
    <row r="76" spans="1:16" s="59" customFormat="1" ht="11.25">
      <c r="A76" s="56" t="s">
        <v>243</v>
      </c>
      <c r="B76" s="57"/>
      <c r="C76" s="56" t="s">
        <v>244</v>
      </c>
      <c r="D76" s="58">
        <f>SUM(D77:D80)</f>
        <v>398072.13</v>
      </c>
      <c r="E76" s="58">
        <f aca="true" t="shared" si="51" ref="E76:P76">SUM(E77:E80)</f>
        <v>383438.62</v>
      </c>
      <c r="F76" s="58">
        <f t="shared" si="51"/>
        <v>383287.21</v>
      </c>
      <c r="G76" s="58">
        <f t="shared" si="51"/>
        <v>381225.42</v>
      </c>
      <c r="H76" s="58">
        <f t="shared" si="51"/>
        <v>369780.64999999997</v>
      </c>
      <c r="I76" s="58">
        <f t="shared" si="51"/>
        <v>366728.85</v>
      </c>
      <c r="J76" s="58">
        <f t="shared" si="51"/>
        <v>365570.37</v>
      </c>
      <c r="K76" s="58">
        <f t="shared" si="51"/>
        <v>375379.75</v>
      </c>
      <c r="L76" s="58">
        <f t="shared" si="51"/>
        <v>372055.1</v>
      </c>
      <c r="M76" s="58">
        <f t="shared" si="51"/>
        <v>372055.1</v>
      </c>
      <c r="N76" s="58">
        <f t="shared" si="51"/>
        <v>372055.1</v>
      </c>
      <c r="O76" s="58">
        <f t="shared" si="51"/>
        <v>796051.7</v>
      </c>
      <c r="P76" s="58">
        <f t="shared" si="51"/>
        <v>4935700</v>
      </c>
    </row>
    <row r="77" spans="1:16" ht="12.75">
      <c r="A77" s="38" t="s">
        <v>245</v>
      </c>
      <c r="B77" s="37" t="s">
        <v>424</v>
      </c>
      <c r="C77" s="38" t="s">
        <v>246</v>
      </c>
      <c r="D77" s="64">
        <v>0</v>
      </c>
      <c r="E77" s="64">
        <v>5559.8</v>
      </c>
      <c r="F77" s="64">
        <v>2779.9</v>
      </c>
      <c r="G77" s="64">
        <v>2555.1</v>
      </c>
      <c r="H77" s="64">
        <v>2555.1</v>
      </c>
      <c r="I77" s="60">
        <v>2555.1</v>
      </c>
      <c r="J77" s="64">
        <v>0</v>
      </c>
      <c r="K77" s="64">
        <v>5110.2</v>
      </c>
      <c r="L77" s="64">
        <f>I77</f>
        <v>2555.1</v>
      </c>
      <c r="M77" s="64">
        <f aca="true" t="shared" si="52" ref="M77:N79">L77</f>
        <v>2555.1</v>
      </c>
      <c r="N77" s="64">
        <f t="shared" si="52"/>
        <v>2555.1</v>
      </c>
      <c r="O77" s="64">
        <v>5619.5</v>
      </c>
      <c r="P77" s="60">
        <f>SUM(D77:O77)</f>
        <v>34400</v>
      </c>
    </row>
    <row r="78" spans="1:16" ht="12.75">
      <c r="A78" s="38" t="s">
        <v>247</v>
      </c>
      <c r="B78" s="37" t="s">
        <v>424</v>
      </c>
      <c r="C78" s="38" t="s">
        <v>248</v>
      </c>
      <c r="D78" s="64">
        <v>392676.93</v>
      </c>
      <c r="E78" s="64">
        <v>373153.02</v>
      </c>
      <c r="F78" s="64">
        <v>373313.71</v>
      </c>
      <c r="G78" s="64">
        <v>370127.92</v>
      </c>
      <c r="H78" s="64">
        <v>359132.75</v>
      </c>
      <c r="I78" s="60">
        <v>355406.55</v>
      </c>
      <c r="J78" s="64">
        <v>356271.27</v>
      </c>
      <c r="K78" s="64">
        <v>360000</v>
      </c>
      <c r="L78" s="64">
        <f>K78</f>
        <v>360000</v>
      </c>
      <c r="M78" s="64">
        <f t="shared" si="52"/>
        <v>360000</v>
      </c>
      <c r="N78" s="64">
        <f t="shared" si="52"/>
        <v>360000</v>
      </c>
      <c r="O78" s="64">
        <v>779917.85</v>
      </c>
      <c r="P78" s="60">
        <f>SUM(D78:O78)</f>
        <v>4800000</v>
      </c>
    </row>
    <row r="79" spans="1:16" ht="12.75">
      <c r="A79" s="38" t="s">
        <v>249</v>
      </c>
      <c r="B79" s="37" t="s">
        <v>424</v>
      </c>
      <c r="C79" s="38" t="s">
        <v>250</v>
      </c>
      <c r="D79" s="64">
        <v>0</v>
      </c>
      <c r="E79" s="64">
        <v>5</v>
      </c>
      <c r="F79" s="64">
        <v>2248</v>
      </c>
      <c r="G79" s="64">
        <v>1124</v>
      </c>
      <c r="H79" s="64">
        <v>1124</v>
      </c>
      <c r="I79" s="60">
        <v>1124</v>
      </c>
      <c r="J79" s="64">
        <v>1124</v>
      </c>
      <c r="K79" s="64">
        <v>1124</v>
      </c>
      <c r="L79" s="64">
        <v>1200</v>
      </c>
      <c r="M79" s="64">
        <f t="shared" si="52"/>
        <v>1200</v>
      </c>
      <c r="N79" s="64">
        <f t="shared" si="52"/>
        <v>1200</v>
      </c>
      <c r="O79" s="64">
        <v>1327</v>
      </c>
      <c r="P79" s="60">
        <f>SUM(D79:O79)</f>
        <v>12800</v>
      </c>
    </row>
    <row r="80" spans="1:16" ht="12.75">
      <c r="A80" s="38" t="s">
        <v>251</v>
      </c>
      <c r="B80" s="37" t="s">
        <v>424</v>
      </c>
      <c r="C80" s="38" t="s">
        <v>252</v>
      </c>
      <c r="D80" s="64">
        <v>5395.2</v>
      </c>
      <c r="E80" s="64">
        <v>4720.8</v>
      </c>
      <c r="F80" s="64">
        <v>4945.6</v>
      </c>
      <c r="G80" s="64">
        <v>7418.4</v>
      </c>
      <c r="H80" s="64">
        <v>6968.8</v>
      </c>
      <c r="I80" s="60">
        <v>7643.2</v>
      </c>
      <c r="J80" s="64">
        <v>8175.1</v>
      </c>
      <c r="K80" s="64">
        <v>9145.55</v>
      </c>
      <c r="L80" s="64">
        <v>8300</v>
      </c>
      <c r="M80" s="64">
        <v>8300</v>
      </c>
      <c r="N80" s="64">
        <v>8300</v>
      </c>
      <c r="O80" s="64">
        <v>9187.35</v>
      </c>
      <c r="P80" s="60">
        <f>SUM(D80:O80)</f>
        <v>88500</v>
      </c>
    </row>
    <row r="81" spans="1:16" ht="12.75">
      <c r="A81" s="56" t="s">
        <v>253</v>
      </c>
      <c r="B81" s="37"/>
      <c r="C81" s="56" t="s">
        <v>254</v>
      </c>
      <c r="D81" s="58">
        <f>D82</f>
        <v>208220.05</v>
      </c>
      <c r="E81" s="58">
        <f aca="true" t="shared" si="53" ref="E81:P81">E82</f>
        <v>213165.65</v>
      </c>
      <c r="F81" s="58">
        <f t="shared" si="53"/>
        <v>212266.45</v>
      </c>
      <c r="G81" s="58">
        <f t="shared" si="53"/>
        <v>215863.26</v>
      </c>
      <c r="H81" s="58">
        <f t="shared" si="53"/>
        <v>213165.69</v>
      </c>
      <c r="I81" s="58">
        <f t="shared" si="53"/>
        <v>214515.46</v>
      </c>
      <c r="J81" s="58">
        <f t="shared" si="53"/>
        <v>213508.53</v>
      </c>
      <c r="K81" s="58">
        <f t="shared" si="53"/>
        <v>211718.47</v>
      </c>
      <c r="L81" s="58">
        <f t="shared" si="53"/>
        <v>250000</v>
      </c>
      <c r="M81" s="58">
        <f t="shared" si="53"/>
        <v>250000</v>
      </c>
      <c r="N81" s="58">
        <f t="shared" si="53"/>
        <v>250000</v>
      </c>
      <c r="O81" s="58">
        <f t="shared" si="53"/>
        <v>347576.44</v>
      </c>
      <c r="P81" s="58">
        <f t="shared" si="53"/>
        <v>2799999.9999999995</v>
      </c>
    </row>
    <row r="82" spans="1:16" ht="12.75">
      <c r="A82" s="38" t="s">
        <v>255</v>
      </c>
      <c r="B82" s="37" t="s">
        <v>424</v>
      </c>
      <c r="C82" s="38" t="s">
        <v>256</v>
      </c>
      <c r="D82" s="64">
        <v>208220.05</v>
      </c>
      <c r="E82" s="64">
        <v>213165.65</v>
      </c>
      <c r="F82" s="64">
        <v>212266.45</v>
      </c>
      <c r="G82" s="64">
        <v>215863.26</v>
      </c>
      <c r="H82" s="64">
        <v>213165.69</v>
      </c>
      <c r="I82" s="60">
        <v>214515.46</v>
      </c>
      <c r="J82" s="64">
        <v>213508.53</v>
      </c>
      <c r="K82" s="64">
        <v>211718.47</v>
      </c>
      <c r="L82" s="64">
        <v>250000</v>
      </c>
      <c r="M82" s="64">
        <v>250000</v>
      </c>
      <c r="N82" s="64">
        <v>250000</v>
      </c>
      <c r="O82" s="64">
        <v>347576.44</v>
      </c>
      <c r="P82" s="60">
        <f>SUM(D82:O82)</f>
        <v>2799999.9999999995</v>
      </c>
    </row>
    <row r="83" spans="1:16" ht="12.75">
      <c r="A83" s="56" t="s">
        <v>257</v>
      </c>
      <c r="B83" s="37"/>
      <c r="C83" s="56" t="s">
        <v>258</v>
      </c>
      <c r="D83" s="58">
        <f>D84</f>
        <v>36807</v>
      </c>
      <c r="E83" s="58">
        <f aca="true" t="shared" si="54" ref="E83:P83">E84</f>
        <v>36428.65</v>
      </c>
      <c r="F83" s="58">
        <f t="shared" si="54"/>
        <v>36154.19</v>
      </c>
      <c r="G83" s="58">
        <f t="shared" si="54"/>
        <v>37327.85</v>
      </c>
      <c r="H83" s="58">
        <f t="shared" si="54"/>
        <v>37103.05</v>
      </c>
      <c r="I83" s="58">
        <f t="shared" si="54"/>
        <v>36878.25</v>
      </c>
      <c r="J83" s="58">
        <f t="shared" si="54"/>
        <v>36878.25</v>
      </c>
      <c r="K83" s="58">
        <f t="shared" si="54"/>
        <v>37103.05</v>
      </c>
      <c r="L83" s="58">
        <f t="shared" si="54"/>
        <v>40000</v>
      </c>
      <c r="M83" s="58">
        <f t="shared" si="54"/>
        <v>40000</v>
      </c>
      <c r="N83" s="58">
        <f t="shared" si="54"/>
        <v>40000</v>
      </c>
      <c r="O83" s="58">
        <f t="shared" si="54"/>
        <v>65319.71</v>
      </c>
      <c r="P83" s="58">
        <f t="shared" si="54"/>
        <v>480000</v>
      </c>
    </row>
    <row r="84" spans="1:16" ht="12.75">
      <c r="A84" s="38" t="s">
        <v>412</v>
      </c>
      <c r="B84" s="37" t="s">
        <v>424</v>
      </c>
      <c r="C84" s="38" t="s">
        <v>413</v>
      </c>
      <c r="D84" s="64">
        <v>36807</v>
      </c>
      <c r="E84" s="64">
        <v>36428.65</v>
      </c>
      <c r="F84" s="64">
        <v>36154.19</v>
      </c>
      <c r="G84" s="64">
        <v>37327.85</v>
      </c>
      <c r="H84" s="64">
        <v>37103.05</v>
      </c>
      <c r="I84" s="60">
        <v>36878.25</v>
      </c>
      <c r="J84" s="64">
        <v>36878.25</v>
      </c>
      <c r="K84" s="64">
        <v>37103.05</v>
      </c>
      <c r="L84" s="64">
        <v>40000</v>
      </c>
      <c r="M84" s="64">
        <v>40000</v>
      </c>
      <c r="N84" s="64">
        <v>40000</v>
      </c>
      <c r="O84" s="64">
        <v>65319.71</v>
      </c>
      <c r="P84" s="60">
        <f>SUM(D84:O84)</f>
        <v>480000</v>
      </c>
    </row>
    <row r="85" spans="1:16" ht="12.75">
      <c r="A85" s="53" t="s">
        <v>259</v>
      </c>
      <c r="B85" s="37"/>
      <c r="C85" s="53" t="s">
        <v>260</v>
      </c>
      <c r="D85" s="55">
        <f>SUM(D86+D88+D94+D96)</f>
        <v>1870302.2</v>
      </c>
      <c r="E85" s="55">
        <f aca="true" t="shared" si="55" ref="E85:P85">SUM(E86+E88+E94+E96)</f>
        <v>1109073.6099999999</v>
      </c>
      <c r="F85" s="55">
        <f t="shared" si="55"/>
        <v>1097934.79</v>
      </c>
      <c r="G85" s="55">
        <f t="shared" si="55"/>
        <v>1112507.86</v>
      </c>
      <c r="H85" s="55">
        <f t="shared" si="55"/>
        <v>1401000</v>
      </c>
      <c r="I85" s="55">
        <f t="shared" si="55"/>
        <v>998981.5499999999</v>
      </c>
      <c r="J85" s="55">
        <f t="shared" si="55"/>
        <v>1295020.8100000003</v>
      </c>
      <c r="K85" s="55">
        <f t="shared" si="55"/>
        <v>1294954.6</v>
      </c>
      <c r="L85" s="55">
        <f t="shared" si="55"/>
        <v>1299332.03</v>
      </c>
      <c r="M85" s="55">
        <f t="shared" si="55"/>
        <v>1299332.03</v>
      </c>
      <c r="N85" s="55">
        <f t="shared" si="55"/>
        <v>1299332.03</v>
      </c>
      <c r="O85" s="55">
        <f t="shared" si="55"/>
        <v>2535228.4899999998</v>
      </c>
      <c r="P85" s="55">
        <f t="shared" si="55"/>
        <v>16613000</v>
      </c>
    </row>
    <row r="86" spans="1:16" ht="12.75">
      <c r="A86" s="56" t="s">
        <v>261</v>
      </c>
      <c r="B86" s="37"/>
      <c r="C86" s="56" t="s">
        <v>262</v>
      </c>
      <c r="D86" s="58">
        <f>D87</f>
        <v>251.68</v>
      </c>
      <c r="E86" s="58">
        <f aca="true" t="shared" si="56" ref="E86:P86">E87</f>
        <v>0</v>
      </c>
      <c r="F86" s="58">
        <f t="shared" si="56"/>
        <v>0</v>
      </c>
      <c r="G86" s="58">
        <f t="shared" si="56"/>
        <v>260.64</v>
      </c>
      <c r="H86" s="58">
        <f t="shared" si="56"/>
        <v>260.64</v>
      </c>
      <c r="I86" s="58">
        <f t="shared" si="56"/>
        <v>4325.45</v>
      </c>
      <c r="J86" s="58">
        <f t="shared" si="56"/>
        <v>552.46</v>
      </c>
      <c r="K86" s="58">
        <f t="shared" si="56"/>
        <v>3021</v>
      </c>
      <c r="L86" s="58">
        <f t="shared" si="56"/>
        <v>1332.03</v>
      </c>
      <c r="M86" s="58">
        <f t="shared" si="56"/>
        <v>1332.03</v>
      </c>
      <c r="N86" s="58">
        <f t="shared" si="56"/>
        <v>1332.03</v>
      </c>
      <c r="O86" s="58">
        <f t="shared" si="56"/>
        <v>1332.04</v>
      </c>
      <c r="P86" s="58">
        <f t="shared" si="56"/>
        <v>14000</v>
      </c>
    </row>
    <row r="87" spans="1:16" ht="12.75">
      <c r="A87" s="38" t="s">
        <v>263</v>
      </c>
      <c r="B87" s="37" t="s">
        <v>424</v>
      </c>
      <c r="C87" s="38" t="s">
        <v>264</v>
      </c>
      <c r="D87" s="64">
        <v>251.68</v>
      </c>
      <c r="E87" s="64">
        <v>0</v>
      </c>
      <c r="F87" s="64">
        <v>0</v>
      </c>
      <c r="G87" s="64">
        <v>260.64</v>
      </c>
      <c r="H87" s="64">
        <v>260.64</v>
      </c>
      <c r="I87" s="60">
        <v>4325.45</v>
      </c>
      <c r="J87" s="64">
        <v>552.46</v>
      </c>
      <c r="K87" s="64">
        <v>3021</v>
      </c>
      <c r="L87" s="64">
        <v>1332.03</v>
      </c>
      <c r="M87" s="64">
        <f>L87</f>
        <v>1332.03</v>
      </c>
      <c r="N87" s="64">
        <f>M87</f>
        <v>1332.03</v>
      </c>
      <c r="O87" s="64">
        <v>1332.04</v>
      </c>
      <c r="P87" s="60">
        <f>SUM(D87:O87)</f>
        <v>14000</v>
      </c>
    </row>
    <row r="88" spans="1:16" ht="12.75">
      <c r="A88" s="56" t="s">
        <v>265</v>
      </c>
      <c r="B88" s="37"/>
      <c r="C88" s="56" t="s">
        <v>266</v>
      </c>
      <c r="D88" s="58">
        <f>SUM(D89:D93)</f>
        <v>1787527.6400000001</v>
      </c>
      <c r="E88" s="58">
        <f aca="true" t="shared" si="57" ref="E88:P88">SUM(E89:E93)</f>
        <v>1031262.09</v>
      </c>
      <c r="F88" s="58">
        <f t="shared" si="57"/>
        <v>1017172.32</v>
      </c>
      <c r="G88" s="58">
        <f t="shared" si="57"/>
        <v>1031348.8300000001</v>
      </c>
      <c r="H88" s="58">
        <f t="shared" si="57"/>
        <v>1279921.26</v>
      </c>
      <c r="I88" s="58">
        <f t="shared" si="57"/>
        <v>900334.6399999999</v>
      </c>
      <c r="J88" s="58">
        <f t="shared" si="57"/>
        <v>1199519.3500000003</v>
      </c>
      <c r="K88" s="58">
        <f t="shared" si="57"/>
        <v>1196104.68</v>
      </c>
      <c r="L88" s="58">
        <f t="shared" si="57"/>
        <v>1201000</v>
      </c>
      <c r="M88" s="58">
        <f t="shared" si="57"/>
        <v>1201000</v>
      </c>
      <c r="N88" s="58">
        <f t="shared" si="57"/>
        <v>1201000</v>
      </c>
      <c r="O88" s="58">
        <f t="shared" si="57"/>
        <v>2328509.19</v>
      </c>
      <c r="P88" s="58">
        <f t="shared" si="57"/>
        <v>15374700</v>
      </c>
    </row>
    <row r="89" spans="1:16" ht="12.75">
      <c r="A89" s="38" t="s">
        <v>267</v>
      </c>
      <c r="B89" s="37" t="s">
        <v>424</v>
      </c>
      <c r="C89" s="38" t="s">
        <v>268</v>
      </c>
      <c r="D89" s="64">
        <v>0</v>
      </c>
      <c r="E89" s="64">
        <v>39961.89</v>
      </c>
      <c r="F89" s="64">
        <v>15552.69</v>
      </c>
      <c r="G89" s="64">
        <v>15174.31</v>
      </c>
      <c r="H89" s="64">
        <v>17904.26</v>
      </c>
      <c r="I89" s="60">
        <v>20488.52</v>
      </c>
      <c r="J89" s="64">
        <v>0</v>
      </c>
      <c r="K89" s="64">
        <v>32267.33</v>
      </c>
      <c r="L89" s="64">
        <v>20000</v>
      </c>
      <c r="M89" s="64">
        <v>20000</v>
      </c>
      <c r="N89" s="64">
        <v>20000</v>
      </c>
      <c r="O89" s="64">
        <v>28651</v>
      </c>
      <c r="P89" s="60">
        <f>SUM(D89:O89)</f>
        <v>230000</v>
      </c>
    </row>
    <row r="90" spans="1:16" ht="12.75">
      <c r="A90" s="38" t="s">
        <v>269</v>
      </c>
      <c r="B90" s="37" t="s">
        <v>424</v>
      </c>
      <c r="C90" s="38" t="s">
        <v>270</v>
      </c>
      <c r="D90" s="64">
        <v>1767798.47</v>
      </c>
      <c r="E90" s="64">
        <v>974849.59</v>
      </c>
      <c r="F90" s="64">
        <v>981974.1</v>
      </c>
      <c r="G90" s="64">
        <v>989926.48</v>
      </c>
      <c r="H90" s="64">
        <v>1230999.59</v>
      </c>
      <c r="I90" s="60">
        <v>843632</v>
      </c>
      <c r="J90" s="64">
        <v>1168813.81</v>
      </c>
      <c r="K90" s="64">
        <v>1131763.94</v>
      </c>
      <c r="L90" s="64">
        <v>1150000</v>
      </c>
      <c r="M90" s="64">
        <f aca="true" t="shared" si="58" ref="M90:N93">L90</f>
        <v>1150000</v>
      </c>
      <c r="N90" s="64">
        <f t="shared" si="58"/>
        <v>1150000</v>
      </c>
      <c r="O90" s="64">
        <v>2260242.02</v>
      </c>
      <c r="P90" s="60">
        <f>SUM(D90:O90)</f>
        <v>14800000</v>
      </c>
    </row>
    <row r="91" spans="1:16" ht="12.75">
      <c r="A91" s="38" t="s">
        <v>271</v>
      </c>
      <c r="B91" s="37" t="s">
        <v>424</v>
      </c>
      <c r="C91" s="38" t="s">
        <v>272</v>
      </c>
      <c r="D91" s="64">
        <v>0</v>
      </c>
      <c r="E91" s="64">
        <v>3067.67</v>
      </c>
      <c r="F91" s="64">
        <v>3067.67</v>
      </c>
      <c r="G91" s="64">
        <v>3066.63</v>
      </c>
      <c r="H91" s="64">
        <v>5156.22</v>
      </c>
      <c r="I91" s="60">
        <v>6902.83</v>
      </c>
      <c r="J91" s="64">
        <v>5732.11</v>
      </c>
      <c r="K91" s="64">
        <v>5859.8</v>
      </c>
      <c r="L91" s="64">
        <v>5000</v>
      </c>
      <c r="M91" s="64">
        <f t="shared" si="58"/>
        <v>5000</v>
      </c>
      <c r="N91" s="64">
        <f t="shared" si="58"/>
        <v>5000</v>
      </c>
      <c r="O91" s="64">
        <v>5547.07</v>
      </c>
      <c r="P91" s="60">
        <f>SUM(D91:O91)</f>
        <v>53400.00000000001</v>
      </c>
    </row>
    <row r="92" spans="1:16" ht="12.75">
      <c r="A92" s="38" t="s">
        <v>273</v>
      </c>
      <c r="B92" s="37" t="s">
        <v>424</v>
      </c>
      <c r="C92" s="38" t="s">
        <v>274</v>
      </c>
      <c r="D92" s="64">
        <v>19575.36</v>
      </c>
      <c r="E92" s="64">
        <v>13382.94</v>
      </c>
      <c r="F92" s="64">
        <v>16577.86</v>
      </c>
      <c r="G92" s="64">
        <v>23022.13</v>
      </c>
      <c r="H92" s="64">
        <v>25701.91</v>
      </c>
      <c r="I92" s="60">
        <v>26425.22</v>
      </c>
      <c r="J92" s="64">
        <v>24635.82</v>
      </c>
      <c r="K92" s="64">
        <v>24367.45</v>
      </c>
      <c r="L92" s="64">
        <v>25000</v>
      </c>
      <c r="M92" s="64">
        <f t="shared" si="58"/>
        <v>25000</v>
      </c>
      <c r="N92" s="64">
        <f t="shared" si="58"/>
        <v>25000</v>
      </c>
      <c r="O92" s="64">
        <v>33611.31</v>
      </c>
      <c r="P92" s="60">
        <f>SUM(D92:O92)</f>
        <v>282300</v>
      </c>
    </row>
    <row r="93" spans="1:16" ht="12.75">
      <c r="A93" s="38" t="s">
        <v>275</v>
      </c>
      <c r="B93" s="37" t="s">
        <v>424</v>
      </c>
      <c r="C93" s="38" t="s">
        <v>276</v>
      </c>
      <c r="D93" s="64">
        <v>153.81</v>
      </c>
      <c r="E93" s="64">
        <v>0</v>
      </c>
      <c r="F93" s="64">
        <v>0</v>
      </c>
      <c r="G93" s="64">
        <v>159.28</v>
      </c>
      <c r="H93" s="64">
        <v>159.28</v>
      </c>
      <c r="I93" s="60">
        <v>2886.07</v>
      </c>
      <c r="J93" s="64">
        <v>337.61</v>
      </c>
      <c r="K93" s="64">
        <v>1846.16</v>
      </c>
      <c r="L93" s="64">
        <v>1000</v>
      </c>
      <c r="M93" s="64">
        <f t="shared" si="58"/>
        <v>1000</v>
      </c>
      <c r="N93" s="64">
        <f t="shared" si="58"/>
        <v>1000</v>
      </c>
      <c r="O93" s="64">
        <v>457.79</v>
      </c>
      <c r="P93" s="60">
        <f>SUM(D93:O93)</f>
        <v>9000</v>
      </c>
    </row>
    <row r="94" spans="1:16" ht="12.75">
      <c r="A94" s="56" t="s">
        <v>277</v>
      </c>
      <c r="B94" s="37"/>
      <c r="C94" s="56" t="s">
        <v>278</v>
      </c>
      <c r="D94" s="58">
        <f>D95</f>
        <v>80795.12</v>
      </c>
      <c r="E94" s="58">
        <f aca="true" t="shared" si="59" ref="E94:P94">E95</f>
        <v>76083.76</v>
      </c>
      <c r="F94" s="58">
        <f t="shared" si="59"/>
        <v>79312.19</v>
      </c>
      <c r="G94" s="58">
        <f t="shared" si="59"/>
        <v>79170.63</v>
      </c>
      <c r="H94" s="58">
        <f t="shared" si="59"/>
        <v>118420.33</v>
      </c>
      <c r="I94" s="58">
        <f t="shared" si="59"/>
        <v>92396.92</v>
      </c>
      <c r="J94" s="58">
        <f t="shared" si="59"/>
        <v>93024.46</v>
      </c>
      <c r="K94" s="58">
        <f t="shared" si="59"/>
        <v>93784.35</v>
      </c>
      <c r="L94" s="58">
        <f t="shared" si="59"/>
        <v>95000</v>
      </c>
      <c r="M94" s="58">
        <f t="shared" si="59"/>
        <v>95000</v>
      </c>
      <c r="N94" s="58">
        <f t="shared" si="59"/>
        <v>95000</v>
      </c>
      <c r="O94" s="58">
        <f t="shared" si="59"/>
        <v>202012.24</v>
      </c>
      <c r="P94" s="58">
        <f t="shared" si="59"/>
        <v>1200000</v>
      </c>
    </row>
    <row r="95" spans="1:16" ht="12.75">
      <c r="A95" s="38" t="s">
        <v>279</v>
      </c>
      <c r="B95" s="37" t="s">
        <v>424</v>
      </c>
      <c r="C95" s="38" t="s">
        <v>280</v>
      </c>
      <c r="D95" s="64">
        <v>80795.12</v>
      </c>
      <c r="E95" s="64">
        <v>76083.76</v>
      </c>
      <c r="F95" s="64">
        <v>79312.19</v>
      </c>
      <c r="G95" s="64">
        <v>79170.63</v>
      </c>
      <c r="H95" s="64">
        <v>118420.33</v>
      </c>
      <c r="I95" s="60">
        <v>92396.92</v>
      </c>
      <c r="J95" s="64">
        <v>93024.46</v>
      </c>
      <c r="K95" s="64">
        <v>93784.35</v>
      </c>
      <c r="L95" s="64">
        <v>95000</v>
      </c>
      <c r="M95" s="64">
        <f>L95</f>
        <v>95000</v>
      </c>
      <c r="N95" s="64">
        <f>M95</f>
        <v>95000</v>
      </c>
      <c r="O95" s="64">
        <v>202012.24</v>
      </c>
      <c r="P95" s="60">
        <f>SUM(D95:O95)</f>
        <v>1200000</v>
      </c>
    </row>
    <row r="96" spans="1:16" ht="12.75">
      <c r="A96" s="56" t="s">
        <v>281</v>
      </c>
      <c r="B96" s="37"/>
      <c r="C96" s="56" t="s">
        <v>282</v>
      </c>
      <c r="D96" s="58">
        <f>D97</f>
        <v>1727.76</v>
      </c>
      <c r="E96" s="58">
        <f aca="true" t="shared" si="60" ref="E96:P96">E97</f>
        <v>1727.76</v>
      </c>
      <c r="F96" s="58">
        <f t="shared" si="60"/>
        <v>1450.28</v>
      </c>
      <c r="G96" s="58">
        <f t="shared" si="60"/>
        <v>1727.76</v>
      </c>
      <c r="H96" s="58">
        <f t="shared" si="60"/>
        <v>2397.77</v>
      </c>
      <c r="I96" s="58">
        <f t="shared" si="60"/>
        <v>1924.54</v>
      </c>
      <c r="J96" s="58">
        <f t="shared" si="60"/>
        <v>1924.54</v>
      </c>
      <c r="K96" s="58">
        <f t="shared" si="60"/>
        <v>2044.57</v>
      </c>
      <c r="L96" s="58">
        <f t="shared" si="60"/>
        <v>2000</v>
      </c>
      <c r="M96" s="58">
        <f t="shared" si="60"/>
        <v>2000</v>
      </c>
      <c r="N96" s="58">
        <f t="shared" si="60"/>
        <v>2000</v>
      </c>
      <c r="O96" s="58">
        <f t="shared" si="60"/>
        <v>3375.02</v>
      </c>
      <c r="P96" s="58">
        <f t="shared" si="60"/>
        <v>24300</v>
      </c>
    </row>
    <row r="97" spans="1:16" ht="12.75">
      <c r="A97" s="38" t="s">
        <v>283</v>
      </c>
      <c r="B97" s="37" t="s">
        <v>424</v>
      </c>
      <c r="C97" s="38" t="s">
        <v>284</v>
      </c>
      <c r="D97" s="64">
        <v>1727.76</v>
      </c>
      <c r="E97" s="64">
        <v>1727.76</v>
      </c>
      <c r="F97" s="64">
        <v>1450.28</v>
      </c>
      <c r="G97" s="64">
        <v>1727.76</v>
      </c>
      <c r="H97" s="64">
        <v>2397.77</v>
      </c>
      <c r="I97" s="60">
        <v>1924.54</v>
      </c>
      <c r="J97" s="64">
        <v>1924.54</v>
      </c>
      <c r="K97" s="64">
        <v>2044.57</v>
      </c>
      <c r="L97" s="64">
        <v>2000</v>
      </c>
      <c r="M97" s="64">
        <f>L97</f>
        <v>2000</v>
      </c>
      <c r="N97" s="64">
        <f>M97</f>
        <v>2000</v>
      </c>
      <c r="O97" s="64">
        <v>3375.02</v>
      </c>
      <c r="P97" s="60">
        <f>SUM(D97:O97)</f>
        <v>24300</v>
      </c>
    </row>
    <row r="98" spans="1:16" ht="12.75">
      <c r="A98" s="53" t="s">
        <v>285</v>
      </c>
      <c r="B98" s="37"/>
      <c r="C98" s="53" t="s">
        <v>286</v>
      </c>
      <c r="D98" s="55">
        <f aca="true" t="shared" si="61" ref="D98:P98">SUM(D99:D100)</f>
        <v>65846.9</v>
      </c>
      <c r="E98" s="55">
        <f t="shared" si="61"/>
        <v>6077.29</v>
      </c>
      <c r="F98" s="55">
        <f t="shared" si="61"/>
        <v>27465.93</v>
      </c>
      <c r="G98" s="55">
        <f t="shared" si="61"/>
        <v>289489.95</v>
      </c>
      <c r="H98" s="55">
        <f t="shared" si="61"/>
        <v>17386.96</v>
      </c>
      <c r="I98" s="55">
        <f t="shared" si="61"/>
        <v>31184.14</v>
      </c>
      <c r="J98" s="55">
        <f t="shared" si="61"/>
        <v>222344.82</v>
      </c>
      <c r="K98" s="55">
        <f t="shared" si="61"/>
        <v>1710</v>
      </c>
      <c r="L98" s="55">
        <f t="shared" si="61"/>
        <v>0</v>
      </c>
      <c r="M98" s="55">
        <f t="shared" si="61"/>
        <v>0</v>
      </c>
      <c r="N98" s="55">
        <f t="shared" si="61"/>
        <v>0</v>
      </c>
      <c r="O98" s="55">
        <f t="shared" si="61"/>
        <v>0</v>
      </c>
      <c r="P98" s="55">
        <f t="shared" si="61"/>
        <v>661505.99</v>
      </c>
    </row>
    <row r="99" spans="1:16" ht="12.75">
      <c r="A99" s="38" t="s">
        <v>492</v>
      </c>
      <c r="B99" s="37" t="s">
        <v>104</v>
      </c>
      <c r="C99" s="38" t="s">
        <v>633</v>
      </c>
      <c r="D99" s="64">
        <v>63846.9</v>
      </c>
      <c r="E99" s="64">
        <v>6077.29</v>
      </c>
      <c r="F99" s="64">
        <v>20125.93</v>
      </c>
      <c r="G99" s="64">
        <v>289489.95</v>
      </c>
      <c r="H99" s="64">
        <v>17386.96</v>
      </c>
      <c r="I99" s="60">
        <v>21534.14</v>
      </c>
      <c r="J99" s="64">
        <v>222344.82</v>
      </c>
      <c r="K99" s="64">
        <v>1710</v>
      </c>
      <c r="L99" s="64"/>
      <c r="M99" s="64"/>
      <c r="N99" s="64"/>
      <c r="O99" s="64"/>
      <c r="P99" s="60">
        <f>SUM(D99:O99)</f>
        <v>642515.99</v>
      </c>
    </row>
    <row r="100" spans="1:16" ht="12.75">
      <c r="A100" s="38" t="s">
        <v>1696</v>
      </c>
      <c r="B100" s="37" t="s">
        <v>1697</v>
      </c>
      <c r="C100" s="38" t="s">
        <v>1698</v>
      </c>
      <c r="D100" s="64">
        <v>2000</v>
      </c>
      <c r="E100" s="64">
        <v>0</v>
      </c>
      <c r="F100" s="64">
        <v>7340</v>
      </c>
      <c r="G100" s="64">
        <v>0</v>
      </c>
      <c r="H100" s="64">
        <v>0</v>
      </c>
      <c r="I100" s="60">
        <v>9650</v>
      </c>
      <c r="J100" s="64">
        <v>0</v>
      </c>
      <c r="K100" s="64"/>
      <c r="L100" s="64"/>
      <c r="M100" s="64"/>
      <c r="N100" s="64"/>
      <c r="O100" s="64"/>
      <c r="P100" s="60">
        <f>SUM(D100:O100)</f>
        <v>18990</v>
      </c>
    </row>
    <row r="101" spans="1:16" ht="12.75">
      <c r="A101" s="51" t="s">
        <v>1140</v>
      </c>
      <c r="B101" s="37" t="s">
        <v>207</v>
      </c>
      <c r="C101" s="51" t="s">
        <v>493</v>
      </c>
      <c r="D101" s="50">
        <v>576802.64</v>
      </c>
      <c r="E101" s="50">
        <v>443623.66</v>
      </c>
      <c r="F101" s="50">
        <v>524855.43</v>
      </c>
      <c r="G101" s="50">
        <v>485008.84</v>
      </c>
      <c r="H101" s="50">
        <v>437874.28</v>
      </c>
      <c r="I101" s="50">
        <v>450241.05</v>
      </c>
      <c r="J101" s="50">
        <v>377574.51</v>
      </c>
      <c r="K101" s="50">
        <v>436092.76</v>
      </c>
      <c r="L101" s="50">
        <v>421000</v>
      </c>
      <c r="M101" s="50">
        <v>421000</v>
      </c>
      <c r="N101" s="50">
        <v>421000</v>
      </c>
      <c r="O101" s="50">
        <v>421000</v>
      </c>
      <c r="P101" s="50">
        <f>SUM(D101:O101)</f>
        <v>5416073.17</v>
      </c>
    </row>
    <row r="102" spans="1:16" ht="12.75">
      <c r="A102" s="48" t="s">
        <v>635</v>
      </c>
      <c r="B102" s="37"/>
      <c r="C102" s="48" t="s">
        <v>636</v>
      </c>
      <c r="D102" s="50">
        <f aca="true" t="shared" si="62" ref="D102:P102">SUM(D103+D108+D280)</f>
        <v>1791778.5899999999</v>
      </c>
      <c r="E102" s="50">
        <f t="shared" si="62"/>
        <v>3316260.41</v>
      </c>
      <c r="F102" s="50">
        <f t="shared" si="62"/>
        <v>2373144.3600000003</v>
      </c>
      <c r="G102" s="50">
        <f t="shared" si="62"/>
        <v>2585009.23</v>
      </c>
      <c r="H102" s="50">
        <f t="shared" si="62"/>
        <v>3470381.4299999997</v>
      </c>
      <c r="I102" s="50">
        <f t="shared" si="62"/>
        <v>3731042.6500000004</v>
      </c>
      <c r="J102" s="50">
        <f t="shared" si="62"/>
        <v>4028681.0300000007</v>
      </c>
      <c r="K102" s="50">
        <f t="shared" si="62"/>
        <v>5588562.62</v>
      </c>
      <c r="L102" s="50">
        <f t="shared" si="62"/>
        <v>4406188.329999999</v>
      </c>
      <c r="M102" s="50">
        <f t="shared" si="62"/>
        <v>4642264.173333334</v>
      </c>
      <c r="N102" s="50">
        <f t="shared" si="62"/>
        <v>4861318.082777776</v>
      </c>
      <c r="O102" s="50">
        <f t="shared" si="62"/>
        <v>4641204.289814814</v>
      </c>
      <c r="P102" s="50">
        <f t="shared" si="62"/>
        <v>45435835.19592592</v>
      </c>
    </row>
    <row r="103" spans="1:16" ht="12.75">
      <c r="A103" s="51" t="s">
        <v>637</v>
      </c>
      <c r="B103" s="37"/>
      <c r="C103" s="51" t="s">
        <v>638</v>
      </c>
      <c r="D103" s="50">
        <f aca="true" t="shared" si="63" ref="D103:P103">SUM(D104+D106)</f>
        <v>332.04</v>
      </c>
      <c r="E103" s="50">
        <f>SUM(E104+E106)</f>
        <v>0</v>
      </c>
      <c r="F103" s="50">
        <f>SUM(F104+F106)</f>
        <v>332.04</v>
      </c>
      <c r="G103" s="50">
        <f>SUM(G104+G106)</f>
        <v>166.02</v>
      </c>
      <c r="H103" s="50">
        <f>SUM(H104+H106)</f>
        <v>0</v>
      </c>
      <c r="I103" s="50">
        <f t="shared" si="63"/>
        <v>181.96</v>
      </c>
      <c r="J103" s="50">
        <f t="shared" si="63"/>
        <v>367.06</v>
      </c>
      <c r="K103" s="50">
        <f t="shared" si="63"/>
        <v>0</v>
      </c>
      <c r="L103" s="50">
        <f t="shared" si="63"/>
        <v>183</v>
      </c>
      <c r="M103" s="50">
        <f t="shared" si="63"/>
        <v>183</v>
      </c>
      <c r="N103" s="50">
        <f t="shared" si="63"/>
        <v>183</v>
      </c>
      <c r="O103" s="50">
        <f t="shared" si="63"/>
        <v>183</v>
      </c>
      <c r="P103" s="50">
        <f t="shared" si="63"/>
        <v>2111.12</v>
      </c>
    </row>
    <row r="104" spans="1:16" ht="12.75">
      <c r="A104" s="53" t="s">
        <v>639</v>
      </c>
      <c r="B104" s="37"/>
      <c r="C104" s="53" t="s">
        <v>640</v>
      </c>
      <c r="D104" s="55">
        <f aca="true" t="shared" si="64" ref="D104:P104">SUM(D105:D105)</f>
        <v>332.04</v>
      </c>
      <c r="E104" s="55">
        <f t="shared" si="64"/>
        <v>0</v>
      </c>
      <c r="F104" s="55">
        <f t="shared" si="64"/>
        <v>332.04</v>
      </c>
      <c r="G104" s="55">
        <f t="shared" si="64"/>
        <v>166.02</v>
      </c>
      <c r="H104" s="55">
        <f t="shared" si="64"/>
        <v>0</v>
      </c>
      <c r="I104" s="55">
        <f t="shared" si="64"/>
        <v>181.96</v>
      </c>
      <c r="J104" s="55">
        <f t="shared" si="64"/>
        <v>367.06</v>
      </c>
      <c r="K104" s="55">
        <f t="shared" si="64"/>
        <v>0</v>
      </c>
      <c r="L104" s="55">
        <f t="shared" si="64"/>
        <v>183</v>
      </c>
      <c r="M104" s="55">
        <f t="shared" si="64"/>
        <v>183</v>
      </c>
      <c r="N104" s="55">
        <f t="shared" si="64"/>
        <v>183</v>
      </c>
      <c r="O104" s="55">
        <f t="shared" si="64"/>
        <v>183</v>
      </c>
      <c r="P104" s="55">
        <f t="shared" si="64"/>
        <v>2111.12</v>
      </c>
    </row>
    <row r="105" spans="1:16" ht="12.75">
      <c r="A105" s="38" t="s">
        <v>641</v>
      </c>
      <c r="B105" s="37" t="s">
        <v>97</v>
      </c>
      <c r="C105" s="38" t="s">
        <v>642</v>
      </c>
      <c r="D105" s="64">
        <v>332.04</v>
      </c>
      <c r="E105" s="64">
        <v>0</v>
      </c>
      <c r="F105" s="64">
        <v>332.04</v>
      </c>
      <c r="G105" s="64">
        <v>166.02</v>
      </c>
      <c r="H105" s="64">
        <v>0</v>
      </c>
      <c r="I105" s="60">
        <v>181.96</v>
      </c>
      <c r="J105" s="64">
        <v>367.06</v>
      </c>
      <c r="K105" s="64">
        <v>0</v>
      </c>
      <c r="L105" s="64">
        <v>183</v>
      </c>
      <c r="M105" s="64">
        <v>183</v>
      </c>
      <c r="N105" s="64">
        <v>183</v>
      </c>
      <c r="O105" s="64">
        <v>183</v>
      </c>
      <c r="P105" s="60">
        <f>SUM(D105:O105)</f>
        <v>2111.12</v>
      </c>
    </row>
    <row r="106" spans="1:16" ht="12.75">
      <c r="A106" s="53" t="s">
        <v>643</v>
      </c>
      <c r="B106" s="37"/>
      <c r="C106" s="53" t="s">
        <v>644</v>
      </c>
      <c r="D106" s="55">
        <f aca="true" t="shared" si="65" ref="D106:P106">D107</f>
        <v>0</v>
      </c>
      <c r="E106" s="55">
        <f t="shared" si="65"/>
        <v>0</v>
      </c>
      <c r="F106" s="55">
        <f t="shared" si="65"/>
        <v>0</v>
      </c>
      <c r="G106" s="55">
        <f t="shared" si="65"/>
        <v>0</v>
      </c>
      <c r="H106" s="55">
        <f t="shared" si="65"/>
        <v>0</v>
      </c>
      <c r="I106" s="55">
        <f t="shared" si="65"/>
        <v>0</v>
      </c>
      <c r="J106" s="55">
        <f t="shared" si="65"/>
        <v>0</v>
      </c>
      <c r="K106" s="55">
        <f t="shared" si="65"/>
        <v>0</v>
      </c>
      <c r="L106" s="55">
        <f t="shared" si="65"/>
        <v>0</v>
      </c>
      <c r="M106" s="55">
        <f t="shared" si="65"/>
        <v>0</v>
      </c>
      <c r="N106" s="55">
        <f t="shared" si="65"/>
        <v>0</v>
      </c>
      <c r="O106" s="55">
        <f t="shared" si="65"/>
        <v>0</v>
      </c>
      <c r="P106" s="55">
        <f t="shared" si="65"/>
        <v>0</v>
      </c>
    </row>
    <row r="107" spans="1:16" ht="12.75">
      <c r="A107" s="38" t="s">
        <v>645</v>
      </c>
      <c r="B107" s="37" t="s">
        <v>97</v>
      </c>
      <c r="C107" s="38" t="s">
        <v>646</v>
      </c>
      <c r="D107" s="64">
        <v>0</v>
      </c>
      <c r="E107" s="64">
        <v>0</v>
      </c>
      <c r="F107" s="64">
        <v>0</v>
      </c>
      <c r="G107" s="64">
        <v>0</v>
      </c>
      <c r="H107" s="64">
        <v>0</v>
      </c>
      <c r="I107" s="60">
        <f>SUM(D107,E107,F107,G107,H107)</f>
        <v>0</v>
      </c>
      <c r="J107" s="64">
        <v>0</v>
      </c>
      <c r="K107" s="64">
        <v>0</v>
      </c>
      <c r="L107" s="64"/>
      <c r="M107" s="64"/>
      <c r="N107" s="64"/>
      <c r="O107" s="64"/>
      <c r="P107" s="60">
        <f>SUM(D107:O107)</f>
        <v>0</v>
      </c>
    </row>
    <row r="108" spans="1:16" ht="12.75">
      <c r="A108" s="51" t="s">
        <v>647</v>
      </c>
      <c r="B108" s="37"/>
      <c r="C108" s="51" t="s">
        <v>648</v>
      </c>
      <c r="D108" s="50">
        <f aca="true" t="shared" si="66" ref="D108:P108">SUM(D111+D109+D272)</f>
        <v>1791446.5499999998</v>
      </c>
      <c r="E108" s="50">
        <f t="shared" si="66"/>
        <v>3295651.6500000004</v>
      </c>
      <c r="F108" s="50">
        <f t="shared" si="66"/>
        <v>2334161.16</v>
      </c>
      <c r="G108" s="50">
        <f t="shared" si="66"/>
        <v>2565555.84</v>
      </c>
      <c r="H108" s="50">
        <f t="shared" si="66"/>
        <v>3451714.8099999996</v>
      </c>
      <c r="I108" s="50">
        <f t="shared" si="66"/>
        <v>3711725.3000000003</v>
      </c>
      <c r="J108" s="50">
        <f t="shared" si="66"/>
        <v>4028313.9700000007</v>
      </c>
      <c r="K108" s="50">
        <f t="shared" si="66"/>
        <v>5550211.47</v>
      </c>
      <c r="L108" s="50">
        <f t="shared" si="66"/>
        <v>4386843.149999999</v>
      </c>
      <c r="M108" s="50">
        <f t="shared" si="66"/>
        <v>4622910.0633333335</v>
      </c>
      <c r="N108" s="50">
        <f t="shared" si="66"/>
        <v>4841968.437777776</v>
      </c>
      <c r="O108" s="50">
        <f t="shared" si="66"/>
        <v>4621854.644814814</v>
      </c>
      <c r="P108" s="50">
        <f t="shared" si="66"/>
        <v>45202357.04592592</v>
      </c>
    </row>
    <row r="109" spans="1:16" ht="12.75">
      <c r="A109" s="53" t="s">
        <v>649</v>
      </c>
      <c r="B109" s="37" t="s">
        <v>97</v>
      </c>
      <c r="C109" s="53" t="s">
        <v>650</v>
      </c>
      <c r="D109" s="55">
        <v>0</v>
      </c>
      <c r="E109" s="55">
        <v>0</v>
      </c>
      <c r="F109" s="55">
        <v>0</v>
      </c>
      <c r="G109" s="55">
        <v>0</v>
      </c>
      <c r="H109" s="55">
        <v>0</v>
      </c>
      <c r="I109" s="55">
        <v>0</v>
      </c>
      <c r="J109" s="55">
        <v>0</v>
      </c>
      <c r="K109" s="55">
        <v>0</v>
      </c>
      <c r="L109" s="55"/>
      <c r="M109" s="55"/>
      <c r="N109" s="55"/>
      <c r="O109" s="55"/>
      <c r="P109" s="60">
        <f>SUM(D109:O109)</f>
        <v>0</v>
      </c>
    </row>
    <row r="110" spans="1:16" ht="12.75">
      <c r="A110" s="53" t="s">
        <v>1403</v>
      </c>
      <c r="B110" s="37" t="s">
        <v>97</v>
      </c>
      <c r="C110" s="53" t="s">
        <v>1404</v>
      </c>
      <c r="D110" s="55">
        <v>0</v>
      </c>
      <c r="E110" s="55">
        <v>0</v>
      </c>
      <c r="F110" s="55">
        <v>0</v>
      </c>
      <c r="G110" s="55"/>
      <c r="H110" s="55">
        <v>0</v>
      </c>
      <c r="I110" s="55">
        <v>0</v>
      </c>
      <c r="J110" s="55">
        <v>0</v>
      </c>
      <c r="K110" s="55">
        <v>0</v>
      </c>
      <c r="L110" s="55"/>
      <c r="M110" s="55"/>
      <c r="N110" s="55"/>
      <c r="O110" s="55"/>
      <c r="P110" s="60">
        <f>SUM(D110:O110)</f>
        <v>0</v>
      </c>
    </row>
    <row r="111" spans="1:16" ht="12.75">
      <c r="A111" s="53" t="s">
        <v>651</v>
      </c>
      <c r="B111" s="37"/>
      <c r="C111" s="53" t="s">
        <v>652</v>
      </c>
      <c r="D111" s="55">
        <f aca="true" t="shared" si="67" ref="D111:P111">SUM(D112+D268)</f>
        <v>564090.13</v>
      </c>
      <c r="E111" s="55">
        <f t="shared" si="67"/>
        <v>720328.77</v>
      </c>
      <c r="F111" s="55">
        <f t="shared" si="67"/>
        <v>672460.46</v>
      </c>
      <c r="G111" s="55">
        <f t="shared" si="67"/>
        <v>731920.4099999999</v>
      </c>
      <c r="H111" s="55">
        <f t="shared" si="67"/>
        <v>764228.35</v>
      </c>
      <c r="I111" s="55">
        <f t="shared" si="67"/>
        <v>724556.06</v>
      </c>
      <c r="J111" s="55">
        <f t="shared" si="67"/>
        <v>795178.6500000001</v>
      </c>
      <c r="K111" s="55">
        <f t="shared" si="67"/>
        <v>742965.99</v>
      </c>
      <c r="L111" s="55">
        <f t="shared" si="67"/>
        <v>710372.0933333334</v>
      </c>
      <c r="M111" s="55">
        <f t="shared" si="67"/>
        <v>718086.4144444445</v>
      </c>
      <c r="N111" s="55">
        <f t="shared" si="67"/>
        <v>713455.0992592592</v>
      </c>
      <c r="O111" s="55">
        <f t="shared" si="67"/>
        <v>713662.152345679</v>
      </c>
      <c r="P111" s="55">
        <f t="shared" si="67"/>
        <v>8571304.579382716</v>
      </c>
    </row>
    <row r="112" spans="1:16" ht="13.5" customHeight="1">
      <c r="A112" s="56" t="s">
        <v>653</v>
      </c>
      <c r="B112" s="37"/>
      <c r="C112" s="56" t="s">
        <v>654</v>
      </c>
      <c r="D112" s="58">
        <f aca="true" t="shared" si="68" ref="D112:P112">SUM(D113+D114+D162+D163+D164+D165+D192+D210)</f>
        <v>290006.84</v>
      </c>
      <c r="E112" s="58">
        <f t="shared" si="68"/>
        <v>394687.64</v>
      </c>
      <c r="F112" s="58">
        <f t="shared" si="68"/>
        <v>355598.65</v>
      </c>
      <c r="G112" s="58">
        <f t="shared" si="68"/>
        <v>369631.87</v>
      </c>
      <c r="H112" s="58">
        <f t="shared" si="68"/>
        <v>393981.98</v>
      </c>
      <c r="I112" s="58">
        <f t="shared" si="68"/>
        <v>355530.89</v>
      </c>
      <c r="J112" s="58">
        <f t="shared" si="68"/>
        <v>395660.8400000001</v>
      </c>
      <c r="K112" s="58">
        <f t="shared" si="68"/>
        <v>361405.72000000003</v>
      </c>
      <c r="L112" s="58">
        <f t="shared" si="68"/>
        <v>327004.3433333333</v>
      </c>
      <c r="M112" s="58">
        <f t="shared" si="68"/>
        <v>329937.8044444445</v>
      </c>
      <c r="N112" s="58">
        <f t="shared" si="68"/>
        <v>329096.2225925926</v>
      </c>
      <c r="O112" s="58">
        <f t="shared" si="68"/>
        <v>328370.40679012344</v>
      </c>
      <c r="P112" s="58">
        <f t="shared" si="68"/>
        <v>4230913.207160493</v>
      </c>
    </row>
    <row r="113" spans="1:16" ht="12.75">
      <c r="A113" s="56" t="s">
        <v>655</v>
      </c>
      <c r="B113" s="37" t="s">
        <v>106</v>
      </c>
      <c r="C113" s="56" t="s">
        <v>656</v>
      </c>
      <c r="D113" s="58">
        <v>23191.54</v>
      </c>
      <c r="E113" s="58">
        <v>29522.83</v>
      </c>
      <c r="F113" s="58">
        <v>34674.87</v>
      </c>
      <c r="G113" s="58">
        <v>36768.51</v>
      </c>
      <c r="H113" s="58">
        <v>31521.68</v>
      </c>
      <c r="I113" s="58">
        <v>27992.16</v>
      </c>
      <c r="J113" s="58">
        <v>27343.09</v>
      </c>
      <c r="K113" s="58">
        <v>20542.18</v>
      </c>
      <c r="L113" s="58"/>
      <c r="M113" s="58"/>
      <c r="N113" s="58"/>
      <c r="O113" s="58"/>
      <c r="P113" s="58">
        <f>SUM(D113:O113)</f>
        <v>231556.86</v>
      </c>
    </row>
    <row r="114" spans="1:16" ht="12.75">
      <c r="A114" s="56" t="s">
        <v>657</v>
      </c>
      <c r="B114" s="37"/>
      <c r="C114" s="56" t="s">
        <v>494</v>
      </c>
      <c r="D114" s="58">
        <f aca="true" t="shared" si="69" ref="D114:P114">SUM(D115:D161)</f>
        <v>62847.159999999996</v>
      </c>
      <c r="E114" s="58">
        <f t="shared" si="69"/>
        <v>123393.78</v>
      </c>
      <c r="F114" s="58">
        <f t="shared" si="69"/>
        <v>107745.15000000001</v>
      </c>
      <c r="G114" s="58">
        <f t="shared" si="69"/>
        <v>88502.35000000002</v>
      </c>
      <c r="H114" s="58">
        <f t="shared" si="69"/>
        <v>104341.45</v>
      </c>
      <c r="I114" s="58">
        <f t="shared" si="69"/>
        <v>102417.93999999999</v>
      </c>
      <c r="J114" s="58">
        <f t="shared" si="69"/>
        <v>126590.18999999999</v>
      </c>
      <c r="K114" s="58">
        <f t="shared" si="69"/>
        <v>120528.23000000001</v>
      </c>
      <c r="L114" s="58">
        <f t="shared" si="69"/>
        <v>112224</v>
      </c>
      <c r="M114" s="58">
        <f t="shared" si="69"/>
        <v>112224</v>
      </c>
      <c r="N114" s="58">
        <f t="shared" si="69"/>
        <v>112224</v>
      </c>
      <c r="O114" s="58">
        <f t="shared" si="69"/>
        <v>112224</v>
      </c>
      <c r="P114" s="58">
        <f t="shared" si="69"/>
        <v>1285262.2500000002</v>
      </c>
    </row>
    <row r="115" spans="1:16" ht="12.75">
      <c r="A115" s="38" t="s">
        <v>659</v>
      </c>
      <c r="B115" s="37" t="s">
        <v>107</v>
      </c>
      <c r="C115" s="38" t="s">
        <v>660</v>
      </c>
      <c r="D115" s="64">
        <v>130.52</v>
      </c>
      <c r="E115" s="64">
        <v>380.02</v>
      </c>
      <c r="F115" s="64">
        <v>273.31</v>
      </c>
      <c r="G115" s="64">
        <v>321.78</v>
      </c>
      <c r="H115" s="64">
        <v>345.44</v>
      </c>
      <c r="I115" s="60">
        <v>315.89</v>
      </c>
      <c r="J115" s="64">
        <v>346.89</v>
      </c>
      <c r="K115" s="64">
        <v>309.42</v>
      </c>
      <c r="L115" s="64">
        <v>324</v>
      </c>
      <c r="M115" s="64">
        <f>L115</f>
        <v>324</v>
      </c>
      <c r="N115" s="64">
        <f>M115</f>
        <v>324</v>
      </c>
      <c r="O115" s="64">
        <f>N115</f>
        <v>324</v>
      </c>
      <c r="P115" s="60">
        <f>SUM(D115:O115)</f>
        <v>3719.27</v>
      </c>
    </row>
    <row r="116" spans="1:16" ht="12.75">
      <c r="A116" s="38" t="s">
        <v>661</v>
      </c>
      <c r="B116" s="37" t="s">
        <v>108</v>
      </c>
      <c r="C116" s="38" t="s">
        <v>662</v>
      </c>
      <c r="D116" s="64">
        <v>4400.67</v>
      </c>
      <c r="E116" s="64">
        <v>4384.92</v>
      </c>
      <c r="F116" s="64">
        <v>1388.24</v>
      </c>
      <c r="G116" s="64">
        <v>650.53</v>
      </c>
      <c r="H116" s="64">
        <v>1015.88</v>
      </c>
      <c r="I116" s="60">
        <v>1602.52</v>
      </c>
      <c r="J116" s="64">
        <v>3251.28</v>
      </c>
      <c r="K116" s="64">
        <v>2506.27</v>
      </c>
      <c r="L116" s="64">
        <v>2400</v>
      </c>
      <c r="M116" s="64">
        <f aca="true" t="shared" si="70" ref="M116:O163">L116</f>
        <v>2400</v>
      </c>
      <c r="N116" s="64">
        <f t="shared" si="70"/>
        <v>2400</v>
      </c>
      <c r="O116" s="64">
        <f t="shared" si="70"/>
        <v>2400</v>
      </c>
      <c r="P116" s="60">
        <f aca="true" t="shared" si="71" ref="P116:P164">SUM(D116:O116)</f>
        <v>28800.31</v>
      </c>
    </row>
    <row r="117" spans="1:16" ht="12.75">
      <c r="A117" s="38" t="s">
        <v>663</v>
      </c>
      <c r="B117" s="37" t="s">
        <v>109</v>
      </c>
      <c r="C117" s="38" t="s">
        <v>664</v>
      </c>
      <c r="D117" s="64">
        <v>661.87</v>
      </c>
      <c r="E117" s="64">
        <v>8671.45</v>
      </c>
      <c r="F117" s="64">
        <v>5042.01</v>
      </c>
      <c r="G117" s="64">
        <v>3010.21</v>
      </c>
      <c r="H117" s="64">
        <v>744.85</v>
      </c>
      <c r="I117" s="60">
        <v>4464.64</v>
      </c>
      <c r="J117" s="64">
        <v>8409.24</v>
      </c>
      <c r="K117" s="64">
        <v>8633.49</v>
      </c>
      <c r="L117" s="64">
        <v>7100</v>
      </c>
      <c r="M117" s="64">
        <f t="shared" si="70"/>
        <v>7100</v>
      </c>
      <c r="N117" s="64">
        <f t="shared" si="70"/>
        <v>7100</v>
      </c>
      <c r="O117" s="64">
        <f t="shared" si="70"/>
        <v>7100</v>
      </c>
      <c r="P117" s="60">
        <f t="shared" si="71"/>
        <v>68037.76</v>
      </c>
    </row>
    <row r="118" spans="1:16" ht="12.75">
      <c r="A118" s="38" t="s">
        <v>665</v>
      </c>
      <c r="B118" s="37" t="s">
        <v>100</v>
      </c>
      <c r="C118" s="38" t="s">
        <v>666</v>
      </c>
      <c r="D118" s="64">
        <v>89.07</v>
      </c>
      <c r="E118" s="64">
        <v>368.69</v>
      </c>
      <c r="F118" s="64">
        <v>150.87</v>
      </c>
      <c r="G118" s="64">
        <v>609.28</v>
      </c>
      <c r="H118" s="64">
        <v>11686.19</v>
      </c>
      <c r="I118" s="60">
        <v>6069.26</v>
      </c>
      <c r="J118" s="64">
        <v>6159.37</v>
      </c>
      <c r="K118" s="64">
        <v>4217.99</v>
      </c>
      <c r="L118" s="64">
        <v>4100</v>
      </c>
      <c r="M118" s="64">
        <f t="shared" si="70"/>
        <v>4100</v>
      </c>
      <c r="N118" s="64">
        <f t="shared" si="70"/>
        <v>4100</v>
      </c>
      <c r="O118" s="64">
        <f t="shared" si="70"/>
        <v>4100</v>
      </c>
      <c r="P118" s="60">
        <f t="shared" si="71"/>
        <v>45750.72</v>
      </c>
    </row>
    <row r="119" spans="1:16" ht="12.75">
      <c r="A119" s="38" t="s">
        <v>667</v>
      </c>
      <c r="B119" s="37" t="s">
        <v>110</v>
      </c>
      <c r="C119" s="38" t="s">
        <v>668</v>
      </c>
      <c r="D119" s="64">
        <v>341.57</v>
      </c>
      <c r="E119" s="64">
        <v>1784.44</v>
      </c>
      <c r="F119" s="64">
        <v>41.41</v>
      </c>
      <c r="G119" s="64">
        <v>561.71</v>
      </c>
      <c r="H119" s="64">
        <v>346.06</v>
      </c>
      <c r="I119" s="60">
        <v>892.85</v>
      </c>
      <c r="J119" s="64">
        <v>1433.11</v>
      </c>
      <c r="K119" s="64">
        <v>1392.08</v>
      </c>
      <c r="L119" s="64">
        <v>1200</v>
      </c>
      <c r="M119" s="64">
        <f t="shared" si="70"/>
        <v>1200</v>
      </c>
      <c r="N119" s="64">
        <f t="shared" si="70"/>
        <v>1200</v>
      </c>
      <c r="O119" s="64">
        <f t="shared" si="70"/>
        <v>1200</v>
      </c>
      <c r="P119" s="60">
        <f t="shared" si="71"/>
        <v>11593.23</v>
      </c>
    </row>
    <row r="120" spans="1:16" ht="12.75">
      <c r="A120" s="38" t="s">
        <v>669</v>
      </c>
      <c r="B120" s="37" t="s">
        <v>111</v>
      </c>
      <c r="C120" s="38" t="s">
        <v>670</v>
      </c>
      <c r="D120" s="64">
        <v>818.2</v>
      </c>
      <c r="E120" s="64">
        <v>1043.37</v>
      </c>
      <c r="F120" s="64">
        <v>1280.36</v>
      </c>
      <c r="G120" s="64">
        <v>1345.37</v>
      </c>
      <c r="H120" s="64">
        <v>1076.28</v>
      </c>
      <c r="I120" s="60">
        <v>1657.66</v>
      </c>
      <c r="J120" s="64">
        <v>1622.02</v>
      </c>
      <c r="K120" s="64">
        <v>2551.45</v>
      </c>
      <c r="L120" s="64">
        <v>1900</v>
      </c>
      <c r="M120" s="64">
        <f t="shared" si="70"/>
        <v>1900</v>
      </c>
      <c r="N120" s="64">
        <f t="shared" si="70"/>
        <v>1900</v>
      </c>
      <c r="O120" s="64">
        <f t="shared" si="70"/>
        <v>1900</v>
      </c>
      <c r="P120" s="60">
        <f t="shared" si="71"/>
        <v>18994.71</v>
      </c>
    </row>
    <row r="121" spans="1:16" ht="12.75">
      <c r="A121" s="38" t="s">
        <v>671</v>
      </c>
      <c r="B121" s="37" t="s">
        <v>112</v>
      </c>
      <c r="C121" s="38" t="s">
        <v>672</v>
      </c>
      <c r="D121" s="64">
        <v>4101.78</v>
      </c>
      <c r="E121" s="64">
        <v>6630.87</v>
      </c>
      <c r="F121" s="64">
        <v>5886.35</v>
      </c>
      <c r="G121" s="64">
        <v>6535.08</v>
      </c>
      <c r="H121" s="64">
        <v>6872.62</v>
      </c>
      <c r="I121" s="60">
        <v>6365.76</v>
      </c>
      <c r="J121" s="64">
        <v>7305.26</v>
      </c>
      <c r="K121" s="64">
        <v>6521.51</v>
      </c>
      <c r="L121" s="64">
        <v>6700</v>
      </c>
      <c r="M121" s="64">
        <f t="shared" si="70"/>
        <v>6700</v>
      </c>
      <c r="N121" s="64">
        <f t="shared" si="70"/>
        <v>6700</v>
      </c>
      <c r="O121" s="64">
        <f t="shared" si="70"/>
        <v>6700</v>
      </c>
      <c r="P121" s="60">
        <f t="shared" si="71"/>
        <v>77019.23000000001</v>
      </c>
    </row>
    <row r="122" spans="1:16" ht="12.75">
      <c r="A122" s="38" t="s">
        <v>673</v>
      </c>
      <c r="B122" s="37" t="s">
        <v>113</v>
      </c>
      <c r="C122" s="38" t="s">
        <v>674</v>
      </c>
      <c r="D122" s="64">
        <v>2234.71</v>
      </c>
      <c r="E122" s="64">
        <v>6638.89</v>
      </c>
      <c r="F122" s="64">
        <v>4578.69</v>
      </c>
      <c r="G122" s="64">
        <v>5109.13</v>
      </c>
      <c r="H122" s="64">
        <v>5454.69</v>
      </c>
      <c r="I122" s="60">
        <v>4943.16</v>
      </c>
      <c r="J122" s="64">
        <v>4935.98</v>
      </c>
      <c r="K122" s="64">
        <v>4795.61</v>
      </c>
      <c r="L122" s="64">
        <v>4800</v>
      </c>
      <c r="M122" s="64">
        <f t="shared" si="70"/>
        <v>4800</v>
      </c>
      <c r="N122" s="64">
        <f t="shared" si="70"/>
        <v>4800</v>
      </c>
      <c r="O122" s="64">
        <f t="shared" si="70"/>
        <v>4800</v>
      </c>
      <c r="P122" s="60">
        <f t="shared" si="71"/>
        <v>57890.86</v>
      </c>
    </row>
    <row r="123" spans="1:16" ht="12.75">
      <c r="A123" s="38" t="s">
        <v>675</v>
      </c>
      <c r="B123" s="37" t="s">
        <v>114</v>
      </c>
      <c r="C123" s="38" t="s">
        <v>676</v>
      </c>
      <c r="D123" s="64">
        <v>740.89</v>
      </c>
      <c r="E123" s="64">
        <v>2632.82</v>
      </c>
      <c r="F123" s="64">
        <v>3136.25</v>
      </c>
      <c r="G123" s="64">
        <v>4104.16</v>
      </c>
      <c r="H123" s="64">
        <v>4501.94</v>
      </c>
      <c r="I123" s="60">
        <v>3353.69</v>
      </c>
      <c r="J123" s="64">
        <v>3935.38</v>
      </c>
      <c r="K123" s="64">
        <v>3552.5</v>
      </c>
      <c r="L123" s="64">
        <v>3600</v>
      </c>
      <c r="M123" s="64">
        <f t="shared" si="70"/>
        <v>3600</v>
      </c>
      <c r="N123" s="64">
        <f t="shared" si="70"/>
        <v>3600</v>
      </c>
      <c r="O123" s="64">
        <f t="shared" si="70"/>
        <v>3600</v>
      </c>
      <c r="P123" s="60">
        <f t="shared" si="71"/>
        <v>40357.63</v>
      </c>
    </row>
    <row r="124" spans="1:16" ht="12.75">
      <c r="A124" s="38" t="s">
        <v>677</v>
      </c>
      <c r="B124" s="37" t="s">
        <v>115</v>
      </c>
      <c r="C124" s="38" t="s">
        <v>678</v>
      </c>
      <c r="D124" s="64">
        <v>321.77</v>
      </c>
      <c r="E124" s="64">
        <v>2151.94</v>
      </c>
      <c r="F124" s="64">
        <v>1788.91</v>
      </c>
      <c r="G124" s="64">
        <v>2078.22</v>
      </c>
      <c r="H124" s="64">
        <v>75.14</v>
      </c>
      <c r="I124" s="60">
        <v>247.9</v>
      </c>
      <c r="J124" s="64">
        <v>1136.12</v>
      </c>
      <c r="K124" s="64">
        <v>1437.72</v>
      </c>
      <c r="L124" s="64">
        <v>940</v>
      </c>
      <c r="M124" s="64">
        <f t="shared" si="70"/>
        <v>940</v>
      </c>
      <c r="N124" s="64">
        <f t="shared" si="70"/>
        <v>940</v>
      </c>
      <c r="O124" s="64">
        <f t="shared" si="70"/>
        <v>940</v>
      </c>
      <c r="P124" s="60">
        <f t="shared" si="71"/>
        <v>12997.72</v>
      </c>
    </row>
    <row r="125" spans="1:16" ht="12.75">
      <c r="A125" s="38" t="s">
        <v>679</v>
      </c>
      <c r="B125" s="37" t="s">
        <v>116</v>
      </c>
      <c r="C125" s="38" t="s">
        <v>680</v>
      </c>
      <c r="D125" s="64">
        <v>183.19</v>
      </c>
      <c r="E125" s="64">
        <v>356.74</v>
      </c>
      <c r="F125" s="64">
        <v>346.3</v>
      </c>
      <c r="G125" s="64">
        <v>270.03</v>
      </c>
      <c r="H125" s="64">
        <v>83.97</v>
      </c>
      <c r="I125" s="60">
        <v>3.09</v>
      </c>
      <c r="J125" s="64">
        <v>385.65</v>
      </c>
      <c r="K125" s="64">
        <v>998.73</v>
      </c>
      <c r="L125" s="64">
        <v>400</v>
      </c>
      <c r="M125" s="64">
        <f t="shared" si="70"/>
        <v>400</v>
      </c>
      <c r="N125" s="64">
        <f t="shared" si="70"/>
        <v>400</v>
      </c>
      <c r="O125" s="64">
        <f t="shared" si="70"/>
        <v>400</v>
      </c>
      <c r="P125" s="60">
        <f t="shared" si="71"/>
        <v>4227.7</v>
      </c>
    </row>
    <row r="126" spans="1:16" ht="12.75">
      <c r="A126" s="38" t="s">
        <v>681</v>
      </c>
      <c r="B126" s="37" t="s">
        <v>117</v>
      </c>
      <c r="C126" s="38" t="s">
        <v>682</v>
      </c>
      <c r="D126" s="64">
        <v>1322.65</v>
      </c>
      <c r="E126" s="64">
        <v>5334.76</v>
      </c>
      <c r="F126" s="64">
        <v>4644.64</v>
      </c>
      <c r="G126" s="64">
        <v>6184.63</v>
      </c>
      <c r="H126" s="64">
        <v>7798.13</v>
      </c>
      <c r="I126" s="60">
        <v>6488.57</v>
      </c>
      <c r="J126" s="64">
        <v>6722.47</v>
      </c>
      <c r="K126" s="64">
        <v>4598.46</v>
      </c>
      <c r="L126" s="64">
        <v>4200</v>
      </c>
      <c r="M126" s="64">
        <f t="shared" si="70"/>
        <v>4200</v>
      </c>
      <c r="N126" s="64">
        <f t="shared" si="70"/>
        <v>4200</v>
      </c>
      <c r="O126" s="64">
        <f t="shared" si="70"/>
        <v>4200</v>
      </c>
      <c r="P126" s="60">
        <f t="shared" si="71"/>
        <v>59894.31</v>
      </c>
    </row>
    <row r="127" spans="1:16" ht="12.75">
      <c r="A127" s="38" t="s">
        <v>683</v>
      </c>
      <c r="B127" s="37" t="s">
        <v>129</v>
      </c>
      <c r="C127" s="38" t="s">
        <v>428</v>
      </c>
      <c r="D127" s="64">
        <v>413</v>
      </c>
      <c r="E127" s="64">
        <v>1091.7</v>
      </c>
      <c r="F127" s="64">
        <v>784.24</v>
      </c>
      <c r="G127" s="64">
        <v>787.79</v>
      </c>
      <c r="H127" s="64">
        <v>619.14</v>
      </c>
      <c r="I127" s="60">
        <v>353.28</v>
      </c>
      <c r="J127" s="64">
        <v>322.56</v>
      </c>
      <c r="K127" s="64">
        <v>287.25</v>
      </c>
      <c r="L127" s="64">
        <v>250</v>
      </c>
      <c r="M127" s="64">
        <f t="shared" si="70"/>
        <v>250</v>
      </c>
      <c r="N127" s="64">
        <f t="shared" si="70"/>
        <v>250</v>
      </c>
      <c r="O127" s="64">
        <f t="shared" si="70"/>
        <v>250</v>
      </c>
      <c r="P127" s="60">
        <f t="shared" si="71"/>
        <v>5658.96</v>
      </c>
    </row>
    <row r="128" spans="1:16" ht="12.75">
      <c r="A128" s="38" t="s">
        <v>684</v>
      </c>
      <c r="B128" s="37" t="s">
        <v>119</v>
      </c>
      <c r="C128" s="38" t="s">
        <v>685</v>
      </c>
      <c r="D128" s="64">
        <v>1054.57</v>
      </c>
      <c r="E128" s="64">
        <v>999.42</v>
      </c>
      <c r="F128" s="64">
        <v>1002.5</v>
      </c>
      <c r="G128" s="64">
        <v>1068.62</v>
      </c>
      <c r="H128" s="64">
        <v>1030.32</v>
      </c>
      <c r="I128" s="60">
        <v>127.58</v>
      </c>
      <c r="J128" s="64">
        <v>345.99</v>
      </c>
      <c r="K128" s="64">
        <v>299.42</v>
      </c>
      <c r="L128" s="64">
        <v>250</v>
      </c>
      <c r="M128" s="64">
        <f t="shared" si="70"/>
        <v>250</v>
      </c>
      <c r="N128" s="64">
        <f t="shared" si="70"/>
        <v>250</v>
      </c>
      <c r="O128" s="64">
        <f t="shared" si="70"/>
        <v>250</v>
      </c>
      <c r="P128" s="60">
        <f t="shared" si="71"/>
        <v>6928.419999999999</v>
      </c>
    </row>
    <row r="129" spans="1:16" ht="12.75">
      <c r="A129" s="38" t="s">
        <v>686</v>
      </c>
      <c r="B129" s="37" t="s">
        <v>120</v>
      </c>
      <c r="C129" s="38" t="s">
        <v>687</v>
      </c>
      <c r="D129" s="64">
        <v>223.05</v>
      </c>
      <c r="E129" s="64">
        <v>645.36</v>
      </c>
      <c r="F129" s="64">
        <v>635.6</v>
      </c>
      <c r="G129" s="64">
        <v>835.08</v>
      </c>
      <c r="H129" s="64">
        <v>1235.84</v>
      </c>
      <c r="I129" s="60">
        <v>1088.79</v>
      </c>
      <c r="J129" s="64">
        <v>1076.95</v>
      </c>
      <c r="K129" s="64">
        <v>1002.65</v>
      </c>
      <c r="L129" s="64">
        <v>1000</v>
      </c>
      <c r="M129" s="64">
        <f t="shared" si="70"/>
        <v>1000</v>
      </c>
      <c r="N129" s="64">
        <f t="shared" si="70"/>
        <v>1000</v>
      </c>
      <c r="O129" s="64">
        <f t="shared" si="70"/>
        <v>1000</v>
      </c>
      <c r="P129" s="60">
        <f t="shared" si="71"/>
        <v>10743.32</v>
      </c>
    </row>
    <row r="130" spans="1:16" ht="12.75">
      <c r="A130" s="38" t="s">
        <v>688</v>
      </c>
      <c r="B130" s="37" t="s">
        <v>121</v>
      </c>
      <c r="C130" s="38" t="s">
        <v>495</v>
      </c>
      <c r="D130" s="64">
        <v>5461.41</v>
      </c>
      <c r="E130" s="64">
        <v>15733.5</v>
      </c>
      <c r="F130" s="64">
        <v>11270.54</v>
      </c>
      <c r="G130" s="64">
        <v>13235.37</v>
      </c>
      <c r="H130" s="64">
        <v>14046.35</v>
      </c>
      <c r="I130" s="60">
        <v>12769.17</v>
      </c>
      <c r="J130" s="64">
        <v>13651.07</v>
      </c>
      <c r="K130" s="64">
        <v>12333.86</v>
      </c>
      <c r="L130" s="64">
        <v>12500</v>
      </c>
      <c r="M130" s="64">
        <f t="shared" si="70"/>
        <v>12500</v>
      </c>
      <c r="N130" s="64">
        <f t="shared" si="70"/>
        <v>12500</v>
      </c>
      <c r="O130" s="64">
        <f t="shared" si="70"/>
        <v>12500</v>
      </c>
      <c r="P130" s="60">
        <f t="shared" si="71"/>
        <v>148501.27000000002</v>
      </c>
    </row>
    <row r="131" spans="1:16" ht="12.75">
      <c r="A131" s="66" t="s">
        <v>690</v>
      </c>
      <c r="B131" s="37" t="s">
        <v>123</v>
      </c>
      <c r="C131" s="38" t="s">
        <v>496</v>
      </c>
      <c r="D131" s="64">
        <v>10787.16</v>
      </c>
      <c r="E131" s="64">
        <v>9790.18</v>
      </c>
      <c r="F131" s="64">
        <v>10114.74</v>
      </c>
      <c r="G131" s="64">
        <v>10880.69</v>
      </c>
      <c r="H131" s="64">
        <v>10929.26</v>
      </c>
      <c r="I131" s="60">
        <v>11342.78</v>
      </c>
      <c r="J131" s="64">
        <v>13943.52</v>
      </c>
      <c r="K131" s="64">
        <v>12611.64</v>
      </c>
      <c r="L131" s="64">
        <v>12600</v>
      </c>
      <c r="M131" s="64">
        <f t="shared" si="70"/>
        <v>12600</v>
      </c>
      <c r="N131" s="64">
        <f t="shared" si="70"/>
        <v>12600</v>
      </c>
      <c r="O131" s="64">
        <f t="shared" si="70"/>
        <v>12600</v>
      </c>
      <c r="P131" s="60">
        <f t="shared" si="71"/>
        <v>140799.97</v>
      </c>
    </row>
    <row r="132" spans="1:16" ht="12.75">
      <c r="A132" s="38" t="s">
        <v>691</v>
      </c>
      <c r="B132" s="37" t="s">
        <v>131</v>
      </c>
      <c r="C132" s="38" t="s">
        <v>701</v>
      </c>
      <c r="D132" s="64">
        <v>283.04</v>
      </c>
      <c r="E132" s="64">
        <v>332.27</v>
      </c>
      <c r="F132" s="64">
        <v>261.3</v>
      </c>
      <c r="G132" s="64">
        <v>291.87</v>
      </c>
      <c r="H132" s="64">
        <v>285.66</v>
      </c>
      <c r="I132" s="60">
        <v>327.45</v>
      </c>
      <c r="J132" s="64">
        <v>309.68</v>
      </c>
      <c r="K132" s="64">
        <v>0</v>
      </c>
      <c r="L132" s="64">
        <v>0</v>
      </c>
      <c r="M132" s="64">
        <f t="shared" si="70"/>
        <v>0</v>
      </c>
      <c r="N132" s="64">
        <f t="shared" si="70"/>
        <v>0</v>
      </c>
      <c r="O132" s="64">
        <f t="shared" si="70"/>
        <v>0</v>
      </c>
      <c r="P132" s="60">
        <f t="shared" si="71"/>
        <v>2091.27</v>
      </c>
    </row>
    <row r="133" spans="1:16" ht="12.75">
      <c r="A133" s="38" t="s">
        <v>692</v>
      </c>
      <c r="B133" s="37" t="s">
        <v>1258</v>
      </c>
      <c r="C133" s="38" t="s">
        <v>1405</v>
      </c>
      <c r="D133" s="64">
        <v>1783.83</v>
      </c>
      <c r="E133" s="64">
        <v>1301.34</v>
      </c>
      <c r="F133" s="64">
        <v>880.2</v>
      </c>
      <c r="G133" s="64">
        <v>1764.39</v>
      </c>
      <c r="H133" s="64">
        <v>1321.2</v>
      </c>
      <c r="I133" s="60">
        <v>1551.79</v>
      </c>
      <c r="J133" s="64">
        <v>578.16</v>
      </c>
      <c r="K133" s="64">
        <v>1178.74</v>
      </c>
      <c r="L133" s="64">
        <v>1100</v>
      </c>
      <c r="M133" s="64">
        <f t="shared" si="70"/>
        <v>1100</v>
      </c>
      <c r="N133" s="64">
        <f t="shared" si="70"/>
        <v>1100</v>
      </c>
      <c r="O133" s="64">
        <f t="shared" si="70"/>
        <v>1100</v>
      </c>
      <c r="P133" s="60">
        <f t="shared" si="71"/>
        <v>14759.65</v>
      </c>
    </row>
    <row r="134" spans="1:16" ht="12.75">
      <c r="A134" s="38" t="s">
        <v>693</v>
      </c>
      <c r="B134" s="37" t="s">
        <v>124</v>
      </c>
      <c r="C134" s="38" t="s">
        <v>469</v>
      </c>
      <c r="D134" s="64">
        <v>55.63</v>
      </c>
      <c r="E134" s="64">
        <v>50.19</v>
      </c>
      <c r="F134" s="64">
        <v>710.18</v>
      </c>
      <c r="G134" s="64">
        <v>889.16</v>
      </c>
      <c r="H134" s="64">
        <v>917.96</v>
      </c>
      <c r="I134" s="60">
        <v>887.55</v>
      </c>
      <c r="J134" s="64">
        <v>1078.71</v>
      </c>
      <c r="K134" s="64">
        <v>960</v>
      </c>
      <c r="L134" s="64">
        <v>950</v>
      </c>
      <c r="M134" s="64">
        <f t="shared" si="70"/>
        <v>950</v>
      </c>
      <c r="N134" s="64">
        <f t="shared" si="70"/>
        <v>950</v>
      </c>
      <c r="O134" s="64">
        <f t="shared" si="70"/>
        <v>950</v>
      </c>
      <c r="P134" s="60">
        <f t="shared" si="71"/>
        <v>9349.380000000001</v>
      </c>
    </row>
    <row r="135" spans="1:16" ht="12.75">
      <c r="A135" s="38" t="s">
        <v>694</v>
      </c>
      <c r="B135" s="37" t="s">
        <v>125</v>
      </c>
      <c r="C135" s="38" t="s">
        <v>695</v>
      </c>
      <c r="D135" s="64">
        <v>1.72</v>
      </c>
      <c r="E135" s="64">
        <v>1.64</v>
      </c>
      <c r="F135" s="64">
        <v>1.65</v>
      </c>
      <c r="G135" s="64">
        <v>1.8</v>
      </c>
      <c r="H135" s="64">
        <v>1.93</v>
      </c>
      <c r="I135" s="60">
        <v>1.58</v>
      </c>
      <c r="J135" s="64">
        <v>2.15</v>
      </c>
      <c r="K135" s="64">
        <v>0.75</v>
      </c>
      <c r="L135" s="64">
        <v>0</v>
      </c>
      <c r="M135" s="64">
        <f t="shared" si="70"/>
        <v>0</v>
      </c>
      <c r="N135" s="64">
        <f t="shared" si="70"/>
        <v>0</v>
      </c>
      <c r="O135" s="64">
        <f t="shared" si="70"/>
        <v>0</v>
      </c>
      <c r="P135" s="60">
        <f t="shared" si="71"/>
        <v>13.22</v>
      </c>
    </row>
    <row r="136" spans="1:16" ht="12.75">
      <c r="A136" s="38" t="s">
        <v>696</v>
      </c>
      <c r="B136" s="37" t="s">
        <v>128</v>
      </c>
      <c r="C136" s="38" t="s">
        <v>470</v>
      </c>
      <c r="D136" s="64">
        <v>1149.59</v>
      </c>
      <c r="E136" s="64">
        <v>3396.82</v>
      </c>
      <c r="F136" s="64">
        <v>2431.19</v>
      </c>
      <c r="G136" s="64">
        <v>2865.96</v>
      </c>
      <c r="H136" s="64">
        <v>3077.06</v>
      </c>
      <c r="I136" s="60">
        <v>2811.77</v>
      </c>
      <c r="J136" s="64">
        <v>3085.17</v>
      </c>
      <c r="K136" s="64">
        <v>2750.51</v>
      </c>
      <c r="L136" s="64">
        <v>2800</v>
      </c>
      <c r="M136" s="64">
        <f t="shared" si="70"/>
        <v>2800</v>
      </c>
      <c r="N136" s="64">
        <f t="shared" si="70"/>
        <v>2800</v>
      </c>
      <c r="O136" s="64">
        <f t="shared" si="70"/>
        <v>2800</v>
      </c>
      <c r="P136" s="60">
        <f t="shared" si="71"/>
        <v>32768.07</v>
      </c>
    </row>
    <row r="137" spans="1:16" ht="12.75">
      <c r="A137" s="38" t="s">
        <v>697</v>
      </c>
      <c r="B137" s="37" t="s">
        <v>122</v>
      </c>
      <c r="C137" s="38" t="s">
        <v>497</v>
      </c>
      <c r="D137" s="64">
        <v>1018.55</v>
      </c>
      <c r="E137" s="64">
        <v>3755.64</v>
      </c>
      <c r="F137" s="64">
        <v>1248.55</v>
      </c>
      <c r="G137" s="64">
        <v>1520.9</v>
      </c>
      <c r="H137" s="64">
        <v>1845.85</v>
      </c>
      <c r="I137" s="60">
        <v>1686.04</v>
      </c>
      <c r="J137" s="64">
        <v>2125.59</v>
      </c>
      <c r="K137" s="64">
        <v>1644.95</v>
      </c>
      <c r="L137" s="64">
        <v>1800</v>
      </c>
      <c r="M137" s="64">
        <f t="shared" si="70"/>
        <v>1800</v>
      </c>
      <c r="N137" s="64">
        <f t="shared" si="70"/>
        <v>1800</v>
      </c>
      <c r="O137" s="64">
        <f t="shared" si="70"/>
        <v>1800</v>
      </c>
      <c r="P137" s="60">
        <f t="shared" si="71"/>
        <v>22046.07</v>
      </c>
    </row>
    <row r="138" spans="1:16" ht="12.75">
      <c r="A138" s="38" t="s">
        <v>698</v>
      </c>
      <c r="B138" s="37" t="s">
        <v>118</v>
      </c>
      <c r="C138" s="38" t="s">
        <v>0</v>
      </c>
      <c r="D138" s="64">
        <v>279.9</v>
      </c>
      <c r="E138" s="64">
        <v>264.84</v>
      </c>
      <c r="F138" s="64">
        <v>259.49</v>
      </c>
      <c r="G138" s="64">
        <v>282.43</v>
      </c>
      <c r="H138" s="64">
        <v>298.89</v>
      </c>
      <c r="I138" s="60">
        <v>286.73</v>
      </c>
      <c r="J138" s="64">
        <v>331.67</v>
      </c>
      <c r="K138" s="64">
        <v>304.77</v>
      </c>
      <c r="L138" s="64">
        <v>300</v>
      </c>
      <c r="M138" s="64">
        <f t="shared" si="70"/>
        <v>300</v>
      </c>
      <c r="N138" s="64">
        <f t="shared" si="70"/>
        <v>300</v>
      </c>
      <c r="O138" s="64">
        <f t="shared" si="70"/>
        <v>300</v>
      </c>
      <c r="P138" s="60">
        <f t="shared" si="71"/>
        <v>3508.7200000000003</v>
      </c>
    </row>
    <row r="139" spans="1:16" ht="12.75">
      <c r="A139" s="38" t="s">
        <v>699</v>
      </c>
      <c r="B139" s="37" t="s">
        <v>130</v>
      </c>
      <c r="C139" s="38" t="s">
        <v>35</v>
      </c>
      <c r="D139" s="64">
        <v>1395.16</v>
      </c>
      <c r="E139" s="64">
        <v>2506.85</v>
      </c>
      <c r="F139" s="64">
        <v>1707.58</v>
      </c>
      <c r="G139" s="64">
        <v>2525.41</v>
      </c>
      <c r="H139" s="64">
        <v>2509.33</v>
      </c>
      <c r="I139" s="60">
        <v>2432.51</v>
      </c>
      <c r="J139" s="64">
        <v>2618.7</v>
      </c>
      <c r="K139" s="64">
        <v>2415.16</v>
      </c>
      <c r="L139" s="64">
        <v>2400</v>
      </c>
      <c r="M139" s="64">
        <f t="shared" si="70"/>
        <v>2400</v>
      </c>
      <c r="N139" s="64">
        <f t="shared" si="70"/>
        <v>2400</v>
      </c>
      <c r="O139" s="64">
        <f t="shared" si="70"/>
        <v>2400</v>
      </c>
      <c r="P139" s="60">
        <f t="shared" si="71"/>
        <v>27710.7</v>
      </c>
    </row>
    <row r="140" spans="1:16" ht="12.75">
      <c r="A140" s="38" t="s">
        <v>700</v>
      </c>
      <c r="B140" s="37" t="s">
        <v>220</v>
      </c>
      <c r="C140" s="38" t="s">
        <v>221</v>
      </c>
      <c r="D140" s="64">
        <v>80.44</v>
      </c>
      <c r="E140" s="64">
        <v>72.48</v>
      </c>
      <c r="F140" s="64">
        <v>72.7</v>
      </c>
      <c r="G140" s="64">
        <v>77.5</v>
      </c>
      <c r="H140" s="64">
        <v>80</v>
      </c>
      <c r="I140" s="60">
        <v>77.35</v>
      </c>
      <c r="J140" s="64">
        <v>5746.56</v>
      </c>
      <c r="K140" s="64">
        <v>8299.12</v>
      </c>
      <c r="L140" s="64">
        <v>4700</v>
      </c>
      <c r="M140" s="64">
        <f t="shared" si="70"/>
        <v>4700</v>
      </c>
      <c r="N140" s="64">
        <f t="shared" si="70"/>
        <v>4700</v>
      </c>
      <c r="O140" s="64">
        <f t="shared" si="70"/>
        <v>4700</v>
      </c>
      <c r="P140" s="60">
        <f t="shared" si="71"/>
        <v>33306.15</v>
      </c>
    </row>
    <row r="141" spans="1:16" ht="12.75">
      <c r="A141" s="38" t="s">
        <v>1722</v>
      </c>
      <c r="B141" s="37" t="s">
        <v>1682</v>
      </c>
      <c r="C141" s="38" t="s">
        <v>1723</v>
      </c>
      <c r="D141" s="64"/>
      <c r="E141" s="64">
        <v>3016.05</v>
      </c>
      <c r="F141" s="64">
        <v>18685.75</v>
      </c>
      <c r="G141" s="64">
        <v>-10539.09</v>
      </c>
      <c r="H141" s="64">
        <v>-3612.25</v>
      </c>
      <c r="I141" s="60">
        <v>852.09</v>
      </c>
      <c r="J141" s="64">
        <v>1364.55</v>
      </c>
      <c r="K141" s="64">
        <v>733.33</v>
      </c>
      <c r="L141" s="64">
        <v>980</v>
      </c>
      <c r="M141" s="64">
        <f t="shared" si="70"/>
        <v>980</v>
      </c>
      <c r="N141" s="64">
        <f t="shared" si="70"/>
        <v>980</v>
      </c>
      <c r="O141" s="64">
        <f t="shared" si="70"/>
        <v>980</v>
      </c>
      <c r="P141" s="60">
        <f t="shared" si="71"/>
        <v>14420.429999999998</v>
      </c>
    </row>
    <row r="142" spans="1:16" ht="12.75">
      <c r="A142" s="38" t="s">
        <v>30</v>
      </c>
      <c r="B142" s="37" t="s">
        <v>31</v>
      </c>
      <c r="C142" s="38" t="s">
        <v>32</v>
      </c>
      <c r="D142" s="64">
        <v>2780.95</v>
      </c>
      <c r="E142" s="64">
        <v>2517.76</v>
      </c>
      <c r="F142" s="64">
        <v>2534.55</v>
      </c>
      <c r="G142" s="64">
        <v>2342.24</v>
      </c>
      <c r="H142" s="64">
        <v>2298.13</v>
      </c>
      <c r="I142" s="60">
        <v>1844.95</v>
      </c>
      <c r="J142" s="64">
        <v>2088.26</v>
      </c>
      <c r="K142" s="64">
        <v>2308.35</v>
      </c>
      <c r="L142" s="64">
        <v>2100</v>
      </c>
      <c r="M142" s="64">
        <f t="shared" si="70"/>
        <v>2100</v>
      </c>
      <c r="N142" s="64">
        <f t="shared" si="70"/>
        <v>2100</v>
      </c>
      <c r="O142" s="64">
        <f t="shared" si="70"/>
        <v>2100</v>
      </c>
      <c r="P142" s="60">
        <f t="shared" si="71"/>
        <v>27115.190000000002</v>
      </c>
    </row>
    <row r="143" spans="1:16" ht="12.75">
      <c r="A143" s="38" t="s">
        <v>195</v>
      </c>
      <c r="B143" s="37" t="s">
        <v>13</v>
      </c>
      <c r="C143" s="38" t="s">
        <v>498</v>
      </c>
      <c r="D143" s="64">
        <v>152.52</v>
      </c>
      <c r="E143" s="64">
        <v>137.46</v>
      </c>
      <c r="F143" s="64">
        <v>137.88</v>
      </c>
      <c r="G143" s="64">
        <v>146.99</v>
      </c>
      <c r="H143" s="64">
        <v>151.76</v>
      </c>
      <c r="I143" s="60">
        <v>146.73</v>
      </c>
      <c r="J143" s="64">
        <v>178.3</v>
      </c>
      <c r="K143" s="64">
        <v>164.17</v>
      </c>
      <c r="L143" s="64">
        <v>160</v>
      </c>
      <c r="M143" s="64">
        <f t="shared" si="70"/>
        <v>160</v>
      </c>
      <c r="N143" s="64">
        <f t="shared" si="70"/>
        <v>160</v>
      </c>
      <c r="O143" s="64">
        <f t="shared" si="70"/>
        <v>160</v>
      </c>
      <c r="P143" s="60">
        <f t="shared" si="71"/>
        <v>1855.8100000000002</v>
      </c>
    </row>
    <row r="144" spans="1:16" ht="12.75">
      <c r="A144" s="38" t="s">
        <v>196</v>
      </c>
      <c r="B144" s="37" t="s">
        <v>197</v>
      </c>
      <c r="C144" s="38" t="s">
        <v>198</v>
      </c>
      <c r="D144" s="64">
        <v>339.59</v>
      </c>
      <c r="E144" s="64">
        <v>305.99</v>
      </c>
      <c r="F144" s="64">
        <v>306.94</v>
      </c>
      <c r="G144" s="64">
        <v>327.18</v>
      </c>
      <c r="H144" s="64">
        <v>337.77</v>
      </c>
      <c r="I144" s="60">
        <v>326.58</v>
      </c>
      <c r="J144" s="64">
        <v>396.93</v>
      </c>
      <c r="K144" s="64">
        <v>357.02</v>
      </c>
      <c r="L144" s="64">
        <v>360</v>
      </c>
      <c r="M144" s="64">
        <f t="shared" si="70"/>
        <v>360</v>
      </c>
      <c r="N144" s="64">
        <f t="shared" si="70"/>
        <v>360</v>
      </c>
      <c r="O144" s="64">
        <f t="shared" si="70"/>
        <v>360</v>
      </c>
      <c r="P144" s="60">
        <f t="shared" si="71"/>
        <v>4138</v>
      </c>
    </row>
    <row r="145" spans="1:16" ht="12.75">
      <c r="A145" s="38" t="s">
        <v>1144</v>
      </c>
      <c r="B145" s="37" t="s">
        <v>1145</v>
      </c>
      <c r="C145" s="38" t="s">
        <v>1148</v>
      </c>
      <c r="D145" s="64">
        <v>2.81</v>
      </c>
      <c r="E145" s="64">
        <v>2.69</v>
      </c>
      <c r="F145" s="64">
        <v>2.66</v>
      </c>
      <c r="G145" s="64">
        <v>2.92</v>
      </c>
      <c r="H145" s="64">
        <v>3.09</v>
      </c>
      <c r="I145" s="60">
        <v>14.78</v>
      </c>
      <c r="J145" s="64">
        <v>17.72</v>
      </c>
      <c r="K145" s="64">
        <v>16.31</v>
      </c>
      <c r="L145" s="64">
        <v>20</v>
      </c>
      <c r="M145" s="64">
        <f t="shared" si="70"/>
        <v>20</v>
      </c>
      <c r="N145" s="64">
        <f t="shared" si="70"/>
        <v>20</v>
      </c>
      <c r="O145" s="64">
        <f t="shared" si="70"/>
        <v>20</v>
      </c>
      <c r="P145" s="60">
        <f t="shared" si="71"/>
        <v>142.98000000000002</v>
      </c>
    </row>
    <row r="146" spans="1:16" ht="12.75">
      <c r="A146" s="38" t="s">
        <v>1146</v>
      </c>
      <c r="B146" s="37" t="s">
        <v>1147</v>
      </c>
      <c r="C146" s="38" t="s">
        <v>1560</v>
      </c>
      <c r="D146" s="64">
        <v>1289.75</v>
      </c>
      <c r="E146" s="64">
        <v>1162.14</v>
      </c>
      <c r="F146" s="64">
        <v>1165.75</v>
      </c>
      <c r="G146" s="64">
        <v>1242.6</v>
      </c>
      <c r="H146" s="64">
        <v>1282.82</v>
      </c>
      <c r="I146" s="60">
        <v>1240.34</v>
      </c>
      <c r="J146" s="64">
        <v>1507.52</v>
      </c>
      <c r="K146" s="64">
        <v>1355.95</v>
      </c>
      <c r="L146" s="64">
        <v>1400</v>
      </c>
      <c r="M146" s="64">
        <f t="shared" si="70"/>
        <v>1400</v>
      </c>
      <c r="N146" s="64">
        <f t="shared" si="70"/>
        <v>1400</v>
      </c>
      <c r="O146" s="64">
        <f t="shared" si="70"/>
        <v>1400</v>
      </c>
      <c r="P146" s="60">
        <f t="shared" si="71"/>
        <v>15846.87</v>
      </c>
    </row>
    <row r="147" spans="1:16" ht="12.75">
      <c r="A147" s="38" t="s">
        <v>1214</v>
      </c>
      <c r="B147" s="37" t="s">
        <v>1215</v>
      </c>
      <c r="C147" s="38" t="s">
        <v>1216</v>
      </c>
      <c r="D147" s="64">
        <v>333.55</v>
      </c>
      <c r="E147" s="64">
        <v>300.56</v>
      </c>
      <c r="F147" s="64">
        <v>301.48</v>
      </c>
      <c r="G147" s="64">
        <v>321.36</v>
      </c>
      <c r="H147" s="64">
        <v>331.77</v>
      </c>
      <c r="I147" s="60">
        <v>320.77</v>
      </c>
      <c r="J147" s="64">
        <v>389.88</v>
      </c>
      <c r="K147" s="64">
        <v>350.68</v>
      </c>
      <c r="L147" s="64">
        <v>350</v>
      </c>
      <c r="M147" s="64">
        <f t="shared" si="70"/>
        <v>350</v>
      </c>
      <c r="N147" s="64">
        <f t="shared" si="70"/>
        <v>350</v>
      </c>
      <c r="O147" s="64">
        <f t="shared" si="70"/>
        <v>350</v>
      </c>
      <c r="P147" s="60">
        <f t="shared" si="71"/>
        <v>4050.0499999999997</v>
      </c>
    </row>
    <row r="148" spans="1:16" ht="12.75">
      <c r="A148" s="38" t="s">
        <v>1368</v>
      </c>
      <c r="B148" s="37" t="s">
        <v>1298</v>
      </c>
      <c r="C148" s="38" t="s">
        <v>1369</v>
      </c>
      <c r="D148" s="64">
        <v>1506.39</v>
      </c>
      <c r="E148" s="64">
        <v>2615.64</v>
      </c>
      <c r="F148" s="64">
        <v>3260.79</v>
      </c>
      <c r="G148" s="64">
        <v>1545.06</v>
      </c>
      <c r="H148" s="64">
        <v>1312.81</v>
      </c>
      <c r="I148" s="60">
        <v>2210.56</v>
      </c>
      <c r="J148" s="64">
        <v>1507.67</v>
      </c>
      <c r="K148" s="64">
        <v>1414.91</v>
      </c>
      <c r="L148" s="64">
        <v>1700</v>
      </c>
      <c r="M148" s="64">
        <f t="shared" si="70"/>
        <v>1700</v>
      </c>
      <c r="N148" s="64">
        <f t="shared" si="70"/>
        <v>1700</v>
      </c>
      <c r="O148" s="64">
        <f t="shared" si="70"/>
        <v>1700</v>
      </c>
      <c r="P148" s="60">
        <f t="shared" si="71"/>
        <v>22173.829999999998</v>
      </c>
    </row>
    <row r="149" spans="1:16" ht="12.75">
      <c r="A149" s="38" t="s">
        <v>1440</v>
      </c>
      <c r="B149" s="37" t="s">
        <v>1441</v>
      </c>
      <c r="C149" s="38" t="s">
        <v>1442</v>
      </c>
      <c r="D149" s="64">
        <v>1748.85</v>
      </c>
      <c r="E149" s="64">
        <v>1639.89</v>
      </c>
      <c r="F149" s="64">
        <v>1470</v>
      </c>
      <c r="G149" s="64">
        <v>930.13</v>
      </c>
      <c r="H149" s="64">
        <v>954.15</v>
      </c>
      <c r="I149" s="60">
        <v>1244.68</v>
      </c>
      <c r="J149" s="64">
        <v>1733.34</v>
      </c>
      <c r="K149" s="64">
        <v>1396.02</v>
      </c>
      <c r="L149" s="64">
        <v>1500</v>
      </c>
      <c r="M149" s="64">
        <f t="shared" si="70"/>
        <v>1500</v>
      </c>
      <c r="N149" s="64">
        <f t="shared" si="70"/>
        <v>1500</v>
      </c>
      <c r="O149" s="64">
        <f t="shared" si="70"/>
        <v>1500</v>
      </c>
      <c r="P149" s="60">
        <f t="shared" si="71"/>
        <v>17117.059999999998</v>
      </c>
    </row>
    <row r="150" spans="1:16" ht="12.75">
      <c r="A150" s="38" t="s">
        <v>1443</v>
      </c>
      <c r="B150" s="37" t="s">
        <v>1444</v>
      </c>
      <c r="C150" s="38" t="s">
        <v>1445</v>
      </c>
      <c r="D150" s="64">
        <v>292.28</v>
      </c>
      <c r="E150" s="64">
        <v>285.04</v>
      </c>
      <c r="F150" s="64">
        <v>191.66</v>
      </c>
      <c r="G150" s="64">
        <v>218.58</v>
      </c>
      <c r="H150" s="64">
        <v>202.68</v>
      </c>
      <c r="I150" s="60">
        <v>197.61</v>
      </c>
      <c r="J150" s="64">
        <v>249.46</v>
      </c>
      <c r="K150" s="64">
        <v>246.51</v>
      </c>
      <c r="L150" s="64">
        <v>250</v>
      </c>
      <c r="M150" s="64">
        <f t="shared" si="70"/>
        <v>250</v>
      </c>
      <c r="N150" s="64">
        <f t="shared" si="70"/>
        <v>250</v>
      </c>
      <c r="O150" s="64">
        <f t="shared" si="70"/>
        <v>250</v>
      </c>
      <c r="P150" s="60">
        <f t="shared" si="71"/>
        <v>2883.8199999999997</v>
      </c>
    </row>
    <row r="151" spans="1:16" ht="12.75">
      <c r="A151" s="38" t="s">
        <v>1446</v>
      </c>
      <c r="B151" s="37" t="s">
        <v>1447</v>
      </c>
      <c r="C151" s="38" t="s">
        <v>1448</v>
      </c>
      <c r="D151" s="64">
        <v>595.56</v>
      </c>
      <c r="E151" s="64">
        <v>516.11</v>
      </c>
      <c r="F151" s="64">
        <v>432.45</v>
      </c>
      <c r="G151" s="64">
        <v>394.08</v>
      </c>
      <c r="H151" s="64">
        <v>274.75</v>
      </c>
      <c r="I151" s="60">
        <v>289.06</v>
      </c>
      <c r="J151" s="64">
        <v>345.12</v>
      </c>
      <c r="K151" s="64">
        <v>257.05</v>
      </c>
      <c r="L151" s="64">
        <v>300</v>
      </c>
      <c r="M151" s="64">
        <f t="shared" si="70"/>
        <v>300</v>
      </c>
      <c r="N151" s="64">
        <f t="shared" si="70"/>
        <v>300</v>
      </c>
      <c r="O151" s="64">
        <f t="shared" si="70"/>
        <v>300</v>
      </c>
      <c r="P151" s="60">
        <f t="shared" si="71"/>
        <v>4304.18</v>
      </c>
    </row>
    <row r="152" spans="1:16" ht="12.75">
      <c r="A152" s="38" t="s">
        <v>1449</v>
      </c>
      <c r="B152" s="37" t="s">
        <v>1450</v>
      </c>
      <c r="C152" s="38" t="s">
        <v>1451</v>
      </c>
      <c r="D152" s="64">
        <v>5174.26</v>
      </c>
      <c r="E152" s="64">
        <v>3251.23</v>
      </c>
      <c r="F152" s="64">
        <v>391.49</v>
      </c>
      <c r="G152" s="64">
        <v>24.32</v>
      </c>
      <c r="H152" s="64">
        <v>3.55</v>
      </c>
      <c r="I152" s="60">
        <v>2.8</v>
      </c>
      <c r="J152" s="64">
        <v>113.06</v>
      </c>
      <c r="K152" s="64">
        <v>264.54</v>
      </c>
      <c r="L152" s="64">
        <v>100</v>
      </c>
      <c r="M152" s="64">
        <f t="shared" si="70"/>
        <v>100</v>
      </c>
      <c r="N152" s="64">
        <f t="shared" si="70"/>
        <v>100</v>
      </c>
      <c r="O152" s="64">
        <f t="shared" si="70"/>
        <v>100</v>
      </c>
      <c r="P152" s="60">
        <f t="shared" si="71"/>
        <v>9625.249999999998</v>
      </c>
    </row>
    <row r="153" spans="1:16" ht="12.75">
      <c r="A153" s="38" t="s">
        <v>1561</v>
      </c>
      <c r="B153" s="37" t="s">
        <v>127</v>
      </c>
      <c r="C153" s="38" t="s">
        <v>1</v>
      </c>
      <c r="D153" s="64">
        <v>6461.97</v>
      </c>
      <c r="E153" s="64">
        <v>20266.58</v>
      </c>
      <c r="F153" s="64">
        <v>14585.88</v>
      </c>
      <c r="G153" s="64">
        <v>16450.26</v>
      </c>
      <c r="H153" s="64">
        <v>16980.8</v>
      </c>
      <c r="I153" s="60">
        <v>15515.88</v>
      </c>
      <c r="J153" s="64">
        <v>17023.48</v>
      </c>
      <c r="K153" s="64">
        <v>15176.28</v>
      </c>
      <c r="L153" s="64">
        <v>16000</v>
      </c>
      <c r="M153" s="64">
        <f t="shared" si="70"/>
        <v>16000</v>
      </c>
      <c r="N153" s="64">
        <f t="shared" si="70"/>
        <v>16000</v>
      </c>
      <c r="O153" s="64">
        <f t="shared" si="70"/>
        <v>16000</v>
      </c>
      <c r="P153" s="60">
        <f t="shared" si="71"/>
        <v>186461.13</v>
      </c>
    </row>
    <row r="154" spans="1:16" ht="12.75">
      <c r="A154" s="38" t="s">
        <v>1631</v>
      </c>
      <c r="B154" s="37" t="s">
        <v>1632</v>
      </c>
      <c r="C154" s="38" t="s">
        <v>1633</v>
      </c>
      <c r="D154" s="64">
        <v>135.32</v>
      </c>
      <c r="E154" s="64">
        <v>121.94</v>
      </c>
      <c r="F154" s="64">
        <v>122.31</v>
      </c>
      <c r="G154" s="64">
        <v>130.37</v>
      </c>
      <c r="H154" s="64">
        <v>134.6</v>
      </c>
      <c r="I154" s="60">
        <v>107.55</v>
      </c>
      <c r="J154" s="64">
        <v>86.52</v>
      </c>
      <c r="K154" s="64">
        <v>77.82</v>
      </c>
      <c r="L154" s="64">
        <v>90</v>
      </c>
      <c r="M154" s="64">
        <f t="shared" si="70"/>
        <v>90</v>
      </c>
      <c r="N154" s="64">
        <f t="shared" si="70"/>
        <v>90</v>
      </c>
      <c r="O154" s="64">
        <f t="shared" si="70"/>
        <v>90</v>
      </c>
      <c r="P154" s="60">
        <f t="shared" si="71"/>
        <v>1276.4299999999998</v>
      </c>
    </row>
    <row r="155" spans="1:16" ht="12.75">
      <c r="A155" s="38" t="s">
        <v>1634</v>
      </c>
      <c r="B155" s="37" t="s">
        <v>1512</v>
      </c>
      <c r="C155" s="38" t="s">
        <v>1562</v>
      </c>
      <c r="D155" s="64">
        <v>149.2</v>
      </c>
      <c r="E155" s="64">
        <v>4326.17</v>
      </c>
      <c r="F155" s="64">
        <v>1189.99</v>
      </c>
      <c r="G155" s="64">
        <v>1741.1</v>
      </c>
      <c r="H155" s="64">
        <v>2111.05</v>
      </c>
      <c r="I155" s="60">
        <v>2196.99</v>
      </c>
      <c r="J155" s="64">
        <v>3290.94</v>
      </c>
      <c r="K155" s="64">
        <v>3461.38</v>
      </c>
      <c r="L155" s="64">
        <v>2900</v>
      </c>
      <c r="M155" s="64">
        <f t="shared" si="70"/>
        <v>2900</v>
      </c>
      <c r="N155" s="64">
        <f t="shared" si="70"/>
        <v>2900</v>
      </c>
      <c r="O155" s="64">
        <f t="shared" si="70"/>
        <v>2900</v>
      </c>
      <c r="P155" s="60">
        <f t="shared" si="71"/>
        <v>30066.82</v>
      </c>
    </row>
    <row r="156" spans="1:16" ht="12.75">
      <c r="A156" s="38" t="s">
        <v>1635</v>
      </c>
      <c r="B156" s="37" t="s">
        <v>1636</v>
      </c>
      <c r="C156" s="38" t="s">
        <v>1637</v>
      </c>
      <c r="D156" s="64">
        <v>1899</v>
      </c>
      <c r="E156" s="64">
        <v>2013.01</v>
      </c>
      <c r="F156" s="64">
        <v>2324.67</v>
      </c>
      <c r="G156" s="64">
        <v>2477.92</v>
      </c>
      <c r="H156" s="64">
        <v>259.84</v>
      </c>
      <c r="I156" s="60">
        <v>659.59</v>
      </c>
      <c r="J156" s="64">
        <v>1126.57</v>
      </c>
      <c r="K156" s="64">
        <v>2117.48</v>
      </c>
      <c r="L156" s="64">
        <v>1300</v>
      </c>
      <c r="M156" s="64">
        <f t="shared" si="70"/>
        <v>1300</v>
      </c>
      <c r="N156" s="64">
        <f t="shared" si="70"/>
        <v>1300</v>
      </c>
      <c r="O156" s="64">
        <f t="shared" si="70"/>
        <v>1300</v>
      </c>
      <c r="P156" s="60">
        <f t="shared" si="71"/>
        <v>18078.08</v>
      </c>
    </row>
    <row r="157" spans="1:16" ht="12.75">
      <c r="A157" s="38" t="s">
        <v>1658</v>
      </c>
      <c r="B157" s="37" t="s">
        <v>1659</v>
      </c>
      <c r="C157" s="38" t="s">
        <v>1660</v>
      </c>
      <c r="D157" s="64">
        <v>197.54</v>
      </c>
      <c r="E157" s="64">
        <v>185.59</v>
      </c>
      <c r="F157" s="64">
        <v>186.18</v>
      </c>
      <c r="G157" s="64">
        <v>198.44</v>
      </c>
      <c r="H157" s="64">
        <v>204.87</v>
      </c>
      <c r="I157" s="60">
        <v>198.08</v>
      </c>
      <c r="J157" s="64">
        <v>240.77</v>
      </c>
      <c r="K157" s="64">
        <v>285.23</v>
      </c>
      <c r="L157" s="64">
        <v>250</v>
      </c>
      <c r="M157" s="64">
        <f t="shared" si="70"/>
        <v>250</v>
      </c>
      <c r="N157" s="64">
        <f t="shared" si="70"/>
        <v>250</v>
      </c>
      <c r="O157" s="64">
        <f t="shared" si="70"/>
        <v>250</v>
      </c>
      <c r="P157" s="60">
        <f t="shared" si="71"/>
        <v>2696.7</v>
      </c>
    </row>
    <row r="158" spans="1:16" ht="12.75">
      <c r="A158" s="38" t="s">
        <v>1699</v>
      </c>
      <c r="B158" s="37" t="s">
        <v>1700</v>
      </c>
      <c r="C158" s="38" t="s">
        <v>1701</v>
      </c>
      <c r="D158" s="64">
        <v>453.68</v>
      </c>
      <c r="E158" s="64">
        <v>408.79</v>
      </c>
      <c r="F158" s="64">
        <v>410.05</v>
      </c>
      <c r="G158" s="64">
        <v>437.09</v>
      </c>
      <c r="H158" s="64">
        <v>451.24</v>
      </c>
      <c r="I158" s="60">
        <v>436.29</v>
      </c>
      <c r="J158" s="64">
        <v>530.28</v>
      </c>
      <c r="K158" s="64">
        <v>476.96</v>
      </c>
      <c r="L158" s="64">
        <v>480</v>
      </c>
      <c r="M158" s="64">
        <f t="shared" si="70"/>
        <v>480</v>
      </c>
      <c r="N158" s="64">
        <f t="shared" si="70"/>
        <v>480</v>
      </c>
      <c r="O158" s="64">
        <f t="shared" si="70"/>
        <v>480</v>
      </c>
      <c r="P158" s="60">
        <f t="shared" si="71"/>
        <v>5524.38</v>
      </c>
    </row>
    <row r="159" spans="1:16" ht="12.75">
      <c r="A159" s="38" t="s">
        <v>1733</v>
      </c>
      <c r="B159" s="37" t="s">
        <v>1734</v>
      </c>
      <c r="C159" s="38" t="s">
        <v>1701</v>
      </c>
      <c r="D159" s="64"/>
      <c r="E159" s="64"/>
      <c r="F159" s="64">
        <v>106.87</v>
      </c>
      <c r="G159" s="64">
        <v>319.99</v>
      </c>
      <c r="H159" s="64">
        <v>410.11</v>
      </c>
      <c r="I159" s="60">
        <v>483.15</v>
      </c>
      <c r="J159" s="64">
        <v>473.91</v>
      </c>
      <c r="K159" s="64">
        <v>461.27</v>
      </c>
      <c r="L159" s="64">
        <v>470</v>
      </c>
      <c r="M159" s="64">
        <f t="shared" si="70"/>
        <v>470</v>
      </c>
      <c r="N159" s="64">
        <f t="shared" si="70"/>
        <v>470</v>
      </c>
      <c r="O159" s="64">
        <f t="shared" si="70"/>
        <v>470</v>
      </c>
      <c r="P159" s="60">
        <f t="shared" si="71"/>
        <v>4135.3</v>
      </c>
    </row>
    <row r="160" spans="1:16" ht="12.75">
      <c r="A160" s="38" t="s">
        <v>1744</v>
      </c>
      <c r="B160" s="37" t="s">
        <v>1740</v>
      </c>
      <c r="C160" s="38" t="s">
        <v>1745</v>
      </c>
      <c r="D160" s="64"/>
      <c r="E160" s="64"/>
      <c r="F160" s="64"/>
      <c r="G160" s="64">
        <v>1983.71</v>
      </c>
      <c r="H160" s="64">
        <v>2047.93</v>
      </c>
      <c r="I160" s="60">
        <v>1980.1</v>
      </c>
      <c r="J160" s="64">
        <v>2406.66</v>
      </c>
      <c r="K160" s="64">
        <v>2164.67</v>
      </c>
      <c r="L160" s="64">
        <v>2200</v>
      </c>
      <c r="M160" s="64">
        <f t="shared" si="70"/>
        <v>2200</v>
      </c>
      <c r="N160" s="64">
        <f t="shared" si="70"/>
        <v>2200</v>
      </c>
      <c r="O160" s="64">
        <f t="shared" si="70"/>
        <v>2200</v>
      </c>
      <c r="P160" s="60">
        <f t="shared" si="71"/>
        <v>19383.07</v>
      </c>
    </row>
    <row r="161" spans="1:16" ht="12.75">
      <c r="A161" s="38" t="s">
        <v>1801</v>
      </c>
      <c r="B161" s="37" t="s">
        <v>1802</v>
      </c>
      <c r="C161" s="38" t="s">
        <v>1803</v>
      </c>
      <c r="D161" s="64"/>
      <c r="E161" s="64"/>
      <c r="F161" s="64"/>
      <c r="G161" s="64"/>
      <c r="H161" s="64"/>
      <c r="I161" s="60"/>
      <c r="J161" s="64">
        <v>660</v>
      </c>
      <c r="K161" s="64">
        <v>1838.25</v>
      </c>
      <c r="L161" s="64">
        <v>1000</v>
      </c>
      <c r="M161" s="64">
        <f t="shared" si="70"/>
        <v>1000</v>
      </c>
      <c r="N161" s="64">
        <f t="shared" si="70"/>
        <v>1000</v>
      </c>
      <c r="O161" s="64">
        <f t="shared" si="70"/>
        <v>1000</v>
      </c>
      <c r="P161" s="60">
        <f t="shared" si="71"/>
        <v>6498.25</v>
      </c>
    </row>
    <row r="162" spans="1:16" ht="12.75">
      <c r="A162" s="56" t="s">
        <v>702</v>
      </c>
      <c r="B162" s="37" t="s">
        <v>98</v>
      </c>
      <c r="C162" s="56" t="s">
        <v>499</v>
      </c>
      <c r="D162" s="58">
        <v>8613.44</v>
      </c>
      <c r="E162" s="58">
        <v>34282.98</v>
      </c>
      <c r="F162" s="58">
        <v>31125.6</v>
      </c>
      <c r="G162" s="58">
        <v>33869.19</v>
      </c>
      <c r="H162" s="58">
        <v>40829.67</v>
      </c>
      <c r="I162" s="58">
        <v>34440.8</v>
      </c>
      <c r="J162" s="58">
        <v>38414.53</v>
      </c>
      <c r="K162" s="58">
        <v>32270</v>
      </c>
      <c r="L162" s="64">
        <v>35000</v>
      </c>
      <c r="M162" s="64">
        <f t="shared" si="70"/>
        <v>35000</v>
      </c>
      <c r="N162" s="64">
        <f t="shared" si="70"/>
        <v>35000</v>
      </c>
      <c r="O162" s="64">
        <f t="shared" si="70"/>
        <v>35000</v>
      </c>
      <c r="P162" s="60">
        <f t="shared" si="71"/>
        <v>393846.20999999996</v>
      </c>
    </row>
    <row r="163" spans="1:16" ht="22.5">
      <c r="A163" s="56" t="s">
        <v>704</v>
      </c>
      <c r="B163" s="37" t="s">
        <v>99</v>
      </c>
      <c r="C163" s="61" t="s">
        <v>705</v>
      </c>
      <c r="D163" s="62">
        <v>5160.13</v>
      </c>
      <c r="E163" s="62">
        <v>18520.87</v>
      </c>
      <c r="F163" s="62">
        <v>14832.3</v>
      </c>
      <c r="G163" s="62">
        <v>13709.39</v>
      </c>
      <c r="H163" s="62">
        <v>18234.61</v>
      </c>
      <c r="I163" s="58">
        <v>7197.65</v>
      </c>
      <c r="J163" s="62">
        <v>7358.54</v>
      </c>
      <c r="K163" s="58">
        <v>3739.29</v>
      </c>
      <c r="L163" s="64">
        <v>3500</v>
      </c>
      <c r="M163" s="64">
        <f t="shared" si="70"/>
        <v>3500</v>
      </c>
      <c r="N163" s="64">
        <f t="shared" si="70"/>
        <v>3500</v>
      </c>
      <c r="O163" s="64">
        <f t="shared" si="70"/>
        <v>3500</v>
      </c>
      <c r="P163" s="60">
        <f t="shared" si="71"/>
        <v>102752.77999999998</v>
      </c>
    </row>
    <row r="164" spans="1:16" ht="12.75">
      <c r="A164" s="56" t="s">
        <v>706</v>
      </c>
      <c r="B164" s="37" t="s">
        <v>132</v>
      </c>
      <c r="C164" s="61" t="s">
        <v>707</v>
      </c>
      <c r="D164" s="62">
        <v>154.29</v>
      </c>
      <c r="E164" s="62">
        <v>170.49</v>
      </c>
      <c r="F164" s="62">
        <v>168.3</v>
      </c>
      <c r="G164" s="62">
        <v>184.24</v>
      </c>
      <c r="H164" s="62">
        <v>194.73</v>
      </c>
      <c r="I164" s="58">
        <v>186.7</v>
      </c>
      <c r="J164" s="62">
        <v>215.14</v>
      </c>
      <c r="K164" s="58">
        <v>197.81</v>
      </c>
      <c r="L164" s="64">
        <v>0</v>
      </c>
      <c r="M164" s="64">
        <f>L164</f>
        <v>0</v>
      </c>
      <c r="N164" s="64">
        <f>M164</f>
        <v>0</v>
      </c>
      <c r="O164" s="64">
        <f>N164</f>
        <v>0</v>
      </c>
      <c r="P164" s="60">
        <f t="shared" si="71"/>
        <v>1471.6999999999998</v>
      </c>
    </row>
    <row r="165" spans="1:16" ht="22.5">
      <c r="A165" s="56" t="s">
        <v>708</v>
      </c>
      <c r="B165" s="37"/>
      <c r="C165" s="61" t="s">
        <v>709</v>
      </c>
      <c r="D165" s="67">
        <f aca="true" t="shared" si="72" ref="D165:P165">SUM(D166:D191)</f>
        <v>21207.12</v>
      </c>
      <c r="E165" s="67">
        <f t="shared" si="72"/>
        <v>17321.39</v>
      </c>
      <c r="F165" s="67">
        <f t="shared" si="72"/>
        <v>14891.34</v>
      </c>
      <c r="G165" s="67">
        <f t="shared" si="72"/>
        <v>17043.12</v>
      </c>
      <c r="H165" s="67">
        <f t="shared" si="72"/>
        <v>17221.789999999997</v>
      </c>
      <c r="I165" s="67">
        <f t="shared" si="72"/>
        <v>16486.83</v>
      </c>
      <c r="J165" s="67">
        <f t="shared" si="72"/>
        <v>18681.809999999998</v>
      </c>
      <c r="K165" s="67">
        <f t="shared" si="72"/>
        <v>17356.25</v>
      </c>
      <c r="L165" s="67">
        <f t="shared" si="72"/>
        <v>17594.083333333336</v>
      </c>
      <c r="M165" s="67">
        <f t="shared" si="72"/>
        <v>17919.83444444445</v>
      </c>
      <c r="N165" s="67">
        <f t="shared" si="72"/>
        <v>17622.50925925926</v>
      </c>
      <c r="O165" s="67">
        <f t="shared" si="72"/>
        <v>17712.142345679014</v>
      </c>
      <c r="P165" s="67">
        <f t="shared" si="72"/>
        <v>211058.21938271605</v>
      </c>
    </row>
    <row r="166" spans="1:16" ht="12.75">
      <c r="A166" s="38" t="s">
        <v>710</v>
      </c>
      <c r="B166" s="37" t="s">
        <v>133</v>
      </c>
      <c r="C166" s="38" t="s">
        <v>711</v>
      </c>
      <c r="D166" s="64">
        <v>453.86</v>
      </c>
      <c r="E166" s="64">
        <v>240.96</v>
      </c>
      <c r="F166" s="64">
        <v>257.71</v>
      </c>
      <c r="G166" s="64">
        <v>260.23</v>
      </c>
      <c r="H166" s="64">
        <v>325.88</v>
      </c>
      <c r="I166" s="60">
        <v>191.1</v>
      </c>
      <c r="J166" s="64">
        <v>141.34</v>
      </c>
      <c r="K166" s="64">
        <v>94.66</v>
      </c>
      <c r="L166" s="64">
        <f>SUM(I166:K166)/3</f>
        <v>142.36666666666667</v>
      </c>
      <c r="M166" s="64">
        <f>SUM(J166:L166)/3</f>
        <v>126.12222222222222</v>
      </c>
      <c r="N166" s="64">
        <f>SUM(K166:M166)/3</f>
        <v>121.04962962962964</v>
      </c>
      <c r="O166" s="64">
        <f>SUM(L166:N166)/3</f>
        <v>129.84617283950618</v>
      </c>
      <c r="P166" s="60">
        <f>SUM(D166:O166)</f>
        <v>2485.124691358025</v>
      </c>
    </row>
    <row r="167" spans="1:16" ht="12.75">
      <c r="A167" s="38" t="s">
        <v>712</v>
      </c>
      <c r="B167" s="37" t="s">
        <v>134</v>
      </c>
      <c r="C167" s="38" t="s">
        <v>713</v>
      </c>
      <c r="D167" s="64">
        <v>850.26</v>
      </c>
      <c r="E167" s="64">
        <v>513.69</v>
      </c>
      <c r="F167" s="64">
        <v>323.35</v>
      </c>
      <c r="G167" s="64">
        <v>210.02</v>
      </c>
      <c r="H167" s="64">
        <v>164.28</v>
      </c>
      <c r="I167" s="60">
        <v>-32.08</v>
      </c>
      <c r="J167" s="64">
        <v>7.79</v>
      </c>
      <c r="K167" s="64">
        <v>312.46</v>
      </c>
      <c r="L167" s="64">
        <f aca="true" t="shared" si="73" ref="L167:L190">SUM(I167:K167)/3</f>
        <v>96.05666666666666</v>
      </c>
      <c r="M167" s="64">
        <f aca="true" t="shared" si="74" ref="M167:M190">SUM(J167:L167)/3</f>
        <v>138.76888888888888</v>
      </c>
      <c r="N167" s="64">
        <f aca="true" t="shared" si="75" ref="N167:N190">SUM(K167:M167)/3</f>
        <v>182.42851851851853</v>
      </c>
      <c r="O167" s="64">
        <f aca="true" t="shared" si="76" ref="O167:O190">SUM(L167:N167)/3</f>
        <v>139.08469135802468</v>
      </c>
      <c r="P167" s="60">
        <f aca="true" t="shared" si="77" ref="P167:P230">SUM(D167:O167)</f>
        <v>2906.1087654320995</v>
      </c>
    </row>
    <row r="168" spans="1:16" ht="12.75">
      <c r="A168" s="38" t="s">
        <v>714</v>
      </c>
      <c r="B168" s="37" t="s">
        <v>135</v>
      </c>
      <c r="C168" s="38" t="s">
        <v>715</v>
      </c>
      <c r="D168" s="64">
        <v>510.46</v>
      </c>
      <c r="E168" s="64">
        <v>683.47</v>
      </c>
      <c r="F168" s="64">
        <v>962.14</v>
      </c>
      <c r="G168" s="64">
        <v>1044.35</v>
      </c>
      <c r="H168" s="64">
        <v>1073.79</v>
      </c>
      <c r="I168" s="60">
        <v>960.83</v>
      </c>
      <c r="J168" s="64">
        <v>1057.26</v>
      </c>
      <c r="K168" s="64">
        <v>959.98</v>
      </c>
      <c r="L168" s="64">
        <f t="shared" si="73"/>
        <v>992.69</v>
      </c>
      <c r="M168" s="64">
        <f t="shared" si="74"/>
        <v>1003.3100000000001</v>
      </c>
      <c r="N168" s="64">
        <f t="shared" si="75"/>
        <v>985.3266666666667</v>
      </c>
      <c r="O168" s="64">
        <f t="shared" si="76"/>
        <v>993.7755555555556</v>
      </c>
      <c r="P168" s="60">
        <f t="shared" si="77"/>
        <v>11227.382222222222</v>
      </c>
    </row>
    <row r="169" spans="1:16" ht="12.75">
      <c r="A169" s="38" t="s">
        <v>716</v>
      </c>
      <c r="B169" s="37" t="s">
        <v>136</v>
      </c>
      <c r="C169" s="38" t="s">
        <v>717</v>
      </c>
      <c r="D169" s="64">
        <v>664.98</v>
      </c>
      <c r="E169" s="64">
        <v>306.65</v>
      </c>
      <c r="F169" s="64">
        <v>116.11</v>
      </c>
      <c r="G169" s="64">
        <v>65.74</v>
      </c>
      <c r="H169" s="64">
        <v>85.75</v>
      </c>
      <c r="I169" s="60">
        <v>67.16</v>
      </c>
      <c r="J169" s="64">
        <v>149.31</v>
      </c>
      <c r="K169" s="64">
        <v>236.27</v>
      </c>
      <c r="L169" s="64">
        <f t="shared" si="73"/>
        <v>150.91333333333333</v>
      </c>
      <c r="M169" s="64">
        <f t="shared" si="74"/>
        <v>178.8311111111111</v>
      </c>
      <c r="N169" s="64">
        <f t="shared" si="75"/>
        <v>188.6714814814815</v>
      </c>
      <c r="O169" s="64">
        <f t="shared" si="76"/>
        <v>172.8053086419753</v>
      </c>
      <c r="P169" s="60">
        <f t="shared" si="77"/>
        <v>2383.1912345679016</v>
      </c>
    </row>
    <row r="170" spans="1:16" ht="12.75">
      <c r="A170" s="38" t="s">
        <v>718</v>
      </c>
      <c r="B170" s="37" t="s">
        <v>137</v>
      </c>
      <c r="C170" s="38" t="s">
        <v>719</v>
      </c>
      <c r="D170" s="64">
        <v>2315.31</v>
      </c>
      <c r="E170" s="64">
        <v>2180.72</v>
      </c>
      <c r="F170" s="64">
        <v>2134.04</v>
      </c>
      <c r="G170" s="64">
        <v>2316.39</v>
      </c>
      <c r="H170" s="64">
        <v>2454.6</v>
      </c>
      <c r="I170" s="60">
        <v>2356.49</v>
      </c>
      <c r="J170" s="64">
        <v>2726.79</v>
      </c>
      <c r="K170" s="64">
        <v>2311.73</v>
      </c>
      <c r="L170" s="64">
        <f t="shared" si="73"/>
        <v>2465.0033333333336</v>
      </c>
      <c r="M170" s="64">
        <f t="shared" si="74"/>
        <v>2501.174444444445</v>
      </c>
      <c r="N170" s="64">
        <f t="shared" si="75"/>
        <v>2425.9692592592596</v>
      </c>
      <c r="O170" s="64">
        <f t="shared" si="76"/>
        <v>2464.04901234568</v>
      </c>
      <c r="P170" s="60">
        <f t="shared" si="77"/>
        <v>28652.266049382717</v>
      </c>
    </row>
    <row r="171" spans="1:16" ht="12.75">
      <c r="A171" s="38" t="s">
        <v>720</v>
      </c>
      <c r="B171" s="37" t="s">
        <v>138</v>
      </c>
      <c r="C171" s="38" t="s">
        <v>721</v>
      </c>
      <c r="D171" s="64">
        <v>211.49</v>
      </c>
      <c r="E171" s="64">
        <v>200.11</v>
      </c>
      <c r="F171" s="64">
        <v>196.05</v>
      </c>
      <c r="G171" s="64">
        <v>213.37</v>
      </c>
      <c r="H171" s="64">
        <v>225.8</v>
      </c>
      <c r="I171" s="60">
        <v>216.62</v>
      </c>
      <c r="J171" s="64">
        <v>250.58</v>
      </c>
      <c r="K171" s="64">
        <v>245.16</v>
      </c>
      <c r="L171" s="64">
        <f t="shared" si="73"/>
        <v>237.45333333333335</v>
      </c>
      <c r="M171" s="64">
        <f t="shared" si="74"/>
        <v>244.3977777777778</v>
      </c>
      <c r="N171" s="64">
        <f t="shared" si="75"/>
        <v>242.33703703703705</v>
      </c>
      <c r="O171" s="64">
        <f t="shared" si="76"/>
        <v>241.3960493827161</v>
      </c>
      <c r="P171" s="60">
        <f t="shared" si="77"/>
        <v>2724.7641975308647</v>
      </c>
    </row>
    <row r="172" spans="1:16" ht="12.75">
      <c r="A172" s="38" t="s">
        <v>724</v>
      </c>
      <c r="B172" s="37" t="s">
        <v>140</v>
      </c>
      <c r="C172" s="38" t="s">
        <v>500</v>
      </c>
      <c r="D172" s="64">
        <v>5.7</v>
      </c>
      <c r="E172" s="64">
        <v>5.46</v>
      </c>
      <c r="F172" s="64">
        <v>5.41</v>
      </c>
      <c r="G172" s="64">
        <v>5.92</v>
      </c>
      <c r="H172" s="64">
        <v>3.61</v>
      </c>
      <c r="I172" s="60">
        <v>5.99</v>
      </c>
      <c r="J172" s="64">
        <v>6.91</v>
      </c>
      <c r="K172" s="64">
        <v>6.35</v>
      </c>
      <c r="L172" s="64">
        <f t="shared" si="73"/>
        <v>6.416666666666667</v>
      </c>
      <c r="M172" s="64">
        <f t="shared" si="74"/>
        <v>6.558888888888888</v>
      </c>
      <c r="N172" s="64">
        <f t="shared" si="75"/>
        <v>6.441851851851851</v>
      </c>
      <c r="O172" s="64">
        <f t="shared" si="76"/>
        <v>6.472469135802469</v>
      </c>
      <c r="P172" s="60">
        <f t="shared" si="77"/>
        <v>71.23987654320987</v>
      </c>
    </row>
    <row r="173" spans="1:16" ht="12.75">
      <c r="A173" s="38" t="s">
        <v>726</v>
      </c>
      <c r="B173" s="37" t="s">
        <v>148</v>
      </c>
      <c r="C173" s="38" t="s">
        <v>2</v>
      </c>
      <c r="D173" s="64">
        <v>31.47</v>
      </c>
      <c r="E173" s="64">
        <v>30.1</v>
      </c>
      <c r="F173" s="64">
        <v>29.79</v>
      </c>
      <c r="G173" s="64">
        <v>32.65</v>
      </c>
      <c r="H173" s="64">
        <v>34.51</v>
      </c>
      <c r="I173" s="60">
        <v>33.08</v>
      </c>
      <c r="J173" s="64">
        <v>38.07</v>
      </c>
      <c r="K173" s="64">
        <v>20.13</v>
      </c>
      <c r="L173" s="64">
        <f t="shared" si="73"/>
        <v>30.426666666666666</v>
      </c>
      <c r="M173" s="64">
        <f t="shared" si="74"/>
        <v>29.54222222222222</v>
      </c>
      <c r="N173" s="64">
        <f t="shared" si="75"/>
        <v>26.69962962962963</v>
      </c>
      <c r="O173" s="64">
        <f t="shared" si="76"/>
        <v>28.889506172839504</v>
      </c>
      <c r="P173" s="60">
        <f t="shared" si="77"/>
        <v>365.35802469135797</v>
      </c>
    </row>
    <row r="174" spans="1:16" ht="12.75">
      <c r="A174" s="38" t="s">
        <v>728</v>
      </c>
      <c r="B174" s="37" t="s">
        <v>3</v>
      </c>
      <c r="C174" s="38" t="s">
        <v>4</v>
      </c>
      <c r="D174" s="64">
        <v>31.33</v>
      </c>
      <c r="E174" s="64">
        <v>29.98</v>
      </c>
      <c r="F174" s="64">
        <v>29.65</v>
      </c>
      <c r="G174" s="64">
        <v>32.52</v>
      </c>
      <c r="H174" s="64">
        <v>34.36</v>
      </c>
      <c r="I174" s="60">
        <v>32.94</v>
      </c>
      <c r="J174" s="64">
        <v>39.82</v>
      </c>
      <c r="K174" s="64">
        <v>37.4</v>
      </c>
      <c r="L174" s="64">
        <f t="shared" si="73"/>
        <v>36.72</v>
      </c>
      <c r="M174" s="64">
        <f t="shared" si="74"/>
        <v>37.98</v>
      </c>
      <c r="N174" s="64">
        <f t="shared" si="75"/>
        <v>37.36666666666667</v>
      </c>
      <c r="O174" s="64">
        <f t="shared" si="76"/>
        <v>37.355555555555554</v>
      </c>
      <c r="P174" s="60">
        <f t="shared" si="77"/>
        <v>417.4222222222223</v>
      </c>
    </row>
    <row r="175" spans="1:16" ht="12.75">
      <c r="A175" s="38" t="s">
        <v>730</v>
      </c>
      <c r="B175" s="37" t="s">
        <v>147</v>
      </c>
      <c r="C175" s="38" t="s">
        <v>741</v>
      </c>
      <c r="D175" s="64">
        <v>112.39</v>
      </c>
      <c r="E175" s="64">
        <v>64.13</v>
      </c>
      <c r="F175" s="64">
        <v>16.06</v>
      </c>
      <c r="G175" s="64">
        <v>0</v>
      </c>
      <c r="H175" s="64">
        <v>0</v>
      </c>
      <c r="I175" s="60">
        <v>0</v>
      </c>
      <c r="J175" s="64">
        <v>0</v>
      </c>
      <c r="K175" s="64">
        <v>0</v>
      </c>
      <c r="L175" s="64">
        <f t="shared" si="73"/>
        <v>0</v>
      </c>
      <c r="M175" s="64">
        <f t="shared" si="74"/>
        <v>0</v>
      </c>
      <c r="N175" s="64">
        <f t="shared" si="75"/>
        <v>0</v>
      </c>
      <c r="O175" s="64">
        <f t="shared" si="76"/>
        <v>0</v>
      </c>
      <c r="P175" s="60">
        <f t="shared" si="77"/>
        <v>192.57999999999998</v>
      </c>
    </row>
    <row r="176" spans="1:16" ht="12.75">
      <c r="A176" s="38" t="s">
        <v>732</v>
      </c>
      <c r="B176" s="37" t="s">
        <v>149</v>
      </c>
      <c r="C176" s="38" t="s">
        <v>501</v>
      </c>
      <c r="D176" s="64">
        <v>429.16</v>
      </c>
      <c r="E176" s="64">
        <v>406.68</v>
      </c>
      <c r="F176" s="64">
        <v>399.04</v>
      </c>
      <c r="G176" s="64">
        <v>434.77</v>
      </c>
      <c r="H176" s="64">
        <v>460.02</v>
      </c>
      <c r="I176" s="60">
        <v>441.24</v>
      </c>
      <c r="J176" s="64">
        <v>510.05</v>
      </c>
      <c r="K176" s="64">
        <v>468.72</v>
      </c>
      <c r="L176" s="64">
        <f t="shared" si="73"/>
        <v>473.33666666666664</v>
      </c>
      <c r="M176" s="64">
        <f t="shared" si="74"/>
        <v>484.0355555555555</v>
      </c>
      <c r="N176" s="64">
        <f t="shared" si="75"/>
        <v>475.36407407407404</v>
      </c>
      <c r="O176" s="64">
        <f t="shared" si="76"/>
        <v>477.5787654320987</v>
      </c>
      <c r="P176" s="60">
        <f t="shared" si="77"/>
        <v>5459.995061728395</v>
      </c>
    </row>
    <row r="177" spans="1:16" ht="12.75">
      <c r="A177" s="38" t="s">
        <v>733</v>
      </c>
      <c r="B177" s="37" t="s">
        <v>144</v>
      </c>
      <c r="C177" s="38" t="s">
        <v>734</v>
      </c>
      <c r="D177" s="64">
        <v>34.55</v>
      </c>
      <c r="E177" s="64">
        <v>33.05</v>
      </c>
      <c r="F177" s="64">
        <v>32.7</v>
      </c>
      <c r="G177" s="64">
        <v>35.85</v>
      </c>
      <c r="H177" s="64">
        <v>37.89</v>
      </c>
      <c r="I177" s="60">
        <v>36.31</v>
      </c>
      <c r="J177" s="64">
        <v>41.8</v>
      </c>
      <c r="K177" s="64">
        <v>38.44</v>
      </c>
      <c r="L177" s="64">
        <f t="shared" si="73"/>
        <v>38.85</v>
      </c>
      <c r="M177" s="64">
        <f t="shared" si="74"/>
        <v>39.696666666666665</v>
      </c>
      <c r="N177" s="64">
        <f t="shared" si="75"/>
        <v>38.99555555555555</v>
      </c>
      <c r="O177" s="64">
        <f t="shared" si="76"/>
        <v>39.18074074074074</v>
      </c>
      <c r="P177" s="60">
        <f t="shared" si="77"/>
        <v>447.312962962963</v>
      </c>
    </row>
    <row r="178" spans="1:16" ht="12.75">
      <c r="A178" s="38" t="s">
        <v>735</v>
      </c>
      <c r="B178" s="37" t="s">
        <v>143</v>
      </c>
      <c r="C178" s="38" t="s">
        <v>502</v>
      </c>
      <c r="D178" s="64">
        <v>88.52</v>
      </c>
      <c r="E178" s="64">
        <v>84.67</v>
      </c>
      <c r="F178" s="64">
        <v>83.77</v>
      </c>
      <c r="G178" s="64">
        <v>91.86</v>
      </c>
      <c r="H178" s="64">
        <v>97.06</v>
      </c>
      <c r="I178" s="60">
        <v>93.04</v>
      </c>
      <c r="J178" s="64">
        <v>107.09</v>
      </c>
      <c r="K178" s="64">
        <v>98.49</v>
      </c>
      <c r="L178" s="64">
        <f t="shared" si="73"/>
        <v>99.54</v>
      </c>
      <c r="M178" s="64">
        <f t="shared" si="74"/>
        <v>101.70666666666666</v>
      </c>
      <c r="N178" s="64">
        <f t="shared" si="75"/>
        <v>99.91222222222223</v>
      </c>
      <c r="O178" s="64">
        <f t="shared" si="76"/>
        <v>100.3862962962963</v>
      </c>
      <c r="P178" s="60">
        <f t="shared" si="77"/>
        <v>1146.0451851851851</v>
      </c>
    </row>
    <row r="179" spans="1:16" ht="12.75">
      <c r="A179" s="38" t="s">
        <v>736</v>
      </c>
      <c r="B179" s="37" t="s">
        <v>145</v>
      </c>
      <c r="C179" s="38" t="s">
        <v>503</v>
      </c>
      <c r="D179" s="64">
        <v>4837.6</v>
      </c>
      <c r="E179" s="64">
        <v>3825.64</v>
      </c>
      <c r="F179" s="64">
        <v>2606.52</v>
      </c>
      <c r="G179" s="64">
        <v>4025.22</v>
      </c>
      <c r="H179" s="64">
        <v>3696.91</v>
      </c>
      <c r="I179" s="60">
        <v>3513.34</v>
      </c>
      <c r="J179" s="64">
        <v>3950.57</v>
      </c>
      <c r="K179" s="64">
        <v>3615.73</v>
      </c>
      <c r="L179" s="64">
        <f t="shared" si="73"/>
        <v>3693.213333333333</v>
      </c>
      <c r="M179" s="64">
        <f t="shared" si="74"/>
        <v>3753.171111111111</v>
      </c>
      <c r="N179" s="64">
        <f t="shared" si="75"/>
        <v>3687.371481481481</v>
      </c>
      <c r="O179" s="64">
        <f t="shared" si="76"/>
        <v>3711.2519753086417</v>
      </c>
      <c r="P179" s="60">
        <f t="shared" si="77"/>
        <v>44916.537901234566</v>
      </c>
    </row>
    <row r="180" spans="1:16" ht="12.75">
      <c r="A180" s="38" t="s">
        <v>738</v>
      </c>
      <c r="B180" s="37" t="s">
        <v>142</v>
      </c>
      <c r="C180" s="38" t="s">
        <v>504</v>
      </c>
      <c r="D180" s="64">
        <v>607.55</v>
      </c>
      <c r="E180" s="64">
        <v>572.79</v>
      </c>
      <c r="F180" s="64">
        <v>561.65</v>
      </c>
      <c r="G180" s="64">
        <v>609.54</v>
      </c>
      <c r="H180" s="64">
        <v>648.98</v>
      </c>
      <c r="I180" s="60">
        <v>619.81</v>
      </c>
      <c r="J180" s="64">
        <v>716.86</v>
      </c>
      <c r="K180" s="64">
        <v>660.87</v>
      </c>
      <c r="L180" s="64">
        <f t="shared" si="73"/>
        <v>665.8466666666667</v>
      </c>
      <c r="M180" s="64">
        <f t="shared" si="74"/>
        <v>681.1922222222223</v>
      </c>
      <c r="N180" s="64">
        <f t="shared" si="75"/>
        <v>669.3029629629631</v>
      </c>
      <c r="O180" s="64">
        <f t="shared" si="76"/>
        <v>672.113950617284</v>
      </c>
      <c r="P180" s="60">
        <f t="shared" si="77"/>
        <v>7686.505802469134</v>
      </c>
    </row>
    <row r="181" spans="1:16" ht="12.75">
      <c r="A181" s="38" t="s">
        <v>739</v>
      </c>
      <c r="B181" s="37" t="s">
        <v>146</v>
      </c>
      <c r="C181" s="38" t="s">
        <v>740</v>
      </c>
      <c r="D181" s="64">
        <v>461.47</v>
      </c>
      <c r="E181" s="64">
        <v>436.61</v>
      </c>
      <c r="F181" s="64">
        <v>427.71</v>
      </c>
      <c r="G181" s="64">
        <v>465.46</v>
      </c>
      <c r="H181" s="64">
        <v>492.61</v>
      </c>
      <c r="I181" s="60">
        <v>472.58</v>
      </c>
      <c r="J181" s="64">
        <v>546.69</v>
      </c>
      <c r="K181" s="64">
        <v>502.33</v>
      </c>
      <c r="L181" s="64">
        <f t="shared" si="73"/>
        <v>507.2</v>
      </c>
      <c r="M181" s="64">
        <f t="shared" si="74"/>
        <v>518.74</v>
      </c>
      <c r="N181" s="64">
        <f t="shared" si="75"/>
        <v>509.42333333333335</v>
      </c>
      <c r="O181" s="64">
        <f t="shared" si="76"/>
        <v>511.7877777777778</v>
      </c>
      <c r="P181" s="60">
        <f t="shared" si="77"/>
        <v>5852.61111111111</v>
      </c>
    </row>
    <row r="182" spans="1:16" ht="12.75">
      <c r="A182" s="38" t="s">
        <v>40</v>
      </c>
      <c r="B182" s="37" t="s">
        <v>36</v>
      </c>
      <c r="C182" s="38" t="s">
        <v>41</v>
      </c>
      <c r="D182" s="64">
        <v>2856.13</v>
      </c>
      <c r="E182" s="64">
        <v>2035.89</v>
      </c>
      <c r="F182" s="64">
        <v>1579.62</v>
      </c>
      <c r="G182" s="64">
        <v>1685.35</v>
      </c>
      <c r="H182" s="64">
        <v>1780.71</v>
      </c>
      <c r="I182" s="60">
        <v>1707.12</v>
      </c>
      <c r="J182" s="64">
        <v>1913.73</v>
      </c>
      <c r="K182" s="64">
        <v>1667.3</v>
      </c>
      <c r="L182" s="64">
        <f t="shared" si="73"/>
        <v>1762.7166666666665</v>
      </c>
      <c r="M182" s="64">
        <f t="shared" si="74"/>
        <v>1781.2488888888886</v>
      </c>
      <c r="N182" s="64">
        <f t="shared" si="75"/>
        <v>1737.0885185185182</v>
      </c>
      <c r="O182" s="64">
        <f t="shared" si="76"/>
        <v>1760.351358024691</v>
      </c>
      <c r="P182" s="60">
        <f t="shared" si="77"/>
        <v>22267.255432098762</v>
      </c>
    </row>
    <row r="183" spans="1:16" ht="12.75">
      <c r="A183" s="38" t="s">
        <v>199</v>
      </c>
      <c r="B183" s="37" t="s">
        <v>141</v>
      </c>
      <c r="C183" s="38" t="s">
        <v>727</v>
      </c>
      <c r="D183" s="64">
        <v>23.81</v>
      </c>
      <c r="E183" s="64">
        <v>22.78</v>
      </c>
      <c r="F183" s="64">
        <v>22.53</v>
      </c>
      <c r="G183" s="64">
        <v>24.72</v>
      </c>
      <c r="H183" s="64">
        <v>26.11</v>
      </c>
      <c r="I183" s="60">
        <v>25.03</v>
      </c>
      <c r="J183" s="64">
        <v>28.81</v>
      </c>
      <c r="K183" s="64">
        <v>26.49</v>
      </c>
      <c r="L183" s="64">
        <f t="shared" si="73"/>
        <v>26.776666666666667</v>
      </c>
      <c r="M183" s="64">
        <f t="shared" si="74"/>
        <v>27.358888888888888</v>
      </c>
      <c r="N183" s="64">
        <f t="shared" si="75"/>
        <v>26.875185185185185</v>
      </c>
      <c r="O183" s="64">
        <f t="shared" si="76"/>
        <v>27.003580246913582</v>
      </c>
      <c r="P183" s="60">
        <f t="shared" si="77"/>
        <v>308.2943209876544</v>
      </c>
    </row>
    <row r="184" spans="1:16" ht="12.75">
      <c r="A184" s="38" t="s">
        <v>1171</v>
      </c>
      <c r="B184" s="37" t="s">
        <v>1155</v>
      </c>
      <c r="C184" s="38" t="s">
        <v>1172</v>
      </c>
      <c r="D184" s="64">
        <v>538.5</v>
      </c>
      <c r="E184" s="64">
        <v>467.61</v>
      </c>
      <c r="F184" s="64">
        <v>419.75</v>
      </c>
      <c r="G184" s="64">
        <v>406.82</v>
      </c>
      <c r="H184" s="64">
        <v>384.98</v>
      </c>
      <c r="I184" s="60">
        <v>324.78</v>
      </c>
      <c r="J184" s="64">
        <v>325.19</v>
      </c>
      <c r="K184" s="64">
        <v>255.32</v>
      </c>
      <c r="L184" s="64">
        <f t="shared" si="73"/>
        <v>301.7633333333333</v>
      </c>
      <c r="M184" s="64">
        <f t="shared" si="74"/>
        <v>294.0911111111111</v>
      </c>
      <c r="N184" s="64">
        <f t="shared" si="75"/>
        <v>283.7248148148148</v>
      </c>
      <c r="O184" s="64">
        <f t="shared" si="76"/>
        <v>293.1930864197531</v>
      </c>
      <c r="P184" s="60">
        <f t="shared" si="77"/>
        <v>4295.722345679012</v>
      </c>
    </row>
    <row r="185" spans="1:16" ht="12.75" customHeight="1">
      <c r="A185" s="38" t="s">
        <v>1217</v>
      </c>
      <c r="B185" s="37" t="s">
        <v>1218</v>
      </c>
      <c r="C185" s="38" t="s">
        <v>1219</v>
      </c>
      <c r="D185" s="64">
        <v>729.68</v>
      </c>
      <c r="E185" s="64">
        <v>591.88</v>
      </c>
      <c r="F185" s="64">
        <v>530.4</v>
      </c>
      <c r="G185" s="64">
        <v>600.76</v>
      </c>
      <c r="H185" s="64">
        <v>661.76</v>
      </c>
      <c r="I185" s="60">
        <v>641.74</v>
      </c>
      <c r="J185" s="64">
        <v>743.04</v>
      </c>
      <c r="K185" s="64">
        <v>702.41</v>
      </c>
      <c r="L185" s="64">
        <f t="shared" si="73"/>
        <v>695.73</v>
      </c>
      <c r="M185" s="64">
        <f t="shared" si="74"/>
        <v>713.7266666666666</v>
      </c>
      <c r="N185" s="64">
        <f t="shared" si="75"/>
        <v>703.9555555555554</v>
      </c>
      <c r="O185" s="64">
        <f t="shared" si="76"/>
        <v>704.4707407407406</v>
      </c>
      <c r="P185" s="60">
        <f t="shared" si="77"/>
        <v>8019.552962962962</v>
      </c>
    </row>
    <row r="186" spans="1:16" ht="12.75">
      <c r="A186" s="38" t="s">
        <v>1428</v>
      </c>
      <c r="B186" s="37" t="s">
        <v>1429</v>
      </c>
      <c r="C186" s="38" t="s">
        <v>1430</v>
      </c>
      <c r="D186" s="64">
        <v>4771.34</v>
      </c>
      <c r="E186" s="64">
        <v>3511.08</v>
      </c>
      <c r="F186" s="64">
        <v>2747.25</v>
      </c>
      <c r="G186" s="64">
        <v>2982.25</v>
      </c>
      <c r="H186" s="64">
        <v>3104.48</v>
      </c>
      <c r="I186" s="60">
        <v>2937.59</v>
      </c>
      <c r="J186" s="64">
        <v>3331.58</v>
      </c>
      <c r="K186" s="64">
        <v>3018.14</v>
      </c>
      <c r="L186" s="64">
        <f t="shared" si="73"/>
        <v>3095.77</v>
      </c>
      <c r="M186" s="64">
        <f t="shared" si="74"/>
        <v>3148.4966666666664</v>
      </c>
      <c r="N186" s="64">
        <f t="shared" si="75"/>
        <v>3087.4688888888886</v>
      </c>
      <c r="O186" s="64">
        <f t="shared" si="76"/>
        <v>3110.578518518518</v>
      </c>
      <c r="P186" s="60">
        <f t="shared" si="77"/>
        <v>38846.02407407407</v>
      </c>
    </row>
    <row r="187" spans="1:16" ht="12.75">
      <c r="A187" s="38" t="s">
        <v>1702</v>
      </c>
      <c r="B187" s="37" t="s">
        <v>1703</v>
      </c>
      <c r="C187" s="38" t="s">
        <v>1704</v>
      </c>
      <c r="D187" s="64">
        <v>641.56</v>
      </c>
      <c r="E187" s="64">
        <v>1031.12</v>
      </c>
      <c r="F187" s="64">
        <v>1231.27</v>
      </c>
      <c r="G187" s="64">
        <v>1350</v>
      </c>
      <c r="H187" s="64">
        <v>1426.36</v>
      </c>
      <c r="I187" s="60">
        <v>1367.42</v>
      </c>
      <c r="J187" s="64">
        <v>1799.35</v>
      </c>
      <c r="K187" s="64">
        <v>1711.66</v>
      </c>
      <c r="L187" s="64">
        <f t="shared" si="73"/>
        <v>1626.1433333333334</v>
      </c>
      <c r="M187" s="64">
        <f t="shared" si="74"/>
        <v>1712.3844444444446</v>
      </c>
      <c r="N187" s="64">
        <f t="shared" si="75"/>
        <v>1683.3959259259261</v>
      </c>
      <c r="O187" s="64">
        <f t="shared" si="76"/>
        <v>1673.9745679012349</v>
      </c>
      <c r="P187" s="60">
        <f t="shared" si="77"/>
        <v>17254.638271604937</v>
      </c>
    </row>
    <row r="188" spans="1:16" ht="12.75">
      <c r="A188" s="38" t="s">
        <v>1724</v>
      </c>
      <c r="B188" s="37" t="s">
        <v>1725</v>
      </c>
      <c r="C188" s="38" t="s">
        <v>1726</v>
      </c>
      <c r="D188" s="64"/>
      <c r="E188" s="64">
        <v>46.32</v>
      </c>
      <c r="F188" s="64">
        <v>178.82</v>
      </c>
      <c r="G188" s="64">
        <v>29.98</v>
      </c>
      <c r="H188" s="64">
        <v>1.34</v>
      </c>
      <c r="I188" s="60">
        <v>1.29</v>
      </c>
      <c r="J188" s="64">
        <v>1.48</v>
      </c>
      <c r="K188" s="64">
        <v>1.36</v>
      </c>
      <c r="L188" s="64">
        <f t="shared" si="73"/>
        <v>1.3766666666666667</v>
      </c>
      <c r="M188" s="64">
        <f t="shared" si="74"/>
        <v>1.4055555555555557</v>
      </c>
      <c r="N188" s="64">
        <f t="shared" si="75"/>
        <v>1.3807407407407408</v>
      </c>
      <c r="O188" s="64">
        <f t="shared" si="76"/>
        <v>1.3876543209876544</v>
      </c>
      <c r="P188" s="60">
        <f t="shared" si="77"/>
        <v>266.1406172839507</v>
      </c>
    </row>
    <row r="189" spans="1:16" ht="12.75">
      <c r="A189" s="38" t="s">
        <v>1753</v>
      </c>
      <c r="B189" s="37" t="s">
        <v>1754</v>
      </c>
      <c r="C189" s="38" t="s">
        <v>1755</v>
      </c>
      <c r="D189" s="64"/>
      <c r="E189" s="64"/>
      <c r="F189" s="64"/>
      <c r="G189" s="64">
        <v>119.35</v>
      </c>
      <c r="H189" s="64">
        <v>0</v>
      </c>
      <c r="I189" s="60">
        <v>0</v>
      </c>
      <c r="J189" s="64">
        <v>0</v>
      </c>
      <c r="K189" s="64">
        <v>0</v>
      </c>
      <c r="L189" s="64">
        <f t="shared" si="73"/>
        <v>0</v>
      </c>
      <c r="M189" s="64">
        <f t="shared" si="74"/>
        <v>0</v>
      </c>
      <c r="N189" s="64">
        <f t="shared" si="75"/>
        <v>0</v>
      </c>
      <c r="O189" s="64">
        <f t="shared" si="76"/>
        <v>0</v>
      </c>
      <c r="P189" s="60">
        <f t="shared" si="77"/>
        <v>119.35</v>
      </c>
    </row>
    <row r="190" spans="1:16" ht="12.75">
      <c r="A190" s="101" t="s">
        <v>1769</v>
      </c>
      <c r="B190" s="102" t="s">
        <v>1742</v>
      </c>
      <c r="C190" s="101" t="s">
        <v>1770</v>
      </c>
      <c r="D190" s="64"/>
      <c r="E190" s="64"/>
      <c r="F190" s="64"/>
      <c r="G190" s="64"/>
      <c r="H190" s="64"/>
      <c r="I190" s="64">
        <v>473.41</v>
      </c>
      <c r="J190" s="64">
        <v>247.7</v>
      </c>
      <c r="K190" s="64">
        <v>232.21</v>
      </c>
      <c r="L190" s="64">
        <f t="shared" si="73"/>
        <v>317.77333333333337</v>
      </c>
      <c r="M190" s="64">
        <f t="shared" si="74"/>
        <v>265.89444444444445</v>
      </c>
      <c r="N190" s="64">
        <f t="shared" si="75"/>
        <v>271.9592592592592</v>
      </c>
      <c r="O190" s="64">
        <f t="shared" si="76"/>
        <v>285.209012345679</v>
      </c>
      <c r="P190" s="60">
        <f t="shared" si="77"/>
        <v>2094.156049382716</v>
      </c>
    </row>
    <row r="191" spans="1:16" ht="12.75">
      <c r="A191" s="101" t="s">
        <v>1828</v>
      </c>
      <c r="B191" s="102" t="s">
        <v>1829</v>
      </c>
      <c r="C191" s="101" t="s">
        <v>1830</v>
      </c>
      <c r="D191" s="64"/>
      <c r="E191" s="64"/>
      <c r="F191" s="64"/>
      <c r="G191" s="64"/>
      <c r="H191" s="64"/>
      <c r="I191" s="64"/>
      <c r="J191" s="64"/>
      <c r="K191" s="64">
        <v>132.64</v>
      </c>
      <c r="L191" s="64">
        <v>130</v>
      </c>
      <c r="M191" s="64">
        <f>L191</f>
        <v>130</v>
      </c>
      <c r="N191" s="64">
        <f>M191</f>
        <v>130</v>
      </c>
      <c r="O191" s="64">
        <f>N191</f>
        <v>130</v>
      </c>
      <c r="P191" s="60">
        <f t="shared" si="77"/>
        <v>652.64</v>
      </c>
    </row>
    <row r="192" spans="1:16" ht="12.75">
      <c r="A192" s="56" t="s">
        <v>744</v>
      </c>
      <c r="B192" s="37"/>
      <c r="C192" s="61" t="s">
        <v>745</v>
      </c>
      <c r="D192" s="62">
        <f aca="true" t="shared" si="78" ref="D192:P192">SUM(D193:D209)</f>
        <v>42937.83000000001</v>
      </c>
      <c r="E192" s="62">
        <f t="shared" si="78"/>
        <v>41567.340000000004</v>
      </c>
      <c r="F192" s="62">
        <f t="shared" si="78"/>
        <v>44337.75</v>
      </c>
      <c r="G192" s="62">
        <f t="shared" si="78"/>
        <v>47420.130000000005</v>
      </c>
      <c r="H192" s="62">
        <f t="shared" si="78"/>
        <v>46182.14</v>
      </c>
      <c r="I192" s="62">
        <f t="shared" si="78"/>
        <v>42182.79</v>
      </c>
      <c r="J192" s="62">
        <f t="shared" si="78"/>
        <v>46965.869999999995</v>
      </c>
      <c r="K192" s="62">
        <f t="shared" si="78"/>
        <v>42237.87000000001</v>
      </c>
      <c r="L192" s="62">
        <f t="shared" si="78"/>
        <v>43795.51</v>
      </c>
      <c r="M192" s="62">
        <f t="shared" si="78"/>
        <v>44333.08333333334</v>
      </c>
      <c r="N192" s="62">
        <f t="shared" si="78"/>
        <v>43455.48777777779</v>
      </c>
      <c r="O192" s="62">
        <f t="shared" si="78"/>
        <v>43861.36037037036</v>
      </c>
      <c r="P192" s="62">
        <f t="shared" si="78"/>
        <v>529277.1614814815</v>
      </c>
    </row>
    <row r="193" spans="1:16" ht="12.75">
      <c r="A193" s="38" t="s">
        <v>746</v>
      </c>
      <c r="B193" s="37" t="s">
        <v>150</v>
      </c>
      <c r="C193" s="38" t="s">
        <v>747</v>
      </c>
      <c r="D193" s="64">
        <v>123.78</v>
      </c>
      <c r="E193" s="64">
        <v>53.29</v>
      </c>
      <c r="F193" s="64">
        <v>109.96</v>
      </c>
      <c r="G193" s="64">
        <v>234.67</v>
      </c>
      <c r="H193" s="64">
        <v>233.15</v>
      </c>
      <c r="I193" s="60">
        <v>174.34</v>
      </c>
      <c r="J193" s="64">
        <v>135.47</v>
      </c>
      <c r="K193" s="64">
        <v>179.95</v>
      </c>
      <c r="L193" s="64">
        <f aca="true" t="shared" si="79" ref="L193:L241">SUM(I193:K193)/3</f>
        <v>163.25333333333333</v>
      </c>
      <c r="M193" s="64">
        <f aca="true" t="shared" si="80" ref="M193:M209">SUM(J193:L193)/3</f>
        <v>159.55777777777777</v>
      </c>
      <c r="N193" s="64">
        <f aca="true" t="shared" si="81" ref="N193:N209">SUM(K193:M193)/3</f>
        <v>167.58703703703702</v>
      </c>
      <c r="O193" s="64">
        <f aca="true" t="shared" si="82" ref="O193:O209">SUM(L193:N193)/3</f>
        <v>163.46604938271605</v>
      </c>
      <c r="P193" s="60">
        <f t="shared" si="77"/>
        <v>1898.4741975308639</v>
      </c>
    </row>
    <row r="194" spans="1:16" ht="12.75">
      <c r="A194" s="38" t="s">
        <v>748</v>
      </c>
      <c r="B194" s="37" t="s">
        <v>151</v>
      </c>
      <c r="C194" s="38" t="s">
        <v>749</v>
      </c>
      <c r="D194" s="64">
        <v>7343.13</v>
      </c>
      <c r="E194" s="64">
        <v>8907.59</v>
      </c>
      <c r="F194" s="64">
        <v>12778.84</v>
      </c>
      <c r="G194" s="64">
        <v>13413.08</v>
      </c>
      <c r="H194" s="64">
        <v>10551.9</v>
      </c>
      <c r="I194" s="60">
        <v>8544.76</v>
      </c>
      <c r="J194" s="64">
        <v>8394.97</v>
      </c>
      <c r="K194" s="64">
        <v>6788.87</v>
      </c>
      <c r="L194" s="64">
        <f t="shared" si="79"/>
        <v>7909.533333333333</v>
      </c>
      <c r="M194" s="64">
        <f t="shared" si="80"/>
        <v>7697.791111111111</v>
      </c>
      <c r="N194" s="64">
        <f t="shared" si="81"/>
        <v>7465.398148148147</v>
      </c>
      <c r="O194" s="64">
        <f t="shared" si="82"/>
        <v>7690.907530864196</v>
      </c>
      <c r="P194" s="60">
        <f t="shared" si="77"/>
        <v>107486.7701234568</v>
      </c>
    </row>
    <row r="195" spans="1:16" ht="12.75">
      <c r="A195" s="38" t="s">
        <v>750</v>
      </c>
      <c r="B195" s="37" t="s">
        <v>152</v>
      </c>
      <c r="C195" s="38" t="s">
        <v>751</v>
      </c>
      <c r="D195" s="64">
        <v>1608.37</v>
      </c>
      <c r="E195" s="64">
        <v>1152.59</v>
      </c>
      <c r="F195" s="64">
        <v>1453.7</v>
      </c>
      <c r="G195" s="64">
        <v>1975.61</v>
      </c>
      <c r="H195" s="64">
        <v>2086.31</v>
      </c>
      <c r="I195" s="60">
        <v>1957.14</v>
      </c>
      <c r="J195" s="64">
        <v>2268.06</v>
      </c>
      <c r="K195" s="64">
        <v>2275.96</v>
      </c>
      <c r="L195" s="64">
        <f t="shared" si="79"/>
        <v>2167.0533333333333</v>
      </c>
      <c r="M195" s="64">
        <f t="shared" si="80"/>
        <v>2237.0244444444447</v>
      </c>
      <c r="N195" s="64">
        <f t="shared" si="81"/>
        <v>2226.679259259259</v>
      </c>
      <c r="O195" s="64">
        <f t="shared" si="82"/>
        <v>2210.2523456790127</v>
      </c>
      <c r="P195" s="60">
        <f t="shared" si="77"/>
        <v>23618.749382716047</v>
      </c>
    </row>
    <row r="196" spans="1:16" ht="12.75">
      <c r="A196" s="38" t="s">
        <v>752</v>
      </c>
      <c r="B196" s="37" t="s">
        <v>153</v>
      </c>
      <c r="C196" s="38" t="s">
        <v>753</v>
      </c>
      <c r="D196" s="64">
        <v>114.04</v>
      </c>
      <c r="E196" s="64">
        <v>86.53</v>
      </c>
      <c r="F196" s="64">
        <v>68.18</v>
      </c>
      <c r="G196" s="64">
        <v>69.92</v>
      </c>
      <c r="H196" s="64">
        <v>42.05</v>
      </c>
      <c r="I196" s="60">
        <v>29.07</v>
      </c>
      <c r="J196" s="64">
        <v>27.62</v>
      </c>
      <c r="K196" s="64">
        <v>32.3</v>
      </c>
      <c r="L196" s="64">
        <f t="shared" si="79"/>
        <v>29.66333333333333</v>
      </c>
      <c r="M196" s="64">
        <f t="shared" si="80"/>
        <v>29.86111111111111</v>
      </c>
      <c r="N196" s="64">
        <f t="shared" si="81"/>
        <v>30.608148148148146</v>
      </c>
      <c r="O196" s="64">
        <f t="shared" si="82"/>
        <v>30.044197530864196</v>
      </c>
      <c r="P196" s="60">
        <f t="shared" si="77"/>
        <v>589.8867901234569</v>
      </c>
    </row>
    <row r="197" spans="1:16" ht="12.75">
      <c r="A197" s="38" t="s">
        <v>754</v>
      </c>
      <c r="B197" s="37" t="s">
        <v>154</v>
      </c>
      <c r="C197" s="38" t="s">
        <v>755</v>
      </c>
      <c r="D197" s="64">
        <v>729.88</v>
      </c>
      <c r="E197" s="64">
        <v>129.07</v>
      </c>
      <c r="F197" s="64">
        <v>417.17</v>
      </c>
      <c r="G197" s="64">
        <v>554.87</v>
      </c>
      <c r="H197" s="64">
        <v>565.97</v>
      </c>
      <c r="I197" s="60">
        <v>503.12</v>
      </c>
      <c r="J197" s="64">
        <v>534.12</v>
      </c>
      <c r="K197" s="64">
        <v>536.13</v>
      </c>
      <c r="L197" s="64">
        <f t="shared" si="79"/>
        <v>524.4566666666666</v>
      </c>
      <c r="M197" s="64">
        <f t="shared" si="80"/>
        <v>531.5688888888889</v>
      </c>
      <c r="N197" s="64">
        <f t="shared" si="81"/>
        <v>530.7185185185185</v>
      </c>
      <c r="O197" s="64">
        <f t="shared" si="82"/>
        <v>528.9146913580247</v>
      </c>
      <c r="P197" s="60">
        <f t="shared" si="77"/>
        <v>6085.988765432099</v>
      </c>
    </row>
    <row r="198" spans="1:16" ht="12.75">
      <c r="A198" s="38" t="s">
        <v>756</v>
      </c>
      <c r="B198" s="37" t="s">
        <v>155</v>
      </c>
      <c r="C198" s="38" t="s">
        <v>757</v>
      </c>
      <c r="D198" s="64">
        <v>1180.78</v>
      </c>
      <c r="E198" s="64">
        <v>1112.64</v>
      </c>
      <c r="F198" s="64">
        <v>1089.16</v>
      </c>
      <c r="G198" s="64">
        <v>1182.57</v>
      </c>
      <c r="H198" s="64">
        <v>1253.03</v>
      </c>
      <c r="I198" s="60">
        <v>1202.9</v>
      </c>
      <c r="J198" s="64">
        <v>1376</v>
      </c>
      <c r="K198" s="64">
        <v>1000.83</v>
      </c>
      <c r="L198" s="64">
        <f t="shared" si="79"/>
        <v>1193.2433333333333</v>
      </c>
      <c r="M198" s="64">
        <f t="shared" si="80"/>
        <v>1190.0244444444445</v>
      </c>
      <c r="N198" s="64">
        <f t="shared" si="81"/>
        <v>1128.0325925925927</v>
      </c>
      <c r="O198" s="64">
        <f t="shared" si="82"/>
        <v>1170.4334567901235</v>
      </c>
      <c r="P198" s="60">
        <f t="shared" si="77"/>
        <v>14079.643827160497</v>
      </c>
    </row>
    <row r="199" spans="1:16" ht="12.75">
      <c r="A199" s="38" t="s">
        <v>758</v>
      </c>
      <c r="B199" s="37" t="s">
        <v>233</v>
      </c>
      <c r="C199" s="38" t="s">
        <v>5</v>
      </c>
      <c r="D199" s="64">
        <v>2.45</v>
      </c>
      <c r="E199" s="64">
        <v>2.34</v>
      </c>
      <c r="F199" s="64">
        <v>2.31</v>
      </c>
      <c r="G199" s="64">
        <v>2.54</v>
      </c>
      <c r="H199" s="64">
        <v>7.19</v>
      </c>
      <c r="I199" s="60">
        <v>15.37</v>
      </c>
      <c r="J199" s="64">
        <v>17.69</v>
      </c>
      <c r="K199" s="64">
        <v>16.27</v>
      </c>
      <c r="L199" s="64">
        <f t="shared" si="79"/>
        <v>16.44333333333333</v>
      </c>
      <c r="M199" s="64">
        <f t="shared" si="80"/>
        <v>16.801111111111112</v>
      </c>
      <c r="N199" s="64">
        <f t="shared" si="81"/>
        <v>16.504814814814814</v>
      </c>
      <c r="O199" s="64">
        <f t="shared" si="82"/>
        <v>16.583086419753084</v>
      </c>
      <c r="P199" s="60">
        <f t="shared" si="77"/>
        <v>132.49234567901232</v>
      </c>
    </row>
    <row r="200" spans="1:16" ht="12.75">
      <c r="A200" s="38" t="s">
        <v>200</v>
      </c>
      <c r="B200" s="37" t="s">
        <v>34</v>
      </c>
      <c r="C200" s="38" t="s">
        <v>201</v>
      </c>
      <c r="D200" s="64">
        <v>3496.2</v>
      </c>
      <c r="E200" s="64">
        <v>3290.76</v>
      </c>
      <c r="F200" s="64">
        <v>3214.17</v>
      </c>
      <c r="G200" s="64">
        <v>3484.41</v>
      </c>
      <c r="H200" s="64">
        <v>3694.49</v>
      </c>
      <c r="I200" s="60">
        <v>3545.57</v>
      </c>
      <c r="J200" s="64">
        <v>4103.76</v>
      </c>
      <c r="K200" s="64">
        <v>3778.68</v>
      </c>
      <c r="L200" s="64">
        <f t="shared" si="79"/>
        <v>3809.3366666666666</v>
      </c>
      <c r="M200" s="64">
        <f t="shared" si="80"/>
        <v>3897.258888888889</v>
      </c>
      <c r="N200" s="64">
        <f t="shared" si="81"/>
        <v>3828.4251851851855</v>
      </c>
      <c r="O200" s="64">
        <f t="shared" si="82"/>
        <v>3845.0069135802473</v>
      </c>
      <c r="P200" s="60">
        <f t="shared" si="77"/>
        <v>43988.06765432099</v>
      </c>
    </row>
    <row r="201" spans="1:16" ht="12.75">
      <c r="A201" s="38" t="s">
        <v>1149</v>
      </c>
      <c r="B201" s="37" t="s">
        <v>1119</v>
      </c>
      <c r="C201" s="38" t="s">
        <v>1150</v>
      </c>
      <c r="D201" s="64">
        <v>781.22</v>
      </c>
      <c r="E201" s="64">
        <v>689.46</v>
      </c>
      <c r="F201" s="64">
        <v>663.25</v>
      </c>
      <c r="G201" s="64">
        <v>685.59</v>
      </c>
      <c r="H201" s="64">
        <v>650.7</v>
      </c>
      <c r="I201" s="60">
        <v>520.68</v>
      </c>
      <c r="J201" s="64">
        <v>604.29</v>
      </c>
      <c r="K201" s="64">
        <v>460.94</v>
      </c>
      <c r="L201" s="64">
        <f t="shared" si="79"/>
        <v>528.6366666666667</v>
      </c>
      <c r="M201" s="64">
        <f t="shared" si="80"/>
        <v>531.2888888888889</v>
      </c>
      <c r="N201" s="64">
        <f t="shared" si="81"/>
        <v>506.9551851851852</v>
      </c>
      <c r="O201" s="64">
        <f t="shared" si="82"/>
        <v>522.2935802469136</v>
      </c>
      <c r="P201" s="60">
        <f t="shared" si="77"/>
        <v>7145.304320987655</v>
      </c>
    </row>
    <row r="202" spans="1:16" ht="12.75">
      <c r="A202" s="38" t="s">
        <v>1220</v>
      </c>
      <c r="B202" s="37" t="s">
        <v>1221</v>
      </c>
      <c r="C202" s="38" t="s">
        <v>1222</v>
      </c>
      <c r="D202" s="64">
        <v>1052.23</v>
      </c>
      <c r="E202" s="64">
        <v>1092.05</v>
      </c>
      <c r="F202" s="64">
        <v>1068.73</v>
      </c>
      <c r="G202" s="64">
        <v>1160.08</v>
      </c>
      <c r="H202" s="64">
        <v>1229.29</v>
      </c>
      <c r="I202" s="60">
        <v>1180.15</v>
      </c>
      <c r="J202" s="64">
        <v>1365.57</v>
      </c>
      <c r="K202" s="64">
        <v>1257.87</v>
      </c>
      <c r="L202" s="64">
        <f t="shared" si="79"/>
        <v>1267.8633333333335</v>
      </c>
      <c r="M202" s="64">
        <f t="shared" si="80"/>
        <v>1297.101111111111</v>
      </c>
      <c r="N202" s="64">
        <f t="shared" si="81"/>
        <v>1274.2781481481481</v>
      </c>
      <c r="O202" s="64">
        <f t="shared" si="82"/>
        <v>1279.7475308641976</v>
      </c>
      <c r="P202" s="60">
        <f t="shared" si="77"/>
        <v>14524.96012345679</v>
      </c>
    </row>
    <row r="203" spans="1:16" ht="12.75">
      <c r="A203" s="38" t="s">
        <v>1394</v>
      </c>
      <c r="B203" s="37" t="s">
        <v>1392</v>
      </c>
      <c r="C203" s="38" t="s">
        <v>1395</v>
      </c>
      <c r="D203" s="64">
        <v>11007.77</v>
      </c>
      <c r="E203" s="64">
        <v>10359.52</v>
      </c>
      <c r="F203" s="64">
        <v>10118.45</v>
      </c>
      <c r="G203" s="64">
        <v>10880.89</v>
      </c>
      <c r="H203" s="64">
        <v>11473.96</v>
      </c>
      <c r="I203" s="60">
        <v>11010.82</v>
      </c>
      <c r="J203" s="64">
        <v>12743.99</v>
      </c>
      <c r="K203" s="64">
        <v>11734.43</v>
      </c>
      <c r="L203" s="64">
        <f t="shared" si="79"/>
        <v>11829.746666666666</v>
      </c>
      <c r="M203" s="64">
        <f t="shared" si="80"/>
        <v>12102.72222222222</v>
      </c>
      <c r="N203" s="64">
        <f t="shared" si="81"/>
        <v>11888.966296296296</v>
      </c>
      <c r="O203" s="64">
        <f t="shared" si="82"/>
        <v>11940.478395061727</v>
      </c>
      <c r="P203" s="60">
        <f t="shared" si="77"/>
        <v>137091.74358024693</v>
      </c>
    </row>
    <row r="204" spans="1:16" ht="12.75">
      <c r="A204" s="38" t="s">
        <v>1431</v>
      </c>
      <c r="B204" s="37" t="s">
        <v>1426</v>
      </c>
      <c r="C204" s="38" t="s">
        <v>1432</v>
      </c>
      <c r="D204" s="64">
        <v>12123.26</v>
      </c>
      <c r="E204" s="64">
        <v>11410.92</v>
      </c>
      <c r="F204" s="64">
        <v>11145.3</v>
      </c>
      <c r="G204" s="64">
        <v>12082.4</v>
      </c>
      <c r="H204" s="64">
        <v>12810.84</v>
      </c>
      <c r="I204" s="60">
        <v>12294.45</v>
      </c>
      <c r="J204" s="64">
        <v>14230.01</v>
      </c>
      <c r="K204" s="64">
        <v>13102.79</v>
      </c>
      <c r="L204" s="64">
        <f t="shared" si="79"/>
        <v>13209.083333333334</v>
      </c>
      <c r="M204" s="64">
        <f t="shared" si="80"/>
        <v>13513.961111111113</v>
      </c>
      <c r="N204" s="64">
        <f t="shared" si="81"/>
        <v>13275.27814814815</v>
      </c>
      <c r="O204" s="64">
        <f t="shared" si="82"/>
        <v>13332.774197530865</v>
      </c>
      <c r="P204" s="60">
        <f t="shared" si="77"/>
        <v>152531.06679012347</v>
      </c>
    </row>
    <row r="205" spans="1:16" ht="12.75">
      <c r="A205" s="38" t="s">
        <v>1563</v>
      </c>
      <c r="B205" s="37" t="s">
        <v>1566</v>
      </c>
      <c r="C205" s="38" t="s">
        <v>1564</v>
      </c>
      <c r="D205" s="64">
        <v>46.87</v>
      </c>
      <c r="E205" s="64">
        <v>44.83</v>
      </c>
      <c r="F205" s="64">
        <v>44.36</v>
      </c>
      <c r="G205" s="64">
        <v>48.64</v>
      </c>
      <c r="H205" s="64">
        <v>51.39</v>
      </c>
      <c r="I205" s="60">
        <v>49.26</v>
      </c>
      <c r="J205" s="64">
        <v>56.71</v>
      </c>
      <c r="K205" s="64">
        <v>52.15</v>
      </c>
      <c r="L205" s="64">
        <f t="shared" si="79"/>
        <v>52.70666666666667</v>
      </c>
      <c r="M205" s="64">
        <f t="shared" si="80"/>
        <v>53.855555555555554</v>
      </c>
      <c r="N205" s="64">
        <f t="shared" si="81"/>
        <v>52.90407407407408</v>
      </c>
      <c r="O205" s="64">
        <f t="shared" si="82"/>
        <v>53.15543209876544</v>
      </c>
      <c r="P205" s="60">
        <f t="shared" si="77"/>
        <v>606.8317283950616</v>
      </c>
    </row>
    <row r="206" spans="1:16" ht="12.75">
      <c r="A206" s="38" t="s">
        <v>1565</v>
      </c>
      <c r="B206" s="37" t="s">
        <v>1567</v>
      </c>
      <c r="C206" s="38" t="s">
        <v>1568</v>
      </c>
      <c r="D206" s="64">
        <v>685.32</v>
      </c>
      <c r="E206" s="64">
        <v>632.22</v>
      </c>
      <c r="F206" s="64">
        <v>472.58</v>
      </c>
      <c r="G206" s="64">
        <v>464.81</v>
      </c>
      <c r="H206" s="64">
        <v>492.87</v>
      </c>
      <c r="I206" s="60">
        <v>320</v>
      </c>
      <c r="J206" s="64">
        <v>195.42</v>
      </c>
      <c r="K206" s="64">
        <v>180.16</v>
      </c>
      <c r="L206" s="64">
        <f t="shared" si="79"/>
        <v>231.85999999999999</v>
      </c>
      <c r="M206" s="64">
        <f t="shared" si="80"/>
        <v>202.48</v>
      </c>
      <c r="N206" s="64">
        <f t="shared" si="81"/>
        <v>204.83333333333334</v>
      </c>
      <c r="O206" s="64">
        <f t="shared" si="82"/>
        <v>213.05777777777777</v>
      </c>
      <c r="P206" s="60">
        <f t="shared" si="77"/>
        <v>4295.611111111111</v>
      </c>
    </row>
    <row r="207" spans="1:16" ht="12.75">
      <c r="A207" s="38" t="s">
        <v>1569</v>
      </c>
      <c r="B207" s="37" t="s">
        <v>1570</v>
      </c>
      <c r="C207" s="38" t="s">
        <v>1571</v>
      </c>
      <c r="D207" s="64">
        <v>88.08</v>
      </c>
      <c r="E207" s="64">
        <v>84.25</v>
      </c>
      <c r="F207" s="64">
        <v>83.36</v>
      </c>
      <c r="G207" s="64">
        <v>91.41</v>
      </c>
      <c r="H207" s="64">
        <v>96.57</v>
      </c>
      <c r="I207" s="60">
        <v>92.59</v>
      </c>
      <c r="J207" s="64">
        <v>106.56</v>
      </c>
      <c r="K207" s="64">
        <v>98</v>
      </c>
      <c r="L207" s="64">
        <f t="shared" si="79"/>
        <v>99.05</v>
      </c>
      <c r="M207" s="64">
        <f t="shared" si="80"/>
        <v>101.20333333333333</v>
      </c>
      <c r="N207" s="64">
        <f t="shared" si="81"/>
        <v>99.41777777777777</v>
      </c>
      <c r="O207" s="64">
        <f t="shared" si="82"/>
        <v>99.89037037037036</v>
      </c>
      <c r="P207" s="60">
        <f t="shared" si="77"/>
        <v>1140.3814814814814</v>
      </c>
    </row>
    <row r="208" spans="1:16" ht="12.75">
      <c r="A208" s="38" t="s">
        <v>1638</v>
      </c>
      <c r="B208" s="37" t="s">
        <v>1639</v>
      </c>
      <c r="C208" s="38" t="s">
        <v>1640</v>
      </c>
      <c r="D208" s="64">
        <v>634.62</v>
      </c>
      <c r="E208" s="64">
        <v>598.45</v>
      </c>
      <c r="F208" s="64">
        <v>586.88</v>
      </c>
      <c r="G208" s="64">
        <v>637.05</v>
      </c>
      <c r="H208" s="64">
        <v>675.45</v>
      </c>
      <c r="I208" s="60">
        <v>647.73</v>
      </c>
      <c r="J208" s="64">
        <v>749.1</v>
      </c>
      <c r="K208" s="64">
        <v>690.55</v>
      </c>
      <c r="L208" s="64">
        <f t="shared" si="79"/>
        <v>695.7933333333334</v>
      </c>
      <c r="M208" s="64">
        <f t="shared" si="80"/>
        <v>711.8144444444446</v>
      </c>
      <c r="N208" s="64">
        <f t="shared" si="81"/>
        <v>699.385925925926</v>
      </c>
      <c r="O208" s="64">
        <f t="shared" si="82"/>
        <v>702.3312345679013</v>
      </c>
      <c r="P208" s="60">
        <f t="shared" si="77"/>
        <v>8029.154938271605</v>
      </c>
    </row>
    <row r="209" spans="1:16" ht="12.75">
      <c r="A209" s="38" t="s">
        <v>1642</v>
      </c>
      <c r="B209" s="37" t="s">
        <v>1641</v>
      </c>
      <c r="C209" s="38" t="s">
        <v>1643</v>
      </c>
      <c r="D209" s="64">
        <v>1919.83</v>
      </c>
      <c r="E209" s="64">
        <v>1920.83</v>
      </c>
      <c r="F209" s="64">
        <v>1021.35</v>
      </c>
      <c r="G209" s="64">
        <v>451.59</v>
      </c>
      <c r="H209" s="64">
        <v>266.98</v>
      </c>
      <c r="I209" s="60">
        <v>94.84</v>
      </c>
      <c r="J209" s="64">
        <v>56.53</v>
      </c>
      <c r="K209" s="64">
        <v>51.99</v>
      </c>
      <c r="L209" s="64">
        <f t="shared" si="79"/>
        <v>67.78666666666668</v>
      </c>
      <c r="M209" s="64">
        <f t="shared" si="80"/>
        <v>58.76888888888889</v>
      </c>
      <c r="N209" s="64">
        <f t="shared" si="81"/>
        <v>59.51518518518518</v>
      </c>
      <c r="O209" s="64">
        <f t="shared" si="82"/>
        <v>62.02358024691358</v>
      </c>
      <c r="P209" s="60">
        <f t="shared" si="77"/>
        <v>6032.034320987654</v>
      </c>
    </row>
    <row r="210" spans="1:16" ht="12.75">
      <c r="A210" s="56" t="s">
        <v>759</v>
      </c>
      <c r="B210" s="37"/>
      <c r="C210" s="61" t="s">
        <v>760</v>
      </c>
      <c r="D210" s="62">
        <f aca="true" t="shared" si="83" ref="D210:P210">SUM(D211:D240)</f>
        <v>125895.33000000002</v>
      </c>
      <c r="E210" s="62">
        <f t="shared" si="83"/>
        <v>129907.96</v>
      </c>
      <c r="F210" s="62">
        <f t="shared" si="83"/>
        <v>107823.34</v>
      </c>
      <c r="G210" s="62">
        <f t="shared" si="83"/>
        <v>132134.93999999997</v>
      </c>
      <c r="H210" s="62">
        <f t="shared" si="83"/>
        <v>135455.91</v>
      </c>
      <c r="I210" s="62">
        <f t="shared" si="83"/>
        <v>124626.02000000002</v>
      </c>
      <c r="J210" s="62">
        <f t="shared" si="83"/>
        <v>130091.67000000001</v>
      </c>
      <c r="K210" s="62">
        <f t="shared" si="83"/>
        <v>124534.09000000003</v>
      </c>
      <c r="L210" s="62">
        <f t="shared" si="83"/>
        <v>114890.74999999999</v>
      </c>
      <c r="M210" s="62">
        <f t="shared" si="83"/>
        <v>116960.88666666667</v>
      </c>
      <c r="N210" s="62">
        <f t="shared" si="83"/>
        <v>117294.22555555553</v>
      </c>
      <c r="O210" s="62">
        <f t="shared" si="83"/>
        <v>116072.90407407407</v>
      </c>
      <c r="P210" s="62">
        <f t="shared" si="83"/>
        <v>1475688.026296296</v>
      </c>
    </row>
    <row r="211" spans="1:16" ht="12.75">
      <c r="A211" s="38" t="s">
        <v>429</v>
      </c>
      <c r="B211" s="37" t="s">
        <v>424</v>
      </c>
      <c r="C211" s="38" t="s">
        <v>1572</v>
      </c>
      <c r="D211" s="62">
        <v>34515.04</v>
      </c>
      <c r="E211" s="62">
        <v>58533.84</v>
      </c>
      <c r="F211" s="62">
        <v>40558.08</v>
      </c>
      <c r="G211" s="62">
        <v>41536.55</v>
      </c>
      <c r="H211" s="62">
        <v>52528.37</v>
      </c>
      <c r="I211" s="62">
        <v>35174.37</v>
      </c>
      <c r="J211" s="62">
        <v>34923.7</v>
      </c>
      <c r="K211" s="62">
        <v>27503.05</v>
      </c>
      <c r="L211" s="64">
        <v>23000</v>
      </c>
      <c r="M211" s="64">
        <f>L211</f>
        <v>23000</v>
      </c>
      <c r="N211" s="64">
        <f>M211</f>
        <v>23000</v>
      </c>
      <c r="O211" s="64">
        <v>22678.95</v>
      </c>
      <c r="P211" s="60">
        <f t="shared" si="77"/>
        <v>416951.95</v>
      </c>
    </row>
    <row r="212" spans="1:16" ht="12.75">
      <c r="A212" s="38" t="s">
        <v>761</v>
      </c>
      <c r="B212" s="37" t="s">
        <v>156</v>
      </c>
      <c r="C212" s="38" t="s">
        <v>762</v>
      </c>
      <c r="D212" s="60">
        <v>1543.98</v>
      </c>
      <c r="E212" s="60">
        <v>1500.06</v>
      </c>
      <c r="F212" s="60">
        <v>1578.57</v>
      </c>
      <c r="G212" s="60">
        <v>1921.09</v>
      </c>
      <c r="H212" s="60">
        <v>2280.46</v>
      </c>
      <c r="I212" s="60">
        <v>2222.07</v>
      </c>
      <c r="J212" s="60">
        <v>3167.31</v>
      </c>
      <c r="K212" s="64">
        <v>3215.33</v>
      </c>
      <c r="L212" s="64">
        <f t="shared" si="79"/>
        <v>2868.236666666666</v>
      </c>
      <c r="M212" s="64">
        <f aca="true" t="shared" si="84" ref="M212:O216">SUM(J212:L212)/3</f>
        <v>3083.625555555555</v>
      </c>
      <c r="N212" s="64">
        <f t="shared" si="84"/>
        <v>3055.73074074074</v>
      </c>
      <c r="O212" s="64">
        <f t="shared" si="84"/>
        <v>3002.53098765432</v>
      </c>
      <c r="P212" s="60">
        <f t="shared" si="77"/>
        <v>29438.99395061728</v>
      </c>
    </row>
    <row r="213" spans="1:16" ht="12.75">
      <c r="A213" s="38" t="s">
        <v>763</v>
      </c>
      <c r="B213" s="37" t="s">
        <v>101</v>
      </c>
      <c r="C213" s="38" t="s">
        <v>764</v>
      </c>
      <c r="D213" s="60">
        <v>5091.52</v>
      </c>
      <c r="E213" s="60">
        <v>4825.01</v>
      </c>
      <c r="F213" s="60">
        <v>6833.3</v>
      </c>
      <c r="G213" s="60">
        <v>4320.05</v>
      </c>
      <c r="H213" s="60">
        <v>5520.93</v>
      </c>
      <c r="I213" s="60">
        <v>5343.53</v>
      </c>
      <c r="J213" s="60">
        <v>7080.82</v>
      </c>
      <c r="K213" s="64">
        <v>5665.73</v>
      </c>
      <c r="L213" s="64">
        <f t="shared" si="79"/>
        <v>6030.026666666666</v>
      </c>
      <c r="M213" s="64">
        <f t="shared" si="84"/>
        <v>6258.858888888888</v>
      </c>
      <c r="N213" s="64">
        <f t="shared" si="84"/>
        <v>5984.871851851851</v>
      </c>
      <c r="O213" s="64">
        <f t="shared" si="84"/>
        <v>6091.252469135801</v>
      </c>
      <c r="P213" s="60">
        <f t="shared" si="77"/>
        <v>69045.8998765432</v>
      </c>
    </row>
    <row r="214" spans="1:16" ht="12.75">
      <c r="A214" s="38" t="s">
        <v>765</v>
      </c>
      <c r="B214" s="37" t="s">
        <v>157</v>
      </c>
      <c r="C214" s="38" t="s">
        <v>766</v>
      </c>
      <c r="D214" s="60">
        <v>524.49</v>
      </c>
      <c r="E214" s="60">
        <v>772.25</v>
      </c>
      <c r="F214" s="60">
        <v>1095.77</v>
      </c>
      <c r="G214" s="60">
        <v>1519.09</v>
      </c>
      <c r="H214" s="60">
        <v>1430.7</v>
      </c>
      <c r="I214" s="60">
        <v>1140.08</v>
      </c>
      <c r="J214" s="60">
        <v>1504.38</v>
      </c>
      <c r="K214" s="64">
        <v>1224.91</v>
      </c>
      <c r="L214" s="64">
        <f t="shared" si="79"/>
        <v>1289.79</v>
      </c>
      <c r="M214" s="64">
        <f t="shared" si="84"/>
        <v>1339.6933333333334</v>
      </c>
      <c r="N214" s="64">
        <f t="shared" si="84"/>
        <v>1284.7977777777778</v>
      </c>
      <c r="O214" s="64">
        <f t="shared" si="84"/>
        <v>1304.7603703703705</v>
      </c>
      <c r="P214" s="60">
        <f t="shared" si="77"/>
        <v>14430.71148148148</v>
      </c>
    </row>
    <row r="215" spans="1:16" ht="12.75">
      <c r="A215" s="38" t="s">
        <v>767</v>
      </c>
      <c r="B215" s="37" t="s">
        <v>103</v>
      </c>
      <c r="C215" s="38" t="s">
        <v>768</v>
      </c>
      <c r="D215" s="60">
        <v>194.52</v>
      </c>
      <c r="E215" s="60">
        <v>178.25</v>
      </c>
      <c r="F215" s="60">
        <v>126.12</v>
      </c>
      <c r="G215" s="60">
        <v>199.21</v>
      </c>
      <c r="H215" s="60">
        <v>275.11</v>
      </c>
      <c r="I215" s="60">
        <v>381.5</v>
      </c>
      <c r="J215" s="60">
        <v>494.72</v>
      </c>
      <c r="K215" s="64">
        <v>463.38</v>
      </c>
      <c r="L215" s="64">
        <f t="shared" si="79"/>
        <v>446.5333333333333</v>
      </c>
      <c r="M215" s="64">
        <f t="shared" si="84"/>
        <v>468.21111111111105</v>
      </c>
      <c r="N215" s="64">
        <f t="shared" si="84"/>
        <v>459.3748148148148</v>
      </c>
      <c r="O215" s="64">
        <f t="shared" si="84"/>
        <v>458.0397530864197</v>
      </c>
      <c r="P215" s="60">
        <f t="shared" si="77"/>
        <v>4144.9690123456785</v>
      </c>
    </row>
    <row r="216" spans="1:16" ht="12.75">
      <c r="A216" s="38" t="s">
        <v>1120</v>
      </c>
      <c r="B216" s="37" t="s">
        <v>414</v>
      </c>
      <c r="C216" s="38" t="s">
        <v>1573</v>
      </c>
      <c r="D216" s="60">
        <v>1297.34</v>
      </c>
      <c r="E216" s="60">
        <v>1211.98</v>
      </c>
      <c r="F216" s="60">
        <v>1189.65</v>
      </c>
      <c r="G216" s="60">
        <v>1280.56</v>
      </c>
      <c r="H216" s="60">
        <v>1429.21</v>
      </c>
      <c r="I216" s="60">
        <v>1246.65</v>
      </c>
      <c r="J216" s="60">
        <v>1539.2</v>
      </c>
      <c r="K216" s="64">
        <v>1469.4</v>
      </c>
      <c r="L216" s="64">
        <f t="shared" si="79"/>
        <v>1418.4166666666667</v>
      </c>
      <c r="M216" s="64">
        <f t="shared" si="84"/>
        <v>1475.6722222222224</v>
      </c>
      <c r="N216" s="64">
        <f t="shared" si="84"/>
        <v>1454.4962962962964</v>
      </c>
      <c r="O216" s="64">
        <f t="shared" si="84"/>
        <v>1449.5283950617286</v>
      </c>
      <c r="P216" s="60">
        <f t="shared" si="77"/>
        <v>16462.103580246912</v>
      </c>
    </row>
    <row r="217" spans="1:16" ht="12.75">
      <c r="A217" s="38" t="s">
        <v>770</v>
      </c>
      <c r="B217" s="37" t="s">
        <v>159</v>
      </c>
      <c r="C217" s="38" t="s">
        <v>771</v>
      </c>
      <c r="D217" s="60">
        <v>719.22</v>
      </c>
      <c r="E217" s="60">
        <v>527.49</v>
      </c>
      <c r="F217" s="60">
        <v>335.01</v>
      </c>
      <c r="G217" s="60">
        <v>4.04</v>
      </c>
      <c r="H217" s="60">
        <v>4.29</v>
      </c>
      <c r="I217" s="60">
        <v>3.53</v>
      </c>
      <c r="J217" s="60">
        <v>3.36</v>
      </c>
      <c r="K217" s="64">
        <v>0</v>
      </c>
      <c r="L217" s="64">
        <v>0</v>
      </c>
      <c r="M217" s="64">
        <v>0</v>
      </c>
      <c r="N217" s="64">
        <v>0</v>
      </c>
      <c r="O217" s="64">
        <v>3</v>
      </c>
      <c r="P217" s="60">
        <f t="shared" si="77"/>
        <v>1599.9399999999998</v>
      </c>
    </row>
    <row r="218" spans="1:16" ht="12.75">
      <c r="A218" s="38" t="s">
        <v>6</v>
      </c>
      <c r="B218" s="37" t="s">
        <v>102</v>
      </c>
      <c r="C218" s="38" t="s">
        <v>769</v>
      </c>
      <c r="D218" s="60">
        <v>159.22</v>
      </c>
      <c r="E218" s="60">
        <v>123.61</v>
      </c>
      <c r="F218" s="60">
        <v>87.46</v>
      </c>
      <c r="G218" s="60">
        <v>124.99</v>
      </c>
      <c r="H218" s="60">
        <v>106.13</v>
      </c>
      <c r="I218" s="60">
        <v>170.91</v>
      </c>
      <c r="J218" s="60">
        <v>387.41</v>
      </c>
      <c r="K218" s="64">
        <v>271.76</v>
      </c>
      <c r="L218" s="64">
        <f t="shared" si="79"/>
        <v>276.6933333333333</v>
      </c>
      <c r="M218" s="64">
        <f aca="true" t="shared" si="85" ref="M218:O220">SUM(J218:L218)/3</f>
        <v>311.9544444444445</v>
      </c>
      <c r="N218" s="64">
        <f t="shared" si="85"/>
        <v>286.80259259259265</v>
      </c>
      <c r="O218" s="64">
        <f t="shared" si="85"/>
        <v>291.8167901234568</v>
      </c>
      <c r="P218" s="60">
        <f t="shared" si="77"/>
        <v>2598.7571604938275</v>
      </c>
    </row>
    <row r="219" spans="1:16" ht="12.75">
      <c r="A219" s="38" t="s">
        <v>772</v>
      </c>
      <c r="B219" s="37" t="s">
        <v>160</v>
      </c>
      <c r="C219" s="38" t="s">
        <v>773</v>
      </c>
      <c r="D219" s="60">
        <v>1165.09</v>
      </c>
      <c r="E219" s="60">
        <v>519.89</v>
      </c>
      <c r="F219" s="60">
        <v>475.8</v>
      </c>
      <c r="G219" s="60">
        <v>0</v>
      </c>
      <c r="H219" s="60">
        <v>0</v>
      </c>
      <c r="I219" s="60">
        <v>0</v>
      </c>
      <c r="J219" s="60">
        <v>0</v>
      </c>
      <c r="K219" s="64">
        <v>0</v>
      </c>
      <c r="L219" s="64">
        <f t="shared" si="79"/>
        <v>0</v>
      </c>
      <c r="M219" s="64">
        <f t="shared" si="85"/>
        <v>0</v>
      </c>
      <c r="N219" s="64">
        <f t="shared" si="85"/>
        <v>0</v>
      </c>
      <c r="O219" s="64">
        <f t="shared" si="85"/>
        <v>0</v>
      </c>
      <c r="P219" s="60">
        <f t="shared" si="77"/>
        <v>2160.78</v>
      </c>
    </row>
    <row r="220" spans="1:16" ht="12.75">
      <c r="A220" s="38" t="s">
        <v>774</v>
      </c>
      <c r="B220" s="37" t="s">
        <v>161</v>
      </c>
      <c r="C220" s="38" t="s">
        <v>775</v>
      </c>
      <c r="D220" s="60">
        <v>28056.6</v>
      </c>
      <c r="E220" s="60">
        <v>11627.02</v>
      </c>
      <c r="F220" s="60">
        <v>9446.82</v>
      </c>
      <c r="G220" s="60">
        <v>25588.48</v>
      </c>
      <c r="H220" s="60">
        <v>18825.36</v>
      </c>
      <c r="I220" s="60">
        <v>19696.51</v>
      </c>
      <c r="J220" s="60">
        <v>18951.56</v>
      </c>
      <c r="K220" s="64">
        <v>23256.9</v>
      </c>
      <c r="L220" s="64">
        <f t="shared" si="79"/>
        <v>20634.99</v>
      </c>
      <c r="M220" s="64">
        <f t="shared" si="85"/>
        <v>20947.81666666667</v>
      </c>
      <c r="N220" s="64">
        <f t="shared" si="85"/>
        <v>21613.235555555555</v>
      </c>
      <c r="O220" s="64">
        <f t="shared" si="85"/>
        <v>21065.347407407407</v>
      </c>
      <c r="P220" s="60">
        <f t="shared" si="77"/>
        <v>239710.63962962964</v>
      </c>
    </row>
    <row r="221" spans="1:16" ht="12.75">
      <c r="A221" s="38" t="s">
        <v>776</v>
      </c>
      <c r="B221" s="37" t="s">
        <v>162</v>
      </c>
      <c r="C221" s="38" t="s">
        <v>505</v>
      </c>
      <c r="D221" s="60">
        <v>1245.16</v>
      </c>
      <c r="E221" s="60">
        <v>1436.51</v>
      </c>
      <c r="F221" s="60">
        <v>1184.03</v>
      </c>
      <c r="G221" s="60">
        <v>1354.64</v>
      </c>
      <c r="H221" s="60">
        <v>1227.68</v>
      </c>
      <c r="I221" s="60">
        <v>1438.27</v>
      </c>
      <c r="J221" s="60">
        <v>1345.45</v>
      </c>
      <c r="K221" s="64">
        <v>0</v>
      </c>
      <c r="L221" s="64">
        <v>0</v>
      </c>
      <c r="M221" s="64">
        <v>0</v>
      </c>
      <c r="N221" s="64">
        <v>0</v>
      </c>
      <c r="O221" s="64">
        <v>3</v>
      </c>
      <c r="P221" s="60">
        <f t="shared" si="77"/>
        <v>9234.740000000002</v>
      </c>
    </row>
    <row r="222" spans="1:16" ht="12.75">
      <c r="A222" s="38" t="s">
        <v>778</v>
      </c>
      <c r="B222" s="37" t="s">
        <v>163</v>
      </c>
      <c r="C222" s="38" t="s">
        <v>779</v>
      </c>
      <c r="D222" s="60">
        <v>164.43</v>
      </c>
      <c r="E222" s="60">
        <v>157.24</v>
      </c>
      <c r="F222" s="60">
        <v>155.6</v>
      </c>
      <c r="G222" s="60">
        <v>170.62</v>
      </c>
      <c r="H222" s="60">
        <v>180.26</v>
      </c>
      <c r="I222" s="60">
        <v>172.81</v>
      </c>
      <c r="J222" s="60">
        <v>226.91</v>
      </c>
      <c r="K222" s="64">
        <v>192.13</v>
      </c>
      <c r="L222" s="64">
        <f t="shared" si="79"/>
        <v>197.28333333333333</v>
      </c>
      <c r="M222" s="64">
        <f aca="true" t="shared" si="86" ref="M222:M228">SUM(J222:L222)/3</f>
        <v>205.4411111111111</v>
      </c>
      <c r="N222" s="64">
        <f aca="true" t="shared" si="87" ref="N222:N228">SUM(K222:M222)/3</f>
        <v>198.2848148148148</v>
      </c>
      <c r="O222" s="64">
        <f aca="true" t="shared" si="88" ref="O222:O228">SUM(L222:N222)/3</f>
        <v>200.3364197530864</v>
      </c>
      <c r="P222" s="60">
        <f t="shared" si="77"/>
        <v>2221.3456790123455</v>
      </c>
    </row>
    <row r="223" spans="1:16" ht="12.75">
      <c r="A223" s="38" t="s">
        <v>780</v>
      </c>
      <c r="B223" s="37" t="s">
        <v>105</v>
      </c>
      <c r="C223" s="38" t="s">
        <v>781</v>
      </c>
      <c r="D223" s="60">
        <v>25.34</v>
      </c>
      <c r="E223" s="60">
        <v>24.24</v>
      </c>
      <c r="F223" s="60">
        <v>23.99</v>
      </c>
      <c r="G223" s="60">
        <v>26.3</v>
      </c>
      <c r="H223" s="60">
        <v>27.8</v>
      </c>
      <c r="I223" s="60">
        <v>26.64</v>
      </c>
      <c r="J223" s="60">
        <v>30.67</v>
      </c>
      <c r="K223" s="64">
        <v>28.19</v>
      </c>
      <c r="L223" s="64">
        <f t="shared" si="79"/>
        <v>28.5</v>
      </c>
      <c r="M223" s="64">
        <f t="shared" si="86"/>
        <v>29.12</v>
      </c>
      <c r="N223" s="64">
        <f t="shared" si="87"/>
        <v>28.603333333333335</v>
      </c>
      <c r="O223" s="64">
        <f t="shared" si="88"/>
        <v>28.741111111111113</v>
      </c>
      <c r="P223" s="60">
        <f t="shared" si="77"/>
        <v>328.1344444444445</v>
      </c>
    </row>
    <row r="224" spans="1:16" ht="12.75">
      <c r="A224" s="38" t="s">
        <v>782</v>
      </c>
      <c r="B224" s="37" t="s">
        <v>164</v>
      </c>
      <c r="C224" s="38" t="s">
        <v>783</v>
      </c>
      <c r="D224" s="60">
        <v>6.63</v>
      </c>
      <c r="E224" s="60">
        <v>5.98</v>
      </c>
      <c r="F224" s="60">
        <v>6</v>
      </c>
      <c r="G224" s="60">
        <v>6.39</v>
      </c>
      <c r="H224" s="60">
        <v>6.6</v>
      </c>
      <c r="I224" s="60">
        <v>6.38</v>
      </c>
      <c r="J224" s="60">
        <v>7.76</v>
      </c>
      <c r="K224" s="64">
        <v>6.97</v>
      </c>
      <c r="L224" s="64">
        <f t="shared" si="79"/>
        <v>7.036666666666666</v>
      </c>
      <c r="M224" s="64">
        <f t="shared" si="86"/>
        <v>7.2555555555555555</v>
      </c>
      <c r="N224" s="64">
        <f t="shared" si="87"/>
        <v>7.087407407407407</v>
      </c>
      <c r="O224" s="64">
        <f t="shared" si="88"/>
        <v>7.1265432098765435</v>
      </c>
      <c r="P224" s="60">
        <f t="shared" si="77"/>
        <v>81.21617283950619</v>
      </c>
    </row>
    <row r="225" spans="1:16" ht="12.75">
      <c r="A225" s="38" t="s">
        <v>784</v>
      </c>
      <c r="B225" s="37" t="s">
        <v>104</v>
      </c>
      <c r="C225" s="38" t="s">
        <v>785</v>
      </c>
      <c r="D225" s="60">
        <v>6508.59</v>
      </c>
      <c r="E225" s="60">
        <v>5190.21</v>
      </c>
      <c r="F225" s="60">
        <v>4966.91</v>
      </c>
      <c r="G225" s="60">
        <v>7803.52</v>
      </c>
      <c r="H225" s="60">
        <v>8960.65</v>
      </c>
      <c r="I225" s="60">
        <v>7766.79</v>
      </c>
      <c r="J225" s="60">
        <v>8052.71</v>
      </c>
      <c r="K225" s="64">
        <v>6198.26</v>
      </c>
      <c r="L225" s="64">
        <f t="shared" si="79"/>
        <v>7339.253333333334</v>
      </c>
      <c r="M225" s="64">
        <f t="shared" si="86"/>
        <v>7196.741111111111</v>
      </c>
      <c r="N225" s="64">
        <f t="shared" si="87"/>
        <v>6911.418148148149</v>
      </c>
      <c r="O225" s="64">
        <f t="shared" si="88"/>
        <v>7149.137530864198</v>
      </c>
      <c r="P225" s="60">
        <f t="shared" si="77"/>
        <v>84044.19012345679</v>
      </c>
    </row>
    <row r="226" spans="1:16" ht="12.75" customHeight="1">
      <c r="A226" s="38" t="s">
        <v>1173</v>
      </c>
      <c r="B226" s="37" t="s">
        <v>165</v>
      </c>
      <c r="C226" s="38" t="s">
        <v>1174</v>
      </c>
      <c r="D226" s="60">
        <v>3.44</v>
      </c>
      <c r="E226" s="60">
        <v>3.34</v>
      </c>
      <c r="F226" s="60">
        <v>3.19</v>
      </c>
      <c r="G226" s="60">
        <v>3.51</v>
      </c>
      <c r="H226" s="60">
        <v>3.69</v>
      </c>
      <c r="I226" s="60">
        <v>1.05</v>
      </c>
      <c r="J226" s="60">
        <v>0</v>
      </c>
      <c r="K226" s="64">
        <v>5.16</v>
      </c>
      <c r="L226" s="64">
        <f t="shared" si="79"/>
        <v>2.07</v>
      </c>
      <c r="M226" s="64">
        <f t="shared" si="86"/>
        <v>2.41</v>
      </c>
      <c r="N226" s="64">
        <f t="shared" si="87"/>
        <v>3.2133333333333334</v>
      </c>
      <c r="O226" s="64">
        <f t="shared" si="88"/>
        <v>2.5644444444444443</v>
      </c>
      <c r="P226" s="60">
        <f t="shared" si="77"/>
        <v>33.63777777777778</v>
      </c>
    </row>
    <row r="227" spans="1:16" ht="12.75" customHeight="1">
      <c r="A227" s="38" t="s">
        <v>787</v>
      </c>
      <c r="B227" s="37" t="s">
        <v>166</v>
      </c>
      <c r="C227" s="38" t="s">
        <v>788</v>
      </c>
      <c r="D227" s="60">
        <v>3213.34</v>
      </c>
      <c r="E227" s="60">
        <v>3901.73</v>
      </c>
      <c r="F227" s="60">
        <v>3195.77</v>
      </c>
      <c r="G227" s="60">
        <v>3764.05</v>
      </c>
      <c r="H227" s="60">
        <v>3230.57</v>
      </c>
      <c r="I227" s="60">
        <v>3924.83</v>
      </c>
      <c r="J227" s="60">
        <v>3662.82</v>
      </c>
      <c r="K227" s="64">
        <v>3720.6</v>
      </c>
      <c r="L227" s="64">
        <f t="shared" si="79"/>
        <v>3769.4166666666665</v>
      </c>
      <c r="M227" s="64">
        <f t="shared" si="86"/>
        <v>3717.612222222222</v>
      </c>
      <c r="N227" s="64">
        <f t="shared" si="87"/>
        <v>3735.876296296296</v>
      </c>
      <c r="O227" s="64">
        <f t="shared" si="88"/>
        <v>3740.9683950617277</v>
      </c>
      <c r="P227" s="60">
        <f t="shared" si="77"/>
        <v>43577.58358024691</v>
      </c>
    </row>
    <row r="228" spans="1:16" ht="12.75" customHeight="1">
      <c r="A228" s="38" t="s">
        <v>790</v>
      </c>
      <c r="B228" s="37" t="s">
        <v>169</v>
      </c>
      <c r="C228" s="38" t="s">
        <v>791</v>
      </c>
      <c r="D228" s="60">
        <v>400.88</v>
      </c>
      <c r="E228" s="60">
        <v>360.26</v>
      </c>
      <c r="F228" s="60">
        <v>360.34</v>
      </c>
      <c r="G228" s="60">
        <v>384.12</v>
      </c>
      <c r="H228" s="60">
        <v>396.58</v>
      </c>
      <c r="I228" s="60">
        <v>383.5</v>
      </c>
      <c r="J228" s="60">
        <v>472.49</v>
      </c>
      <c r="K228" s="64">
        <v>457.52</v>
      </c>
      <c r="L228" s="64">
        <f t="shared" si="79"/>
        <v>437.83666666666664</v>
      </c>
      <c r="M228" s="64">
        <f t="shared" si="86"/>
        <v>455.94888888888886</v>
      </c>
      <c r="N228" s="64">
        <f t="shared" si="87"/>
        <v>450.43518518518516</v>
      </c>
      <c r="O228" s="64">
        <f t="shared" si="88"/>
        <v>448.07358024691354</v>
      </c>
      <c r="P228" s="60">
        <f t="shared" si="77"/>
        <v>5007.984320987654</v>
      </c>
    </row>
    <row r="229" spans="1:16" ht="12.75" customHeight="1">
      <c r="A229" s="38" t="s">
        <v>792</v>
      </c>
      <c r="B229" s="37" t="s">
        <v>170</v>
      </c>
      <c r="C229" s="38" t="s">
        <v>793</v>
      </c>
      <c r="D229" s="60">
        <v>875.77</v>
      </c>
      <c r="E229" s="60">
        <v>908.05</v>
      </c>
      <c r="F229" s="60">
        <v>783.03</v>
      </c>
      <c r="G229" s="60">
        <v>953.92</v>
      </c>
      <c r="H229" s="60">
        <v>798.89</v>
      </c>
      <c r="I229" s="60">
        <v>796.96</v>
      </c>
      <c r="J229" s="60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3</v>
      </c>
      <c r="P229" s="60">
        <f t="shared" si="77"/>
        <v>5119.62</v>
      </c>
    </row>
    <row r="230" spans="1:16" ht="12.75">
      <c r="A230" s="38" t="s">
        <v>186</v>
      </c>
      <c r="B230" s="37" t="s">
        <v>179</v>
      </c>
      <c r="C230" s="38" t="s">
        <v>187</v>
      </c>
      <c r="D230" s="60">
        <v>1100.4</v>
      </c>
      <c r="E230" s="60">
        <v>1269.96</v>
      </c>
      <c r="F230" s="60">
        <v>1041.08</v>
      </c>
      <c r="G230" s="60">
        <v>0</v>
      </c>
      <c r="H230" s="60">
        <v>0</v>
      </c>
      <c r="I230" s="60">
        <v>0</v>
      </c>
      <c r="J230" s="60">
        <v>0</v>
      </c>
      <c r="K230" s="64">
        <v>0</v>
      </c>
      <c r="L230" s="64">
        <f t="shared" si="79"/>
        <v>0</v>
      </c>
      <c r="M230" s="64">
        <f aca="true" t="shared" si="89" ref="M230:O231">SUM(J230:L230)/3</f>
        <v>0</v>
      </c>
      <c r="N230" s="64">
        <f t="shared" si="89"/>
        <v>0</v>
      </c>
      <c r="O230" s="64">
        <f t="shared" si="89"/>
        <v>0</v>
      </c>
      <c r="P230" s="60">
        <f t="shared" si="77"/>
        <v>3411.44</v>
      </c>
    </row>
    <row r="231" spans="1:16" ht="12.75">
      <c r="A231" s="38" t="s">
        <v>44</v>
      </c>
      <c r="B231" s="37" t="s">
        <v>14</v>
      </c>
      <c r="C231" s="38" t="s">
        <v>45</v>
      </c>
      <c r="D231" s="60">
        <v>156.47</v>
      </c>
      <c r="E231" s="60">
        <v>141</v>
      </c>
      <c r="F231" s="60">
        <v>141.42</v>
      </c>
      <c r="G231" s="60">
        <v>150.75</v>
      </c>
      <c r="H231" s="60">
        <v>154.64</v>
      </c>
      <c r="I231" s="60">
        <v>151.47</v>
      </c>
      <c r="J231" s="60">
        <v>182.9</v>
      </c>
      <c r="K231" s="64">
        <v>164.5</v>
      </c>
      <c r="L231" s="64">
        <f t="shared" si="79"/>
        <v>166.29</v>
      </c>
      <c r="M231" s="64">
        <f t="shared" si="89"/>
        <v>171.23</v>
      </c>
      <c r="N231" s="64">
        <f t="shared" si="89"/>
        <v>167.34</v>
      </c>
      <c r="O231" s="64">
        <f t="shared" si="89"/>
        <v>168.28666666666666</v>
      </c>
      <c r="P231" s="60">
        <f aca="true" t="shared" si="90" ref="P231:P267">SUM(D231:O231)</f>
        <v>1916.2966666666666</v>
      </c>
    </row>
    <row r="232" spans="1:16" ht="12.75">
      <c r="A232" s="38" t="s">
        <v>202</v>
      </c>
      <c r="B232" s="37" t="s">
        <v>205</v>
      </c>
      <c r="C232" s="38" t="s">
        <v>208</v>
      </c>
      <c r="D232" s="60">
        <v>164.46</v>
      </c>
      <c r="E232" s="60">
        <v>178.01</v>
      </c>
      <c r="F232" s="60">
        <v>149.35</v>
      </c>
      <c r="G232" s="60">
        <v>425.12</v>
      </c>
      <c r="H232" s="60">
        <v>437.63</v>
      </c>
      <c r="I232" s="60">
        <v>466.65</v>
      </c>
      <c r="J232" s="60">
        <v>173.48</v>
      </c>
      <c r="K232" s="64">
        <v>0</v>
      </c>
      <c r="L232" s="64">
        <v>0</v>
      </c>
      <c r="M232" s="64">
        <v>0</v>
      </c>
      <c r="N232" s="64">
        <v>0</v>
      </c>
      <c r="O232" s="64">
        <v>3</v>
      </c>
      <c r="P232" s="60">
        <f t="shared" si="90"/>
        <v>1997.7000000000003</v>
      </c>
    </row>
    <row r="233" spans="1:16" ht="12.75">
      <c r="A233" s="38" t="s">
        <v>204</v>
      </c>
      <c r="B233" s="37" t="s">
        <v>207</v>
      </c>
      <c r="C233" s="38" t="s">
        <v>210</v>
      </c>
      <c r="D233" s="60">
        <v>7619.58</v>
      </c>
      <c r="E233" s="60">
        <v>7075.27</v>
      </c>
      <c r="F233" s="60">
        <v>8262.05</v>
      </c>
      <c r="G233" s="60">
        <v>10530.53</v>
      </c>
      <c r="H233" s="60">
        <v>12502.65</v>
      </c>
      <c r="I233" s="60">
        <v>14140.29</v>
      </c>
      <c r="J233" s="60">
        <v>19409.32</v>
      </c>
      <c r="K233" s="64">
        <v>17919.42</v>
      </c>
      <c r="L233" s="64">
        <f t="shared" si="79"/>
        <v>17156.343333333334</v>
      </c>
      <c r="M233" s="64">
        <f aca="true" t="shared" si="91" ref="M233:M239">SUM(J233:L233)/3</f>
        <v>18161.69444444444</v>
      </c>
      <c r="N233" s="64">
        <f aca="true" t="shared" si="92" ref="N233:N239">SUM(K233:M233)/3</f>
        <v>17745.819259259257</v>
      </c>
      <c r="O233" s="64">
        <f aca="true" t="shared" si="93" ref="O233:O239">SUM(L233:N233)/3</f>
        <v>17687.95234567901</v>
      </c>
      <c r="P233" s="60">
        <f t="shared" si="90"/>
        <v>168210.91938271606</v>
      </c>
    </row>
    <row r="234" spans="1:16" ht="12.75">
      <c r="A234" s="38" t="s">
        <v>1175</v>
      </c>
      <c r="B234" s="37" t="s">
        <v>1114</v>
      </c>
      <c r="C234" s="38" t="s">
        <v>1176</v>
      </c>
      <c r="D234" s="60">
        <v>4834.35</v>
      </c>
      <c r="E234" s="60">
        <v>4924.72</v>
      </c>
      <c r="F234" s="60">
        <v>4193.67</v>
      </c>
      <c r="G234" s="60">
        <v>5313.08</v>
      </c>
      <c r="H234" s="60">
        <v>4173.35</v>
      </c>
      <c r="I234" s="60">
        <v>4948.03</v>
      </c>
      <c r="J234" s="60">
        <v>4741.92</v>
      </c>
      <c r="K234" s="64">
        <v>4685.44</v>
      </c>
      <c r="L234" s="64">
        <f t="shared" si="79"/>
        <v>4791.796666666666</v>
      </c>
      <c r="M234" s="64">
        <f t="shared" si="91"/>
        <v>4739.718888888889</v>
      </c>
      <c r="N234" s="64">
        <f t="shared" si="92"/>
        <v>4738.9851851851845</v>
      </c>
      <c r="O234" s="64">
        <f t="shared" si="93"/>
        <v>4756.833580246913</v>
      </c>
      <c r="P234" s="60">
        <f t="shared" si="90"/>
        <v>56841.89432098765</v>
      </c>
    </row>
    <row r="235" spans="1:16" ht="12.75" customHeight="1">
      <c r="A235" s="38" t="s">
        <v>1200</v>
      </c>
      <c r="B235" s="37" t="s">
        <v>1189</v>
      </c>
      <c r="C235" s="38" t="s">
        <v>1201</v>
      </c>
      <c r="D235" s="60">
        <v>24.82</v>
      </c>
      <c r="E235" s="60">
        <v>23.74</v>
      </c>
      <c r="F235" s="60">
        <v>23.5</v>
      </c>
      <c r="G235" s="60">
        <v>25.76</v>
      </c>
      <c r="H235" s="60">
        <v>27.21</v>
      </c>
      <c r="I235" s="60">
        <v>30.71</v>
      </c>
      <c r="J235" s="60">
        <v>37.31</v>
      </c>
      <c r="K235" s="64">
        <v>34.32</v>
      </c>
      <c r="L235" s="64">
        <f t="shared" si="79"/>
        <v>34.11333333333334</v>
      </c>
      <c r="M235" s="64">
        <f t="shared" si="91"/>
        <v>35.24777777777778</v>
      </c>
      <c r="N235" s="64">
        <f t="shared" si="92"/>
        <v>34.56037037037037</v>
      </c>
      <c r="O235" s="64">
        <f t="shared" si="93"/>
        <v>34.6404938271605</v>
      </c>
      <c r="P235" s="60">
        <f t="shared" si="90"/>
        <v>365.931975308642</v>
      </c>
    </row>
    <row r="236" spans="1:16" ht="12.75" customHeight="1">
      <c r="A236" s="38" t="s">
        <v>1223</v>
      </c>
      <c r="B236" s="37" t="s">
        <v>1204</v>
      </c>
      <c r="C236" s="38" t="s">
        <v>1224</v>
      </c>
      <c r="D236" s="60">
        <v>83.71</v>
      </c>
      <c r="E236" s="60">
        <v>102.51</v>
      </c>
      <c r="F236" s="60">
        <v>84.64</v>
      </c>
      <c r="G236" s="60">
        <v>99.64</v>
      </c>
      <c r="H236" s="60">
        <v>85.57</v>
      </c>
      <c r="I236" s="60">
        <v>105.8</v>
      </c>
      <c r="J236" s="60">
        <v>73.49</v>
      </c>
      <c r="K236" s="64">
        <v>77.89</v>
      </c>
      <c r="L236" s="64">
        <f t="shared" si="79"/>
        <v>85.72666666666667</v>
      </c>
      <c r="M236" s="64">
        <f t="shared" si="91"/>
        <v>79.03555555555556</v>
      </c>
      <c r="N236" s="64">
        <f t="shared" si="92"/>
        <v>80.88407407407408</v>
      </c>
      <c r="O236" s="64">
        <f t="shared" si="93"/>
        <v>81.8820987654321</v>
      </c>
      <c r="P236" s="60">
        <f t="shared" si="90"/>
        <v>1040.7783950617284</v>
      </c>
    </row>
    <row r="237" spans="1:16" ht="12.75" customHeight="1">
      <c r="A237" s="38" t="s">
        <v>1225</v>
      </c>
      <c r="B237" s="37" t="s">
        <v>430</v>
      </c>
      <c r="C237" s="38" t="s">
        <v>1226</v>
      </c>
      <c r="D237" s="60">
        <v>137.34</v>
      </c>
      <c r="E237" s="60">
        <v>64.66</v>
      </c>
      <c r="F237" s="60">
        <v>196.68</v>
      </c>
      <c r="G237" s="60">
        <v>218.58</v>
      </c>
      <c r="H237" s="60">
        <v>206.04</v>
      </c>
      <c r="I237" s="60">
        <v>238.6</v>
      </c>
      <c r="J237" s="60">
        <v>216.13</v>
      </c>
      <c r="K237" s="64">
        <v>244.72</v>
      </c>
      <c r="L237" s="64">
        <f t="shared" si="79"/>
        <v>233.15</v>
      </c>
      <c r="M237" s="64">
        <f t="shared" si="91"/>
        <v>231.33333333333334</v>
      </c>
      <c r="N237" s="64">
        <f t="shared" si="92"/>
        <v>236.40111111111113</v>
      </c>
      <c r="O237" s="64">
        <f t="shared" si="93"/>
        <v>233.62814814814817</v>
      </c>
      <c r="P237" s="60">
        <f t="shared" si="90"/>
        <v>2457.2625925925927</v>
      </c>
    </row>
    <row r="238" spans="1:16" ht="12.75" customHeight="1">
      <c r="A238" s="38" t="s">
        <v>1227</v>
      </c>
      <c r="B238" s="37" t="s">
        <v>432</v>
      </c>
      <c r="C238" s="38" t="s">
        <v>1228</v>
      </c>
      <c r="D238" s="60">
        <v>206.47</v>
      </c>
      <c r="E238" s="60">
        <v>0.01</v>
      </c>
      <c r="F238" s="60">
        <v>433.18</v>
      </c>
      <c r="G238" s="60">
        <v>530.34</v>
      </c>
      <c r="H238" s="60">
        <v>431.55</v>
      </c>
      <c r="I238" s="60">
        <v>500.73</v>
      </c>
      <c r="J238" s="60">
        <v>490.77</v>
      </c>
      <c r="K238" s="64">
        <v>492.32</v>
      </c>
      <c r="L238" s="64">
        <f t="shared" si="79"/>
        <v>494.6066666666666</v>
      </c>
      <c r="M238" s="64">
        <f t="shared" si="91"/>
        <v>492.5655555555555</v>
      </c>
      <c r="N238" s="64">
        <f t="shared" si="92"/>
        <v>493.16407407407405</v>
      </c>
      <c r="O238" s="64">
        <f t="shared" si="93"/>
        <v>493.44543209876537</v>
      </c>
      <c r="P238" s="60">
        <f t="shared" si="90"/>
        <v>5059.151728395061</v>
      </c>
    </row>
    <row r="239" spans="1:16" ht="12.75" customHeight="1">
      <c r="A239" s="38" t="s">
        <v>1231</v>
      </c>
      <c r="B239" s="37" t="s">
        <v>1232</v>
      </c>
      <c r="C239" s="38" t="s">
        <v>1233</v>
      </c>
      <c r="D239" s="60">
        <v>6894.38</v>
      </c>
      <c r="E239" s="60">
        <v>7700.78</v>
      </c>
      <c r="F239" s="60">
        <v>6634.83</v>
      </c>
      <c r="G239" s="60">
        <v>7549.48</v>
      </c>
      <c r="H239" s="60">
        <v>6994.56</v>
      </c>
      <c r="I239" s="60">
        <v>8217.52</v>
      </c>
      <c r="J239" s="60">
        <v>7591.52</v>
      </c>
      <c r="K239" s="64">
        <v>8036.32</v>
      </c>
      <c r="L239" s="64">
        <f t="shared" si="79"/>
        <v>7948.453333333334</v>
      </c>
      <c r="M239" s="64">
        <f t="shared" si="91"/>
        <v>7858.764444444445</v>
      </c>
      <c r="N239" s="64">
        <f t="shared" si="92"/>
        <v>7947.845925925926</v>
      </c>
      <c r="O239" s="64">
        <f t="shared" si="93"/>
        <v>7918.354567901235</v>
      </c>
      <c r="P239" s="60">
        <f t="shared" si="90"/>
        <v>91292.80827160494</v>
      </c>
    </row>
    <row r="240" spans="1:16" ht="12.75" customHeight="1">
      <c r="A240" s="56" t="s">
        <v>1151</v>
      </c>
      <c r="B240" s="68"/>
      <c r="C240" s="56" t="s">
        <v>1154</v>
      </c>
      <c r="D240" s="58">
        <f aca="true" t="shared" si="94" ref="D240:P240">SUM(D241:D267)</f>
        <v>18962.75</v>
      </c>
      <c r="E240" s="58">
        <f t="shared" si="94"/>
        <v>16620.34</v>
      </c>
      <c r="F240" s="58">
        <f t="shared" si="94"/>
        <v>14257.5</v>
      </c>
      <c r="G240" s="58">
        <f t="shared" si="94"/>
        <v>16330.529999999997</v>
      </c>
      <c r="H240" s="58">
        <f t="shared" si="94"/>
        <v>13209.429999999998</v>
      </c>
      <c r="I240" s="58">
        <f t="shared" si="94"/>
        <v>15929.840000000002</v>
      </c>
      <c r="J240" s="58">
        <f t="shared" si="94"/>
        <v>15323.560000000001</v>
      </c>
      <c r="K240" s="58">
        <f t="shared" si="94"/>
        <v>19199.869999999995</v>
      </c>
      <c r="L240" s="58">
        <f t="shared" si="94"/>
        <v>16234.186666666666</v>
      </c>
      <c r="M240" s="58">
        <f t="shared" si="94"/>
        <v>16690.935555555552</v>
      </c>
      <c r="N240" s="58">
        <f t="shared" si="94"/>
        <v>17374.99740740741</v>
      </c>
      <c r="O240" s="58">
        <f t="shared" si="94"/>
        <v>16766.70654320987</v>
      </c>
      <c r="P240" s="58">
        <f t="shared" si="94"/>
        <v>196900.64617283954</v>
      </c>
    </row>
    <row r="241" spans="1:16" ht="12.75" customHeight="1">
      <c r="A241" s="38" t="s">
        <v>1355</v>
      </c>
      <c r="B241" s="37" t="s">
        <v>176</v>
      </c>
      <c r="C241" s="38" t="s">
        <v>1356</v>
      </c>
      <c r="D241" s="60">
        <v>3254.55</v>
      </c>
      <c r="E241" s="60">
        <v>1209.74</v>
      </c>
      <c r="F241" s="60">
        <v>1042.38</v>
      </c>
      <c r="G241" s="60">
        <v>1196.91</v>
      </c>
      <c r="H241" s="60">
        <v>1088.83</v>
      </c>
      <c r="I241" s="60">
        <v>739.74</v>
      </c>
      <c r="J241" s="60">
        <v>794.66</v>
      </c>
      <c r="K241" s="64">
        <v>379.62</v>
      </c>
      <c r="L241" s="64">
        <f t="shared" si="79"/>
        <v>638.0066666666667</v>
      </c>
      <c r="M241" s="64">
        <f>SUM(J241:L241)/3</f>
        <v>604.0955555555555</v>
      </c>
      <c r="N241" s="64">
        <f>SUM(K241:M241)/3</f>
        <v>540.574074074074</v>
      </c>
      <c r="O241" s="64">
        <f>SUM(L241:N241)/3</f>
        <v>594.2254320987654</v>
      </c>
      <c r="P241" s="60">
        <f t="shared" si="90"/>
        <v>12083.331728395062</v>
      </c>
    </row>
    <row r="242" spans="1:16" ht="12.75">
      <c r="A242" s="38" t="s">
        <v>1152</v>
      </c>
      <c r="B242" s="37" t="s">
        <v>436</v>
      </c>
      <c r="C242" s="38" t="s">
        <v>1153</v>
      </c>
      <c r="D242" s="60">
        <v>967.21</v>
      </c>
      <c r="E242" s="60">
        <v>680.86</v>
      </c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4">
        <v>0</v>
      </c>
      <c r="L242" s="64">
        <f aca="true" t="shared" si="95" ref="L242:L267">SUM(I242:K242)/3</f>
        <v>0</v>
      </c>
      <c r="M242" s="64">
        <f aca="true" t="shared" si="96" ref="M242:M267">SUM(J242:L242)/3</f>
        <v>0</v>
      </c>
      <c r="N242" s="64">
        <f aca="true" t="shared" si="97" ref="N242:N267">SUM(K242:M242)/3</f>
        <v>0</v>
      </c>
      <c r="O242" s="64">
        <f aca="true" t="shared" si="98" ref="O242:O267">SUM(L242:N242)/3</f>
        <v>0</v>
      </c>
      <c r="P242" s="60">
        <f t="shared" si="90"/>
        <v>1648.0700000000002</v>
      </c>
    </row>
    <row r="243" spans="1:16" ht="12.75">
      <c r="A243" s="38" t="s">
        <v>1380</v>
      </c>
      <c r="B243" s="37" t="s">
        <v>1378</v>
      </c>
      <c r="C243" s="38" t="s">
        <v>1382</v>
      </c>
      <c r="D243" s="60">
        <v>8.39</v>
      </c>
      <c r="E243" s="60">
        <v>8.71</v>
      </c>
      <c r="F243" s="60">
        <v>7.37</v>
      </c>
      <c r="G243" s="60">
        <v>8.63</v>
      </c>
      <c r="H243" s="60">
        <v>7.7</v>
      </c>
      <c r="I243" s="60">
        <v>930.57</v>
      </c>
      <c r="J243" s="60">
        <v>548.06</v>
      </c>
      <c r="K243" s="64">
        <v>0</v>
      </c>
      <c r="L243" s="64">
        <v>0</v>
      </c>
      <c r="M243" s="64">
        <v>0</v>
      </c>
      <c r="N243" s="64">
        <v>0</v>
      </c>
      <c r="O243" s="64">
        <f t="shared" si="98"/>
        <v>0</v>
      </c>
      <c r="P243" s="60">
        <f t="shared" si="90"/>
        <v>1519.4299999999998</v>
      </c>
    </row>
    <row r="244" spans="1:16" ht="12.75">
      <c r="A244" s="38" t="s">
        <v>1396</v>
      </c>
      <c r="B244" s="37" t="s">
        <v>1373</v>
      </c>
      <c r="C244" s="38" t="s">
        <v>1397</v>
      </c>
      <c r="D244" s="60">
        <v>45.55</v>
      </c>
      <c r="E244" s="60">
        <v>41.04</v>
      </c>
      <c r="F244" s="60">
        <v>41.17</v>
      </c>
      <c r="G244" s="60">
        <v>43.89</v>
      </c>
      <c r="H244" s="60">
        <v>37.34</v>
      </c>
      <c r="I244" s="60">
        <v>19.68</v>
      </c>
      <c r="J244" s="60">
        <v>11.44</v>
      </c>
      <c r="K244" s="64">
        <v>9.91</v>
      </c>
      <c r="L244" s="64">
        <f t="shared" si="95"/>
        <v>13.676666666666668</v>
      </c>
      <c r="M244" s="64">
        <f t="shared" si="96"/>
        <v>11.675555555555556</v>
      </c>
      <c r="N244" s="64">
        <f t="shared" si="97"/>
        <v>11.754074074074074</v>
      </c>
      <c r="O244" s="64">
        <f t="shared" si="98"/>
        <v>12.368765432098767</v>
      </c>
      <c r="P244" s="60">
        <f t="shared" si="90"/>
        <v>299.49506172839506</v>
      </c>
    </row>
    <row r="245" spans="1:16" ht="12.75">
      <c r="A245" s="38" t="s">
        <v>1406</v>
      </c>
      <c r="B245" s="37" t="s">
        <v>434</v>
      </c>
      <c r="C245" s="38" t="s">
        <v>1407</v>
      </c>
      <c r="D245" s="60">
        <v>2035.17</v>
      </c>
      <c r="E245" s="60">
        <v>2348.79</v>
      </c>
      <c r="F245" s="60">
        <v>1925.48</v>
      </c>
      <c r="G245" s="60">
        <v>2142.81</v>
      </c>
      <c r="H245" s="60">
        <v>2015.04</v>
      </c>
      <c r="I245" s="60">
        <v>2301.07</v>
      </c>
      <c r="J245" s="60">
        <v>2146.93</v>
      </c>
      <c r="K245" s="64">
        <v>2402.38</v>
      </c>
      <c r="L245" s="64">
        <f t="shared" si="95"/>
        <v>2283.46</v>
      </c>
      <c r="M245" s="64">
        <f t="shared" si="96"/>
        <v>2277.5899999999997</v>
      </c>
      <c r="N245" s="64">
        <f t="shared" si="97"/>
        <v>2321.1433333333334</v>
      </c>
      <c r="O245" s="64">
        <f t="shared" si="98"/>
        <v>2294.0644444444442</v>
      </c>
      <c r="P245" s="60">
        <f t="shared" si="90"/>
        <v>26493.92777777778</v>
      </c>
    </row>
    <row r="246" spans="1:16" ht="12.75">
      <c r="A246" s="38" t="s">
        <v>1409</v>
      </c>
      <c r="B246" s="37" t="s">
        <v>1113</v>
      </c>
      <c r="C246" s="38" t="s">
        <v>1410</v>
      </c>
      <c r="D246" s="60">
        <v>1578.01</v>
      </c>
      <c r="E246" s="60">
        <v>1777.41</v>
      </c>
      <c r="F246" s="60">
        <v>1481.33</v>
      </c>
      <c r="G246" s="60">
        <v>1661.49</v>
      </c>
      <c r="H246" s="60">
        <v>1566.3</v>
      </c>
      <c r="I246" s="60">
        <v>1757.32</v>
      </c>
      <c r="J246" s="60">
        <v>1680.86</v>
      </c>
      <c r="K246" s="64">
        <v>1824.13</v>
      </c>
      <c r="L246" s="64">
        <f t="shared" si="95"/>
        <v>1754.1033333333332</v>
      </c>
      <c r="M246" s="64">
        <f t="shared" si="96"/>
        <v>1753.0311111111112</v>
      </c>
      <c r="N246" s="64">
        <f t="shared" si="97"/>
        <v>1777.0881481481483</v>
      </c>
      <c r="O246" s="64">
        <f t="shared" si="98"/>
        <v>1761.4075308641975</v>
      </c>
      <c r="P246" s="60">
        <f t="shared" si="90"/>
        <v>20372.480123456793</v>
      </c>
    </row>
    <row r="247" spans="1:16" ht="12.75">
      <c r="A247" s="38" t="s">
        <v>1411</v>
      </c>
      <c r="B247" s="37" t="s">
        <v>1412</v>
      </c>
      <c r="C247" s="38" t="s">
        <v>1415</v>
      </c>
      <c r="D247" s="60">
        <v>471.81</v>
      </c>
      <c r="E247" s="60">
        <v>501.97</v>
      </c>
      <c r="F247" s="60">
        <v>426.17</v>
      </c>
      <c r="G247" s="60">
        <v>524.16</v>
      </c>
      <c r="H247" s="60">
        <v>440.07</v>
      </c>
      <c r="I247" s="60">
        <v>490.69</v>
      </c>
      <c r="J247" s="60">
        <v>258.53</v>
      </c>
      <c r="K247" s="64">
        <v>0</v>
      </c>
      <c r="L247" s="64">
        <f t="shared" si="95"/>
        <v>249.74</v>
      </c>
      <c r="M247" s="64">
        <f t="shared" si="96"/>
        <v>169.42333333333332</v>
      </c>
      <c r="N247" s="64">
        <f t="shared" si="97"/>
        <v>139.7211111111111</v>
      </c>
      <c r="O247" s="64">
        <f t="shared" si="98"/>
        <v>186.2948148148148</v>
      </c>
      <c r="P247" s="60">
        <f t="shared" si="90"/>
        <v>3858.5792592592593</v>
      </c>
    </row>
    <row r="248" spans="1:16" ht="12.75">
      <c r="A248" s="38" t="s">
        <v>1413</v>
      </c>
      <c r="B248" s="37" t="s">
        <v>1414</v>
      </c>
      <c r="C248" s="38" t="s">
        <v>1416</v>
      </c>
      <c r="D248" s="60">
        <v>1383.13</v>
      </c>
      <c r="E248" s="60">
        <v>0</v>
      </c>
      <c r="F248" s="60">
        <v>664.69</v>
      </c>
      <c r="G248" s="60">
        <v>1297.9</v>
      </c>
      <c r="H248" s="60">
        <v>0</v>
      </c>
      <c r="I248" s="60">
        <v>1354.25</v>
      </c>
      <c r="J248" s="60">
        <v>0</v>
      </c>
      <c r="K248" s="64">
        <v>1442.44</v>
      </c>
      <c r="L248" s="64">
        <f t="shared" si="95"/>
        <v>932.23</v>
      </c>
      <c r="M248" s="64">
        <f t="shared" si="96"/>
        <v>791.5566666666667</v>
      </c>
      <c r="N248" s="64">
        <f t="shared" si="97"/>
        <v>1055.408888888889</v>
      </c>
      <c r="O248" s="64">
        <f t="shared" si="98"/>
        <v>926.3985185185187</v>
      </c>
      <c r="P248" s="60">
        <f t="shared" si="90"/>
        <v>9848.004074074073</v>
      </c>
    </row>
    <row r="249" spans="1:16" ht="12.75">
      <c r="A249" s="38" t="s">
        <v>1520</v>
      </c>
      <c r="B249" s="37" t="s">
        <v>1522</v>
      </c>
      <c r="C249" s="38" t="s">
        <v>1521</v>
      </c>
      <c r="D249" s="60">
        <v>76.33</v>
      </c>
      <c r="E249" s="60">
        <v>73.02</v>
      </c>
      <c r="F249" s="60">
        <v>72.25</v>
      </c>
      <c r="G249" s="60">
        <v>79.22</v>
      </c>
      <c r="H249" s="60">
        <v>83.7</v>
      </c>
      <c r="I249" s="60">
        <v>80.25</v>
      </c>
      <c r="J249" s="60">
        <v>92.35</v>
      </c>
      <c r="K249" s="64">
        <v>84.93</v>
      </c>
      <c r="L249" s="64">
        <f t="shared" si="95"/>
        <v>85.84333333333332</v>
      </c>
      <c r="M249" s="64">
        <f t="shared" si="96"/>
        <v>87.70777777777778</v>
      </c>
      <c r="N249" s="64">
        <f t="shared" si="97"/>
        <v>86.16037037037036</v>
      </c>
      <c r="O249" s="64">
        <f t="shared" si="98"/>
        <v>86.57049382716048</v>
      </c>
      <c r="P249" s="60">
        <f t="shared" si="90"/>
        <v>988.331975308642</v>
      </c>
    </row>
    <row r="250" spans="1:16" ht="12.75">
      <c r="A250" s="38" t="s">
        <v>1523</v>
      </c>
      <c r="B250" s="37" t="s">
        <v>1488</v>
      </c>
      <c r="C250" s="38" t="s">
        <v>1574</v>
      </c>
      <c r="D250" s="60">
        <v>1488.26</v>
      </c>
      <c r="E250" s="60">
        <v>1587.48</v>
      </c>
      <c r="F250" s="60">
        <v>1345.86</v>
      </c>
      <c r="G250" s="60">
        <v>1652.19</v>
      </c>
      <c r="H250" s="60">
        <v>1391.76</v>
      </c>
      <c r="I250" s="60">
        <v>135.33</v>
      </c>
      <c r="J250" s="60">
        <v>136.75</v>
      </c>
      <c r="K250" s="64">
        <v>0</v>
      </c>
      <c r="L250" s="64">
        <v>0</v>
      </c>
      <c r="M250" s="64">
        <v>0</v>
      </c>
      <c r="N250" s="64">
        <v>0</v>
      </c>
      <c r="O250" s="64">
        <f t="shared" si="98"/>
        <v>0</v>
      </c>
      <c r="P250" s="60">
        <f t="shared" si="90"/>
        <v>7737.629999999999</v>
      </c>
    </row>
    <row r="251" spans="1:16" ht="12.75">
      <c r="A251" s="38" t="s">
        <v>1575</v>
      </c>
      <c r="B251" s="37" t="s">
        <v>1490</v>
      </c>
      <c r="C251" s="38" t="s">
        <v>1576</v>
      </c>
      <c r="D251" s="60">
        <v>25.93</v>
      </c>
      <c r="E251" s="60">
        <v>26.88</v>
      </c>
      <c r="F251" s="60">
        <v>23.19</v>
      </c>
      <c r="G251" s="60">
        <v>28.24</v>
      </c>
      <c r="H251" s="60">
        <v>23.66</v>
      </c>
      <c r="I251" s="60">
        <v>26.22</v>
      </c>
      <c r="J251" s="60">
        <v>26.6</v>
      </c>
      <c r="K251" s="64">
        <v>28.22</v>
      </c>
      <c r="L251" s="64">
        <f t="shared" si="95"/>
        <v>27.013333333333332</v>
      </c>
      <c r="M251" s="64">
        <f t="shared" si="96"/>
        <v>27.277777777777775</v>
      </c>
      <c r="N251" s="64">
        <f t="shared" si="97"/>
        <v>27.503703703703703</v>
      </c>
      <c r="O251" s="64">
        <f t="shared" si="98"/>
        <v>27.264938271604937</v>
      </c>
      <c r="P251" s="60">
        <f t="shared" si="90"/>
        <v>317.99975308641973</v>
      </c>
    </row>
    <row r="252" spans="1:16" ht="12.75">
      <c r="A252" s="38" t="s">
        <v>1577</v>
      </c>
      <c r="B252" s="37" t="s">
        <v>1508</v>
      </c>
      <c r="C252" s="38" t="s">
        <v>1578</v>
      </c>
      <c r="D252" s="60">
        <v>2327.23</v>
      </c>
      <c r="E252" s="60">
        <v>2413.01</v>
      </c>
      <c r="F252" s="60">
        <v>2080.82</v>
      </c>
      <c r="G252" s="60">
        <v>2534.9</v>
      </c>
      <c r="H252" s="60">
        <v>2122.94</v>
      </c>
      <c r="I252" s="60">
        <v>2352.88</v>
      </c>
      <c r="J252" s="60">
        <v>2387.32</v>
      </c>
      <c r="K252" s="64">
        <v>2234.99</v>
      </c>
      <c r="L252" s="64">
        <f t="shared" si="95"/>
        <v>2325.0633333333335</v>
      </c>
      <c r="M252" s="64">
        <f t="shared" si="96"/>
        <v>2315.791111111111</v>
      </c>
      <c r="N252" s="64">
        <f t="shared" si="97"/>
        <v>2291.9481481481484</v>
      </c>
      <c r="O252" s="64">
        <f t="shared" si="98"/>
        <v>2310.934197530865</v>
      </c>
      <c r="P252" s="60">
        <f t="shared" si="90"/>
        <v>27697.82679012345</v>
      </c>
    </row>
    <row r="253" spans="1:16" ht="12.75">
      <c r="A253" s="38" t="s">
        <v>1579</v>
      </c>
      <c r="B253" s="37" t="s">
        <v>1496</v>
      </c>
      <c r="C253" s="38" t="s">
        <v>1580</v>
      </c>
      <c r="D253" s="60">
        <v>525.65</v>
      </c>
      <c r="E253" s="60">
        <v>637.28</v>
      </c>
      <c r="F253" s="60">
        <v>522.94</v>
      </c>
      <c r="G253" s="60">
        <v>617.25</v>
      </c>
      <c r="H253" s="60">
        <v>550.32</v>
      </c>
      <c r="I253" s="60">
        <v>663.94</v>
      </c>
      <c r="J253" s="60">
        <v>552.02</v>
      </c>
      <c r="K253" s="64">
        <v>691.63</v>
      </c>
      <c r="L253" s="64">
        <f t="shared" si="95"/>
        <v>635.8633333333333</v>
      </c>
      <c r="M253" s="64">
        <f t="shared" si="96"/>
        <v>626.5044444444444</v>
      </c>
      <c r="N253" s="64">
        <f t="shared" si="97"/>
        <v>651.3325925925925</v>
      </c>
      <c r="O253" s="64">
        <f t="shared" si="98"/>
        <v>637.9001234567901</v>
      </c>
      <c r="P253" s="60">
        <f t="shared" si="90"/>
        <v>7312.630493827161</v>
      </c>
    </row>
    <row r="254" spans="1:16" ht="12.75">
      <c r="A254" s="38" t="s">
        <v>1581</v>
      </c>
      <c r="B254" s="37" t="s">
        <v>1499</v>
      </c>
      <c r="C254" s="38" t="s">
        <v>1582</v>
      </c>
      <c r="D254" s="60">
        <v>525.65</v>
      </c>
      <c r="E254" s="60">
        <v>637.28</v>
      </c>
      <c r="F254" s="60">
        <v>522.94</v>
      </c>
      <c r="G254" s="60">
        <v>617.25</v>
      </c>
      <c r="H254" s="60">
        <v>550.32</v>
      </c>
      <c r="I254" s="60">
        <v>663.94</v>
      </c>
      <c r="J254" s="60">
        <v>552.02</v>
      </c>
      <c r="K254" s="64">
        <v>691.63</v>
      </c>
      <c r="L254" s="64">
        <f t="shared" si="95"/>
        <v>635.8633333333333</v>
      </c>
      <c r="M254" s="64">
        <f t="shared" si="96"/>
        <v>626.5044444444444</v>
      </c>
      <c r="N254" s="64">
        <f t="shared" si="97"/>
        <v>651.3325925925925</v>
      </c>
      <c r="O254" s="64">
        <f t="shared" si="98"/>
        <v>637.9001234567901</v>
      </c>
      <c r="P254" s="60">
        <f t="shared" si="90"/>
        <v>7312.630493827161</v>
      </c>
    </row>
    <row r="255" spans="1:16" ht="12.75">
      <c r="A255" s="38" t="s">
        <v>1583</v>
      </c>
      <c r="B255" s="37" t="s">
        <v>1493</v>
      </c>
      <c r="C255" s="38" t="s">
        <v>1584</v>
      </c>
      <c r="D255" s="60">
        <v>292.99</v>
      </c>
      <c r="E255" s="60">
        <v>303.79</v>
      </c>
      <c r="F255" s="60">
        <v>261.97</v>
      </c>
      <c r="G255" s="60">
        <v>319.14</v>
      </c>
      <c r="H255" s="60">
        <v>267.27</v>
      </c>
      <c r="I255" s="60">
        <v>296.22</v>
      </c>
      <c r="J255" s="60">
        <v>300.56</v>
      </c>
      <c r="K255" s="64">
        <v>318.88</v>
      </c>
      <c r="L255" s="64">
        <f t="shared" si="95"/>
        <v>305.21999999999997</v>
      </c>
      <c r="M255" s="64">
        <f t="shared" si="96"/>
        <v>308.22</v>
      </c>
      <c r="N255" s="64">
        <f t="shared" si="97"/>
        <v>310.7733333333333</v>
      </c>
      <c r="O255" s="64">
        <f t="shared" si="98"/>
        <v>308.0711111111111</v>
      </c>
      <c r="P255" s="60">
        <f t="shared" si="90"/>
        <v>3593.104444444444</v>
      </c>
    </row>
    <row r="256" spans="1:16" ht="12.75">
      <c r="A256" s="38" t="s">
        <v>1585</v>
      </c>
      <c r="B256" s="37" t="s">
        <v>1553</v>
      </c>
      <c r="C256" s="38" t="s">
        <v>1586</v>
      </c>
      <c r="D256" s="60">
        <v>654.95</v>
      </c>
      <c r="E256" s="60">
        <v>795.89</v>
      </c>
      <c r="F256" s="60">
        <v>651.71</v>
      </c>
      <c r="G256" s="60">
        <v>767.14</v>
      </c>
      <c r="H256" s="60">
        <v>658.81</v>
      </c>
      <c r="I256" s="60">
        <v>800.11</v>
      </c>
      <c r="J256" s="60">
        <v>746.98</v>
      </c>
      <c r="K256" s="64">
        <v>758.7</v>
      </c>
      <c r="L256" s="64">
        <f t="shared" si="95"/>
        <v>768.5966666666667</v>
      </c>
      <c r="M256" s="64">
        <f t="shared" si="96"/>
        <v>758.0922222222222</v>
      </c>
      <c r="N256" s="64">
        <f t="shared" si="97"/>
        <v>761.7962962962962</v>
      </c>
      <c r="O256" s="64">
        <f t="shared" si="98"/>
        <v>762.8283950617283</v>
      </c>
      <c r="P256" s="60">
        <f t="shared" si="90"/>
        <v>8885.603580246914</v>
      </c>
    </row>
    <row r="257" spans="1:16" ht="12.75">
      <c r="A257" s="38" t="s">
        <v>1587</v>
      </c>
      <c r="B257" s="37" t="s">
        <v>1502</v>
      </c>
      <c r="C257" s="38" t="s">
        <v>1588</v>
      </c>
      <c r="D257" s="60">
        <v>652.59</v>
      </c>
      <c r="E257" s="60">
        <v>791.19</v>
      </c>
      <c r="F257" s="60">
        <v>649.23</v>
      </c>
      <c r="G257" s="60">
        <v>766.31</v>
      </c>
      <c r="H257" s="60">
        <v>683.22</v>
      </c>
      <c r="I257" s="60">
        <v>824.28</v>
      </c>
      <c r="J257" s="60">
        <v>685.33</v>
      </c>
      <c r="K257" s="64">
        <v>858.66</v>
      </c>
      <c r="L257" s="64">
        <f t="shared" si="95"/>
        <v>789.4233333333333</v>
      </c>
      <c r="M257" s="64">
        <f t="shared" si="96"/>
        <v>777.8044444444445</v>
      </c>
      <c r="N257" s="64">
        <f t="shared" si="97"/>
        <v>808.6292592592594</v>
      </c>
      <c r="O257" s="64">
        <f t="shared" si="98"/>
        <v>791.9523456790124</v>
      </c>
      <c r="P257" s="60">
        <f t="shared" si="90"/>
        <v>9078.61938271605</v>
      </c>
    </row>
    <row r="258" spans="1:16" ht="12.75">
      <c r="A258" s="38" t="s">
        <v>1661</v>
      </c>
      <c r="B258" s="37" t="s">
        <v>1656</v>
      </c>
      <c r="C258" s="38" t="s">
        <v>1662</v>
      </c>
      <c r="D258" s="60">
        <v>659</v>
      </c>
      <c r="E258" s="60">
        <v>593.8</v>
      </c>
      <c r="F258" s="60">
        <v>595.64</v>
      </c>
      <c r="G258" s="60">
        <v>473.14</v>
      </c>
      <c r="H258" s="60">
        <v>0</v>
      </c>
      <c r="I258" s="60">
        <v>0</v>
      </c>
      <c r="J258" s="60">
        <v>0</v>
      </c>
      <c r="K258" s="64">
        <v>0</v>
      </c>
      <c r="L258" s="64">
        <f t="shared" si="95"/>
        <v>0</v>
      </c>
      <c r="M258" s="64">
        <f t="shared" si="96"/>
        <v>0</v>
      </c>
      <c r="N258" s="64">
        <f t="shared" si="97"/>
        <v>0</v>
      </c>
      <c r="O258" s="64">
        <f t="shared" si="98"/>
        <v>0</v>
      </c>
      <c r="P258" s="60">
        <f t="shared" si="90"/>
        <v>2321.58</v>
      </c>
    </row>
    <row r="259" spans="1:16" ht="12.75">
      <c r="A259" s="38" t="s">
        <v>1705</v>
      </c>
      <c r="B259" s="37" t="s">
        <v>1697</v>
      </c>
      <c r="C259" s="38" t="s">
        <v>1706</v>
      </c>
      <c r="D259" s="60">
        <v>861.16</v>
      </c>
      <c r="E259" s="60">
        <v>823.65</v>
      </c>
      <c r="F259" s="60">
        <v>816.99</v>
      </c>
      <c r="G259" s="60">
        <v>827.74</v>
      </c>
      <c r="H259" s="60">
        <v>1085.59</v>
      </c>
      <c r="I259" s="60">
        <v>1020.75</v>
      </c>
      <c r="J259" s="60">
        <v>1258.5</v>
      </c>
      <c r="K259" s="64">
        <v>1165.88</v>
      </c>
      <c r="L259" s="64">
        <f t="shared" si="95"/>
        <v>1148.3766666666668</v>
      </c>
      <c r="M259" s="64">
        <f t="shared" si="96"/>
        <v>1190.9188888888891</v>
      </c>
      <c r="N259" s="64">
        <f t="shared" si="97"/>
        <v>1168.3918518518522</v>
      </c>
      <c r="O259" s="64">
        <f t="shared" si="98"/>
        <v>1169.2291358024693</v>
      </c>
      <c r="P259" s="60">
        <f t="shared" si="90"/>
        <v>12537.176543209878</v>
      </c>
    </row>
    <row r="260" spans="1:16" ht="12.75">
      <c r="A260" s="38" t="s">
        <v>1707</v>
      </c>
      <c r="B260" s="37" t="s">
        <v>1670</v>
      </c>
      <c r="C260" s="38" t="s">
        <v>1709</v>
      </c>
      <c r="D260" s="60">
        <v>504.89</v>
      </c>
      <c r="E260" s="60">
        <v>606.52</v>
      </c>
      <c r="F260" s="60">
        <v>495.76</v>
      </c>
      <c r="G260" s="60">
        <v>12.41</v>
      </c>
      <c r="H260" s="60">
        <v>0</v>
      </c>
      <c r="I260" s="60">
        <v>0</v>
      </c>
      <c r="J260" s="60">
        <v>0</v>
      </c>
      <c r="K260" s="64">
        <v>0</v>
      </c>
      <c r="L260" s="64">
        <f t="shared" si="95"/>
        <v>0</v>
      </c>
      <c r="M260" s="64">
        <f t="shared" si="96"/>
        <v>0</v>
      </c>
      <c r="N260" s="64">
        <f t="shared" si="97"/>
        <v>0</v>
      </c>
      <c r="O260" s="64">
        <f t="shared" si="98"/>
        <v>0</v>
      </c>
      <c r="P260" s="60">
        <f t="shared" si="90"/>
        <v>1619.58</v>
      </c>
    </row>
    <row r="261" spans="1:16" ht="12.75">
      <c r="A261" s="38" t="s">
        <v>1708</v>
      </c>
      <c r="B261" s="37" t="s">
        <v>1511</v>
      </c>
      <c r="C261" s="38" t="s">
        <v>1710</v>
      </c>
      <c r="D261" s="60">
        <v>624.3</v>
      </c>
      <c r="E261" s="60">
        <v>762.03</v>
      </c>
      <c r="F261" s="60">
        <v>629.61</v>
      </c>
      <c r="G261" s="60">
        <v>759.81</v>
      </c>
      <c r="H261" s="60">
        <v>636.56</v>
      </c>
      <c r="I261" s="60">
        <v>784.53</v>
      </c>
      <c r="J261" s="60">
        <v>715.98</v>
      </c>
      <c r="K261" s="64">
        <v>748.58</v>
      </c>
      <c r="L261" s="64">
        <f t="shared" si="95"/>
        <v>749.6966666666667</v>
      </c>
      <c r="M261" s="64">
        <f t="shared" si="96"/>
        <v>738.0855555555555</v>
      </c>
      <c r="N261" s="64">
        <f t="shared" si="97"/>
        <v>745.454074074074</v>
      </c>
      <c r="O261" s="64">
        <f t="shared" si="98"/>
        <v>744.412098765432</v>
      </c>
      <c r="P261" s="60">
        <f t="shared" si="90"/>
        <v>8639.048395061727</v>
      </c>
    </row>
    <row r="262" spans="1:16" ht="12.75">
      <c r="A262" s="101" t="s">
        <v>1771</v>
      </c>
      <c r="B262" s="102" t="s">
        <v>1759</v>
      </c>
      <c r="C262" s="101" t="s">
        <v>1774</v>
      </c>
      <c r="D262" s="64"/>
      <c r="E262" s="64"/>
      <c r="F262" s="64"/>
      <c r="G262" s="64"/>
      <c r="H262" s="64"/>
      <c r="I262" s="64">
        <v>3.85</v>
      </c>
      <c r="J262" s="64">
        <v>43.84</v>
      </c>
      <c r="K262" s="64">
        <v>93.55</v>
      </c>
      <c r="L262" s="64">
        <f t="shared" si="95"/>
        <v>47.080000000000005</v>
      </c>
      <c r="M262" s="64">
        <f t="shared" si="96"/>
        <v>61.49</v>
      </c>
      <c r="N262" s="64">
        <f t="shared" si="97"/>
        <v>67.37333333333333</v>
      </c>
      <c r="O262" s="64">
        <f t="shared" si="98"/>
        <v>58.647777777777776</v>
      </c>
      <c r="P262" s="60">
        <f t="shared" si="90"/>
        <v>375.83111111111117</v>
      </c>
    </row>
    <row r="263" spans="1:16" ht="12.75">
      <c r="A263" s="101" t="s">
        <v>1772</v>
      </c>
      <c r="B263" s="102" t="s">
        <v>1749</v>
      </c>
      <c r="C263" s="101" t="s">
        <v>1773</v>
      </c>
      <c r="D263" s="64"/>
      <c r="E263" s="64"/>
      <c r="F263" s="64"/>
      <c r="G263" s="64"/>
      <c r="H263" s="64"/>
      <c r="I263" s="64">
        <v>684.22</v>
      </c>
      <c r="J263" s="64">
        <v>700.25</v>
      </c>
      <c r="K263" s="64">
        <v>2367.69</v>
      </c>
      <c r="L263" s="64">
        <f t="shared" si="95"/>
        <v>1250.72</v>
      </c>
      <c r="M263" s="64">
        <f t="shared" si="96"/>
        <v>1439.5533333333333</v>
      </c>
      <c r="N263" s="64">
        <f t="shared" si="97"/>
        <v>1685.9877777777776</v>
      </c>
      <c r="O263" s="64">
        <f t="shared" si="98"/>
        <v>1458.7537037037036</v>
      </c>
      <c r="P263" s="60">
        <f t="shared" si="90"/>
        <v>9587.174814814814</v>
      </c>
    </row>
    <row r="264" spans="1:16" ht="12.75">
      <c r="A264" s="101" t="s">
        <v>1804</v>
      </c>
      <c r="B264" s="102" t="s">
        <v>1805</v>
      </c>
      <c r="C264" s="101" t="s">
        <v>1806</v>
      </c>
      <c r="D264" s="60"/>
      <c r="E264" s="60"/>
      <c r="F264" s="60"/>
      <c r="G264" s="60"/>
      <c r="H264" s="60"/>
      <c r="I264" s="97"/>
      <c r="J264" s="60">
        <v>176.1</v>
      </c>
      <c r="K264" s="64">
        <v>1294.55</v>
      </c>
      <c r="L264" s="64">
        <f t="shared" si="95"/>
        <v>490.21666666666664</v>
      </c>
      <c r="M264" s="64">
        <f t="shared" si="96"/>
        <v>653.6222222222221</v>
      </c>
      <c r="N264" s="64">
        <f t="shared" si="97"/>
        <v>812.7962962962962</v>
      </c>
      <c r="O264" s="64">
        <f t="shared" si="98"/>
        <v>652.2117283950616</v>
      </c>
      <c r="P264" s="60">
        <f t="shared" si="90"/>
        <v>4079.496913580246</v>
      </c>
    </row>
    <row r="265" spans="1:16" ht="12.75">
      <c r="A265" s="101" t="s">
        <v>1807</v>
      </c>
      <c r="B265" s="102" t="s">
        <v>1808</v>
      </c>
      <c r="C265" s="101" t="s">
        <v>1809</v>
      </c>
      <c r="D265" s="60"/>
      <c r="E265" s="60"/>
      <c r="F265" s="60"/>
      <c r="G265" s="60"/>
      <c r="H265" s="60"/>
      <c r="I265" s="97"/>
      <c r="J265" s="60">
        <v>243.7</v>
      </c>
      <c r="K265" s="64">
        <v>354.16</v>
      </c>
      <c r="L265" s="64">
        <f t="shared" si="95"/>
        <v>199.28666666666666</v>
      </c>
      <c r="M265" s="64">
        <f t="shared" si="96"/>
        <v>265.71555555555557</v>
      </c>
      <c r="N265" s="64">
        <f t="shared" si="97"/>
        <v>273.0540740740741</v>
      </c>
      <c r="O265" s="64">
        <f t="shared" si="98"/>
        <v>246.01876543209877</v>
      </c>
      <c r="P265" s="60">
        <f t="shared" si="90"/>
        <v>1581.935061728395</v>
      </c>
    </row>
    <row r="266" spans="1:16" ht="12.75">
      <c r="A266" s="101" t="s">
        <v>1810</v>
      </c>
      <c r="B266" s="102" t="s">
        <v>1691</v>
      </c>
      <c r="C266" s="101" t="s">
        <v>1811</v>
      </c>
      <c r="D266" s="60"/>
      <c r="E266" s="60"/>
      <c r="F266" s="60"/>
      <c r="G266" s="60"/>
      <c r="H266" s="60"/>
      <c r="I266" s="97"/>
      <c r="J266" s="60">
        <v>537.6</v>
      </c>
      <c r="K266" s="64">
        <v>707.17</v>
      </c>
      <c r="L266" s="64">
        <f t="shared" si="95"/>
        <v>414.92333333333335</v>
      </c>
      <c r="M266" s="64">
        <f t="shared" si="96"/>
        <v>553.2311111111111</v>
      </c>
      <c r="N266" s="64">
        <f t="shared" si="97"/>
        <v>558.4414814814814</v>
      </c>
      <c r="O266" s="64">
        <f t="shared" si="98"/>
        <v>508.8653086419752</v>
      </c>
      <c r="P266" s="60">
        <f t="shared" si="90"/>
        <v>3280.231234567901</v>
      </c>
    </row>
    <row r="267" spans="1:16" ht="12.75">
      <c r="A267" s="101" t="s">
        <v>1812</v>
      </c>
      <c r="B267" s="102" t="s">
        <v>1688</v>
      </c>
      <c r="C267" s="101" t="s">
        <v>1813</v>
      </c>
      <c r="D267" s="60"/>
      <c r="E267" s="60"/>
      <c r="F267" s="60"/>
      <c r="G267" s="60"/>
      <c r="H267" s="60"/>
      <c r="I267" s="97"/>
      <c r="J267" s="60">
        <v>727.18</v>
      </c>
      <c r="K267" s="64">
        <v>742.17</v>
      </c>
      <c r="L267" s="64">
        <f t="shared" si="95"/>
        <v>489.7833333333333</v>
      </c>
      <c r="M267" s="64">
        <f t="shared" si="96"/>
        <v>653.0444444444444</v>
      </c>
      <c r="N267" s="64">
        <f t="shared" si="97"/>
        <v>628.3325925925925</v>
      </c>
      <c r="O267" s="64">
        <f t="shared" si="98"/>
        <v>590.3867901234566</v>
      </c>
      <c r="P267" s="60">
        <f t="shared" si="90"/>
        <v>3830.8971604938265</v>
      </c>
    </row>
    <row r="268" spans="1:16" ht="12.75">
      <c r="A268" s="56" t="s">
        <v>794</v>
      </c>
      <c r="B268" s="37"/>
      <c r="C268" s="61" t="s">
        <v>795</v>
      </c>
      <c r="D268" s="62">
        <f aca="true" t="shared" si="99" ref="D268:P268">D269</f>
        <v>274083.29</v>
      </c>
      <c r="E268" s="62">
        <f t="shared" si="99"/>
        <v>325641.13</v>
      </c>
      <c r="F268" s="62">
        <f t="shared" si="99"/>
        <v>316861.81</v>
      </c>
      <c r="G268" s="62">
        <f t="shared" si="99"/>
        <v>362288.54</v>
      </c>
      <c r="H268" s="62">
        <f t="shared" si="99"/>
        <v>370246.37</v>
      </c>
      <c r="I268" s="62">
        <f t="shared" si="99"/>
        <v>369025.17</v>
      </c>
      <c r="J268" s="62">
        <f t="shared" si="99"/>
        <v>399517.81</v>
      </c>
      <c r="K268" s="62">
        <f t="shared" si="99"/>
        <v>381560.27</v>
      </c>
      <c r="L268" s="62">
        <f t="shared" si="99"/>
        <v>383367.75000000006</v>
      </c>
      <c r="M268" s="62">
        <f t="shared" si="99"/>
        <v>388148.61</v>
      </c>
      <c r="N268" s="62">
        <f t="shared" si="99"/>
        <v>384358.87666666665</v>
      </c>
      <c r="O268" s="62">
        <f t="shared" si="99"/>
        <v>385291.74555555556</v>
      </c>
      <c r="P268" s="62">
        <f t="shared" si="99"/>
        <v>4340391.372222222</v>
      </c>
    </row>
    <row r="269" spans="1:16" ht="12.75">
      <c r="A269" s="56" t="s">
        <v>796</v>
      </c>
      <c r="B269" s="37"/>
      <c r="C269" s="61" t="s">
        <v>797</v>
      </c>
      <c r="D269" s="62">
        <f>SUM(D270:D271)</f>
        <v>274083.29</v>
      </c>
      <c r="E269" s="62">
        <f aca="true" t="shared" si="100" ref="E269:P269">SUM(E270:E271)</f>
        <v>325641.13</v>
      </c>
      <c r="F269" s="62">
        <f t="shared" si="100"/>
        <v>316861.81</v>
      </c>
      <c r="G269" s="62">
        <f t="shared" si="100"/>
        <v>362288.54</v>
      </c>
      <c r="H269" s="62">
        <f t="shared" si="100"/>
        <v>370246.37</v>
      </c>
      <c r="I269" s="62">
        <f t="shared" si="100"/>
        <v>369025.17</v>
      </c>
      <c r="J269" s="62">
        <f t="shared" si="100"/>
        <v>399517.81</v>
      </c>
      <c r="K269" s="62">
        <f t="shared" si="100"/>
        <v>381560.27</v>
      </c>
      <c r="L269" s="62">
        <f t="shared" si="100"/>
        <v>383367.75000000006</v>
      </c>
      <c r="M269" s="62">
        <f t="shared" si="100"/>
        <v>388148.61</v>
      </c>
      <c r="N269" s="62">
        <f t="shared" si="100"/>
        <v>384358.87666666665</v>
      </c>
      <c r="O269" s="62">
        <f t="shared" si="100"/>
        <v>385291.74555555556</v>
      </c>
      <c r="P269" s="62">
        <f t="shared" si="100"/>
        <v>4340391.372222222</v>
      </c>
    </row>
    <row r="270" spans="1:16" ht="12.75">
      <c r="A270" s="38" t="s">
        <v>798</v>
      </c>
      <c r="B270" s="37" t="s">
        <v>97</v>
      </c>
      <c r="C270" s="38" t="s">
        <v>799</v>
      </c>
      <c r="D270" s="60">
        <v>269402.69</v>
      </c>
      <c r="E270" s="60">
        <v>321348.93</v>
      </c>
      <c r="F270" s="60">
        <v>311263.19</v>
      </c>
      <c r="G270" s="60">
        <v>356395.12</v>
      </c>
      <c r="H270" s="60">
        <v>364045.38</v>
      </c>
      <c r="I270" s="60">
        <v>363464.44</v>
      </c>
      <c r="J270" s="60">
        <v>392460.92</v>
      </c>
      <c r="K270" s="64">
        <v>375009.43</v>
      </c>
      <c r="L270" s="64">
        <f aca="true" t="shared" si="101" ref="L270:O271">SUM(I270:K270)/3</f>
        <v>376978.26333333337</v>
      </c>
      <c r="M270" s="64">
        <f t="shared" si="101"/>
        <v>381482.8711111111</v>
      </c>
      <c r="N270" s="64">
        <f t="shared" si="101"/>
        <v>377823.52148148144</v>
      </c>
      <c r="O270" s="64">
        <f t="shared" si="101"/>
        <v>378761.5519753086</v>
      </c>
      <c r="P270" s="60">
        <f>SUM(D270:O270)</f>
        <v>4268436.307901234</v>
      </c>
    </row>
    <row r="271" spans="1:16" ht="12.75">
      <c r="A271" s="38" t="s">
        <v>292</v>
      </c>
      <c r="B271" s="37" t="s">
        <v>97</v>
      </c>
      <c r="C271" s="38" t="s">
        <v>1589</v>
      </c>
      <c r="D271" s="60">
        <v>4680.6</v>
      </c>
      <c r="E271" s="60">
        <v>4292.2</v>
      </c>
      <c r="F271" s="60">
        <v>5598.62</v>
      </c>
      <c r="G271" s="60">
        <v>5893.42</v>
      </c>
      <c r="H271" s="60">
        <v>6200.99</v>
      </c>
      <c r="I271" s="60">
        <v>5560.73</v>
      </c>
      <c r="J271" s="60">
        <v>7056.89</v>
      </c>
      <c r="K271" s="64">
        <v>6550.84</v>
      </c>
      <c r="L271" s="64">
        <f t="shared" si="101"/>
        <v>6389.486666666667</v>
      </c>
      <c r="M271" s="64">
        <f t="shared" si="101"/>
        <v>6665.738888888889</v>
      </c>
      <c r="N271" s="64">
        <f t="shared" si="101"/>
        <v>6535.355185185185</v>
      </c>
      <c r="O271" s="64">
        <f t="shared" si="101"/>
        <v>6530.193580246913</v>
      </c>
      <c r="P271" s="60">
        <f>SUM(D271:O271)</f>
        <v>71955.06432098764</v>
      </c>
    </row>
    <row r="272" spans="1:16" ht="12.75">
      <c r="A272" s="53" t="s">
        <v>294</v>
      </c>
      <c r="B272" s="37"/>
      <c r="C272" s="53" t="s">
        <v>295</v>
      </c>
      <c r="D272" s="55">
        <f>D273+D278</f>
        <v>1227356.42</v>
      </c>
      <c r="E272" s="55">
        <f aca="true" t="shared" si="102" ref="E272:P272">E273+E278</f>
        <v>2575322.8800000004</v>
      </c>
      <c r="F272" s="55">
        <f t="shared" si="102"/>
        <v>1661700.7</v>
      </c>
      <c r="G272" s="55">
        <f t="shared" si="102"/>
        <v>1833635.4300000002</v>
      </c>
      <c r="H272" s="55">
        <f t="shared" si="102"/>
        <v>2687486.4599999995</v>
      </c>
      <c r="I272" s="55">
        <f t="shared" si="102"/>
        <v>2987169.24</v>
      </c>
      <c r="J272" s="55">
        <f t="shared" si="102"/>
        <v>3233135.3200000003</v>
      </c>
      <c r="K272" s="55">
        <f t="shared" si="102"/>
        <v>4807245.4799999995</v>
      </c>
      <c r="L272" s="55">
        <f t="shared" si="102"/>
        <v>3676471.056666666</v>
      </c>
      <c r="M272" s="55">
        <f t="shared" si="102"/>
        <v>3904823.648888889</v>
      </c>
      <c r="N272" s="55">
        <f t="shared" si="102"/>
        <v>4128513.3385185176</v>
      </c>
      <c r="O272" s="55">
        <f t="shared" si="102"/>
        <v>3908192.492469135</v>
      </c>
      <c r="P272" s="55">
        <f t="shared" si="102"/>
        <v>36631052.466543205</v>
      </c>
    </row>
    <row r="273" spans="1:16" ht="13.5" customHeight="1">
      <c r="A273" s="56" t="s">
        <v>296</v>
      </c>
      <c r="B273" s="37"/>
      <c r="C273" s="56" t="s">
        <v>297</v>
      </c>
      <c r="D273" s="58">
        <f>SUM(D274:D277)</f>
        <v>1187331.42</v>
      </c>
      <c r="E273" s="58">
        <f aca="true" t="shared" si="103" ref="E273:P273">SUM(E274:E277)</f>
        <v>2543940.3800000004</v>
      </c>
      <c r="F273" s="58">
        <f t="shared" si="103"/>
        <v>1623280.7</v>
      </c>
      <c r="G273" s="58">
        <f t="shared" si="103"/>
        <v>1790975.4300000002</v>
      </c>
      <c r="H273" s="58">
        <f t="shared" si="103"/>
        <v>2649706.4599999995</v>
      </c>
      <c r="I273" s="58">
        <f t="shared" si="103"/>
        <v>2953201.74</v>
      </c>
      <c r="J273" s="58">
        <f t="shared" si="103"/>
        <v>3204825.3200000003</v>
      </c>
      <c r="K273" s="58">
        <f t="shared" si="103"/>
        <v>4786445.4799999995</v>
      </c>
      <c r="L273" s="58">
        <f t="shared" si="103"/>
        <v>3645128.556666666</v>
      </c>
      <c r="M273" s="58">
        <f t="shared" si="103"/>
        <v>3875567.958888889</v>
      </c>
      <c r="N273" s="58">
        <f t="shared" si="103"/>
        <v>4100165.5585185178</v>
      </c>
      <c r="O273" s="58">
        <f t="shared" si="103"/>
        <v>3878530.9624691354</v>
      </c>
      <c r="P273" s="58">
        <f t="shared" si="103"/>
        <v>36239099.966543205</v>
      </c>
    </row>
    <row r="274" spans="1:16" ht="12.75">
      <c r="A274" s="38" t="s">
        <v>298</v>
      </c>
      <c r="B274" s="37" t="s">
        <v>424</v>
      </c>
      <c r="C274" s="38" t="s">
        <v>299</v>
      </c>
      <c r="D274" s="60">
        <v>1163329.69</v>
      </c>
      <c r="E274" s="60">
        <v>2516902.22</v>
      </c>
      <c r="F274" s="60">
        <v>1600743.43</v>
      </c>
      <c r="G274" s="60">
        <v>1769211.25</v>
      </c>
      <c r="H274" s="60">
        <v>2620477.61</v>
      </c>
      <c r="I274" s="60">
        <v>2928354.47</v>
      </c>
      <c r="J274" s="60">
        <v>3176432.37</v>
      </c>
      <c r="K274" s="64">
        <v>4754489.31</v>
      </c>
      <c r="L274" s="64">
        <f>SUM(I274:K274)/3</f>
        <v>3619758.7166666663</v>
      </c>
      <c r="M274" s="64">
        <f aca="true" t="shared" si="104" ref="M274:O277">SUM(J274:L274)/3</f>
        <v>3850226.7988888887</v>
      </c>
      <c r="N274" s="64">
        <f t="shared" si="104"/>
        <v>4074824.941851851</v>
      </c>
      <c r="O274" s="64">
        <f t="shared" si="104"/>
        <v>3848270.1524691354</v>
      </c>
      <c r="P274" s="60">
        <f aca="true" t="shared" si="105" ref="P274:P279">SUM(D274:O274)</f>
        <v>35923020.95987654</v>
      </c>
    </row>
    <row r="275" spans="1:16" ht="12.75">
      <c r="A275" s="38" t="s">
        <v>425</v>
      </c>
      <c r="B275" s="37" t="s">
        <v>424</v>
      </c>
      <c r="C275" s="38" t="s">
        <v>426</v>
      </c>
      <c r="D275" s="60">
        <v>283.4</v>
      </c>
      <c r="E275" s="60">
        <v>424.42</v>
      </c>
      <c r="F275" s="60">
        <v>431.29</v>
      </c>
      <c r="G275" s="60">
        <v>312.09</v>
      </c>
      <c r="H275" s="60">
        <v>271.51</v>
      </c>
      <c r="I275" s="60">
        <v>455.88</v>
      </c>
      <c r="J275" s="60">
        <v>342.79</v>
      </c>
      <c r="K275" s="64">
        <v>310.85</v>
      </c>
      <c r="L275" s="64">
        <f>SUM(I275:K275)/3</f>
        <v>369.84</v>
      </c>
      <c r="M275" s="64">
        <f t="shared" si="104"/>
        <v>341.16</v>
      </c>
      <c r="N275" s="64">
        <f t="shared" si="104"/>
        <v>340.61666666666673</v>
      </c>
      <c r="O275" s="64">
        <v>309.39</v>
      </c>
      <c r="P275" s="60">
        <f t="shared" si="105"/>
        <v>4193.236666666667</v>
      </c>
    </row>
    <row r="276" spans="1:16" ht="12.75">
      <c r="A276" s="38" t="s">
        <v>300</v>
      </c>
      <c r="B276" s="37" t="s">
        <v>424</v>
      </c>
      <c r="C276" s="38" t="s">
        <v>427</v>
      </c>
      <c r="D276" s="60">
        <v>23718.33</v>
      </c>
      <c r="E276" s="60">
        <v>26613.74</v>
      </c>
      <c r="F276" s="60">
        <v>22105.98</v>
      </c>
      <c r="G276" s="60">
        <v>21452.09</v>
      </c>
      <c r="H276" s="60">
        <v>28957.34</v>
      </c>
      <c r="I276" s="60">
        <v>24391.39</v>
      </c>
      <c r="J276" s="60">
        <v>28050.16</v>
      </c>
      <c r="K276" s="64">
        <v>31645.32</v>
      </c>
      <c r="L276" s="64">
        <v>25000</v>
      </c>
      <c r="M276" s="64">
        <f>L276</f>
        <v>25000</v>
      </c>
      <c r="N276" s="64">
        <f>M276</f>
        <v>25000</v>
      </c>
      <c r="O276" s="64">
        <v>29951.42</v>
      </c>
      <c r="P276" s="60">
        <f t="shared" si="105"/>
        <v>311885.76999999996</v>
      </c>
    </row>
    <row r="277" spans="1:16" ht="12.75">
      <c r="A277" s="38" t="s">
        <v>1590</v>
      </c>
      <c r="B277" s="37" t="s">
        <v>424</v>
      </c>
      <c r="C277" s="38" t="s">
        <v>1515</v>
      </c>
      <c r="D277" s="60">
        <v>0</v>
      </c>
      <c r="E277" s="60">
        <v>0</v>
      </c>
      <c r="F277" s="60">
        <v>0</v>
      </c>
      <c r="G277" s="60">
        <v>0</v>
      </c>
      <c r="H277" s="60">
        <v>0</v>
      </c>
      <c r="I277" s="60">
        <v>0</v>
      </c>
      <c r="J277" s="60">
        <v>0</v>
      </c>
      <c r="K277" s="64">
        <v>0</v>
      </c>
      <c r="L277" s="64">
        <f>SUM(I277:K277)/3</f>
        <v>0</v>
      </c>
      <c r="M277" s="64">
        <f t="shared" si="104"/>
        <v>0</v>
      </c>
      <c r="N277" s="64">
        <f t="shared" si="104"/>
        <v>0</v>
      </c>
      <c r="O277" s="64">
        <f t="shared" si="104"/>
        <v>0</v>
      </c>
      <c r="P277" s="60">
        <f t="shared" si="105"/>
        <v>0</v>
      </c>
    </row>
    <row r="278" spans="1:16" ht="13.5" customHeight="1">
      <c r="A278" s="56" t="s">
        <v>1470</v>
      </c>
      <c r="B278" s="37"/>
      <c r="C278" s="56" t="s">
        <v>1471</v>
      </c>
      <c r="D278" s="58">
        <f>D279</f>
        <v>40025</v>
      </c>
      <c r="E278" s="58">
        <f aca="true" t="shared" si="106" ref="E278:P278">E279</f>
        <v>31382.5</v>
      </c>
      <c r="F278" s="58">
        <f t="shared" si="106"/>
        <v>38420</v>
      </c>
      <c r="G278" s="58">
        <f t="shared" si="106"/>
        <v>42660</v>
      </c>
      <c r="H278" s="58">
        <f t="shared" si="106"/>
        <v>37780</v>
      </c>
      <c r="I278" s="58">
        <f t="shared" si="106"/>
        <v>33967.5</v>
      </c>
      <c r="J278" s="58">
        <f t="shared" si="106"/>
        <v>28310</v>
      </c>
      <c r="K278" s="58">
        <f t="shared" si="106"/>
        <v>20800</v>
      </c>
      <c r="L278" s="58">
        <f t="shared" si="106"/>
        <v>31342.5</v>
      </c>
      <c r="M278" s="58">
        <f t="shared" si="106"/>
        <v>29255.69</v>
      </c>
      <c r="N278" s="58">
        <f t="shared" si="106"/>
        <v>28347.78</v>
      </c>
      <c r="O278" s="58">
        <f t="shared" si="106"/>
        <v>29661.53</v>
      </c>
      <c r="P278" s="58">
        <f t="shared" si="106"/>
        <v>391952.5</v>
      </c>
    </row>
    <row r="279" spans="1:16" ht="12.75">
      <c r="A279" s="38" t="s">
        <v>1472</v>
      </c>
      <c r="B279" s="37" t="s">
        <v>424</v>
      </c>
      <c r="C279" s="38" t="s">
        <v>1471</v>
      </c>
      <c r="D279" s="60">
        <v>40025</v>
      </c>
      <c r="E279" s="60">
        <v>31382.5</v>
      </c>
      <c r="F279" s="60">
        <v>38420</v>
      </c>
      <c r="G279" s="60">
        <v>42660</v>
      </c>
      <c r="H279" s="60">
        <v>37780</v>
      </c>
      <c r="I279" s="60">
        <v>33967.5</v>
      </c>
      <c r="J279" s="60">
        <v>28310</v>
      </c>
      <c r="K279" s="64">
        <v>20800</v>
      </c>
      <c r="L279" s="64">
        <f>27692.5+3650</f>
        <v>31342.5</v>
      </c>
      <c r="M279" s="64">
        <f>25600.85+3654.84</f>
        <v>29255.69</v>
      </c>
      <c r="N279" s="64">
        <f>24697.78+3650</f>
        <v>28347.78</v>
      </c>
      <c r="O279" s="64">
        <f>25997.04+3664.49</f>
        <v>29661.53</v>
      </c>
      <c r="P279" s="60">
        <f t="shared" si="105"/>
        <v>391952.5</v>
      </c>
    </row>
    <row r="280" spans="1:16" ht="12.75">
      <c r="A280" s="51" t="s">
        <v>224</v>
      </c>
      <c r="B280" s="37"/>
      <c r="C280" s="51" t="s">
        <v>225</v>
      </c>
      <c r="D280" s="50">
        <f>D281</f>
        <v>0</v>
      </c>
      <c r="E280" s="50">
        <f aca="true" t="shared" si="107" ref="D280:F282">E281</f>
        <v>20608.76</v>
      </c>
      <c r="F280" s="50">
        <f t="shared" si="107"/>
        <v>38651.16</v>
      </c>
      <c r="G280" s="50">
        <f>G281</f>
        <v>19287.37</v>
      </c>
      <c r="H280" s="50">
        <f aca="true" t="shared" si="108" ref="H280:P282">H281</f>
        <v>18666.62</v>
      </c>
      <c r="I280" s="50">
        <f t="shared" si="108"/>
        <v>19135.39</v>
      </c>
      <c r="J280" s="50">
        <f t="shared" si="108"/>
        <v>0</v>
      </c>
      <c r="K280" s="50">
        <f t="shared" si="108"/>
        <v>38351.15</v>
      </c>
      <c r="L280" s="50">
        <f t="shared" si="108"/>
        <v>19162.18</v>
      </c>
      <c r="M280" s="50">
        <f t="shared" si="108"/>
        <v>19171.11</v>
      </c>
      <c r="N280" s="50">
        <f t="shared" si="108"/>
        <v>19166.645</v>
      </c>
      <c r="O280" s="50">
        <f t="shared" si="108"/>
        <v>19166.645</v>
      </c>
      <c r="P280" s="50">
        <f t="shared" si="108"/>
        <v>231367.02999999997</v>
      </c>
    </row>
    <row r="281" spans="1:16" ht="12.75">
      <c r="A281" s="53" t="s">
        <v>226</v>
      </c>
      <c r="B281" s="37"/>
      <c r="C281" s="53" t="s">
        <v>227</v>
      </c>
      <c r="D281" s="55">
        <f t="shared" si="107"/>
        <v>0</v>
      </c>
      <c r="E281" s="55">
        <f t="shared" si="107"/>
        <v>20608.76</v>
      </c>
      <c r="F281" s="55">
        <f t="shared" si="107"/>
        <v>38651.16</v>
      </c>
      <c r="G281" s="55">
        <f>G282</f>
        <v>19287.37</v>
      </c>
      <c r="H281" s="55">
        <f t="shared" si="108"/>
        <v>18666.62</v>
      </c>
      <c r="I281" s="55">
        <f t="shared" si="108"/>
        <v>19135.39</v>
      </c>
      <c r="J281" s="55">
        <f t="shared" si="108"/>
        <v>0</v>
      </c>
      <c r="K281" s="55">
        <f t="shared" si="108"/>
        <v>38351.15</v>
      </c>
      <c r="L281" s="55">
        <f t="shared" si="108"/>
        <v>19162.18</v>
      </c>
      <c r="M281" s="55">
        <f t="shared" si="108"/>
        <v>19171.11</v>
      </c>
      <c r="N281" s="55">
        <f t="shared" si="108"/>
        <v>19166.645</v>
      </c>
      <c r="O281" s="55">
        <f t="shared" si="108"/>
        <v>19166.645</v>
      </c>
      <c r="P281" s="55">
        <f t="shared" si="108"/>
        <v>231367.02999999997</v>
      </c>
    </row>
    <row r="282" spans="1:16" ht="12.75">
      <c r="A282" s="56" t="s">
        <v>228</v>
      </c>
      <c r="B282" s="37"/>
      <c r="C282" s="56" t="s">
        <v>229</v>
      </c>
      <c r="D282" s="62">
        <f t="shared" si="107"/>
        <v>0</v>
      </c>
      <c r="E282" s="62">
        <f t="shared" si="107"/>
        <v>20608.76</v>
      </c>
      <c r="F282" s="62">
        <f t="shared" si="107"/>
        <v>38651.16</v>
      </c>
      <c r="G282" s="62">
        <f>G283</f>
        <v>19287.37</v>
      </c>
      <c r="H282" s="62">
        <f t="shared" si="108"/>
        <v>18666.62</v>
      </c>
      <c r="I282" s="62">
        <f>I283</f>
        <v>19135.39</v>
      </c>
      <c r="J282" s="62">
        <f>J283</f>
        <v>0</v>
      </c>
      <c r="K282" s="62">
        <f t="shared" si="108"/>
        <v>38351.15</v>
      </c>
      <c r="L282" s="62">
        <f t="shared" si="108"/>
        <v>19162.18</v>
      </c>
      <c r="M282" s="62">
        <f t="shared" si="108"/>
        <v>19171.11</v>
      </c>
      <c r="N282" s="62">
        <f t="shared" si="108"/>
        <v>19166.645</v>
      </c>
      <c r="O282" s="62">
        <f t="shared" si="108"/>
        <v>19166.645</v>
      </c>
      <c r="P282" s="62">
        <f t="shared" si="108"/>
        <v>231367.02999999997</v>
      </c>
    </row>
    <row r="283" spans="1:16" ht="12.75">
      <c r="A283" s="38" t="s">
        <v>230</v>
      </c>
      <c r="B283" s="37" t="s">
        <v>97</v>
      </c>
      <c r="C283" s="38" t="s">
        <v>231</v>
      </c>
      <c r="D283" s="60">
        <v>0</v>
      </c>
      <c r="E283" s="60">
        <v>20608.76</v>
      </c>
      <c r="F283" s="60">
        <v>38651.16</v>
      </c>
      <c r="G283" s="60">
        <v>19287.37</v>
      </c>
      <c r="H283" s="60">
        <v>18666.62</v>
      </c>
      <c r="I283" s="60">
        <v>19135.39</v>
      </c>
      <c r="J283" s="60">
        <v>0</v>
      </c>
      <c r="K283" s="60">
        <v>38351.15</v>
      </c>
      <c r="L283" s="64">
        <f>SUM(I283:K283)/3</f>
        <v>19162.18</v>
      </c>
      <c r="M283" s="64">
        <f>SUM(J283:L283)/3</f>
        <v>19171.11</v>
      </c>
      <c r="N283" s="64">
        <f>SUM(L283:M283)/2</f>
        <v>19166.645</v>
      </c>
      <c r="O283" s="64">
        <f>SUM(L283:N283)/3</f>
        <v>19166.645</v>
      </c>
      <c r="P283" s="60">
        <f>SUM(D283:O283)</f>
        <v>231367.02999999997</v>
      </c>
    </row>
    <row r="284" spans="1:16" ht="12.75">
      <c r="A284" s="48" t="s">
        <v>800</v>
      </c>
      <c r="B284" s="37"/>
      <c r="C284" s="48" t="s">
        <v>801</v>
      </c>
      <c r="D284" s="50">
        <f aca="true" t="shared" si="109" ref="D284:P284">SUM(D285)</f>
        <v>0</v>
      </c>
      <c r="E284" s="50">
        <f t="shared" si="109"/>
        <v>0</v>
      </c>
      <c r="F284" s="50">
        <f t="shared" si="109"/>
        <v>0</v>
      </c>
      <c r="G284" s="50">
        <f t="shared" si="109"/>
        <v>0</v>
      </c>
      <c r="H284" s="50">
        <f t="shared" si="109"/>
        <v>0</v>
      </c>
      <c r="I284" s="50">
        <f t="shared" si="109"/>
        <v>0</v>
      </c>
      <c r="J284" s="50">
        <f t="shared" si="109"/>
        <v>0</v>
      </c>
      <c r="K284" s="50">
        <f t="shared" si="109"/>
        <v>0</v>
      </c>
      <c r="L284" s="50">
        <f t="shared" si="109"/>
        <v>0</v>
      </c>
      <c r="M284" s="50">
        <f t="shared" si="109"/>
        <v>0</v>
      </c>
      <c r="N284" s="50">
        <f t="shared" si="109"/>
        <v>0</v>
      </c>
      <c r="O284" s="50">
        <f t="shared" si="109"/>
        <v>0</v>
      </c>
      <c r="P284" s="50">
        <f t="shared" si="109"/>
        <v>0</v>
      </c>
    </row>
    <row r="285" spans="1:16" ht="12.75">
      <c r="A285" s="51" t="s">
        <v>802</v>
      </c>
      <c r="B285" s="37"/>
      <c r="C285" s="51" t="s">
        <v>803</v>
      </c>
      <c r="D285" s="50">
        <f aca="true" t="shared" si="110" ref="D285:P285">SUM(D286:D286)</f>
        <v>0</v>
      </c>
      <c r="E285" s="50">
        <f t="shared" si="110"/>
        <v>0</v>
      </c>
      <c r="F285" s="50">
        <f t="shared" si="110"/>
        <v>0</v>
      </c>
      <c r="G285" s="50">
        <f t="shared" si="110"/>
        <v>0</v>
      </c>
      <c r="H285" s="50">
        <f t="shared" si="110"/>
        <v>0</v>
      </c>
      <c r="I285" s="50">
        <f t="shared" si="110"/>
        <v>0</v>
      </c>
      <c r="J285" s="50">
        <f t="shared" si="110"/>
        <v>0</v>
      </c>
      <c r="K285" s="50">
        <f t="shared" si="110"/>
        <v>0</v>
      </c>
      <c r="L285" s="50">
        <f t="shared" si="110"/>
        <v>0</v>
      </c>
      <c r="M285" s="50">
        <f t="shared" si="110"/>
        <v>0</v>
      </c>
      <c r="N285" s="50">
        <f t="shared" si="110"/>
        <v>0</v>
      </c>
      <c r="O285" s="50">
        <f t="shared" si="110"/>
        <v>0</v>
      </c>
      <c r="P285" s="50">
        <f t="shared" si="110"/>
        <v>0</v>
      </c>
    </row>
    <row r="286" spans="1:16" ht="12.75">
      <c r="A286" s="38" t="s">
        <v>304</v>
      </c>
      <c r="B286" s="37" t="s">
        <v>97</v>
      </c>
      <c r="C286" s="38" t="s">
        <v>804</v>
      </c>
      <c r="D286" s="60">
        <v>0</v>
      </c>
      <c r="E286" s="60">
        <v>0</v>
      </c>
      <c r="F286" s="60">
        <v>0</v>
      </c>
      <c r="G286" s="60">
        <v>0</v>
      </c>
      <c r="H286" s="60">
        <v>0</v>
      </c>
      <c r="I286" s="60">
        <v>0</v>
      </c>
      <c r="J286" s="60">
        <v>0</v>
      </c>
      <c r="K286" s="60">
        <v>0</v>
      </c>
      <c r="L286" s="60">
        <v>0</v>
      </c>
      <c r="M286" s="60">
        <v>0</v>
      </c>
      <c r="N286" s="60">
        <v>0</v>
      </c>
      <c r="O286" s="60">
        <v>0</v>
      </c>
      <c r="P286" s="60">
        <f>SUM(D286:O286)</f>
        <v>0</v>
      </c>
    </row>
    <row r="287" spans="1:16" ht="12.75">
      <c r="A287" s="48" t="s">
        <v>805</v>
      </c>
      <c r="B287" s="37"/>
      <c r="C287" s="48" t="s">
        <v>806</v>
      </c>
      <c r="D287" s="50">
        <f aca="true" t="shared" si="111" ref="D287:P288">SUM(D288)</f>
        <v>699393.46</v>
      </c>
      <c r="E287" s="50">
        <f t="shared" si="111"/>
        <v>509257.57</v>
      </c>
      <c r="F287" s="50">
        <f t="shared" si="111"/>
        <v>570069.15</v>
      </c>
      <c r="G287" s="50">
        <f>SUM(G288)</f>
        <v>508197.66</v>
      </c>
      <c r="H287" s="50">
        <f t="shared" si="111"/>
        <v>528603.0900000001</v>
      </c>
      <c r="I287" s="50">
        <f t="shared" si="111"/>
        <v>555534.5</v>
      </c>
      <c r="J287" s="50">
        <f t="shared" si="111"/>
        <v>618889.61</v>
      </c>
      <c r="K287" s="50">
        <f t="shared" si="111"/>
        <v>604475.4299999999</v>
      </c>
      <c r="L287" s="50">
        <f t="shared" si="111"/>
        <v>585192.8799999999</v>
      </c>
      <c r="M287" s="50">
        <f t="shared" si="111"/>
        <v>595079.0066666666</v>
      </c>
      <c r="N287" s="50">
        <f t="shared" si="111"/>
        <v>594915.7722222223</v>
      </c>
      <c r="O287" s="50">
        <f t="shared" si="111"/>
        <v>591729.2196296295</v>
      </c>
      <c r="P287" s="50">
        <f t="shared" si="111"/>
        <v>6961337.348518519</v>
      </c>
    </row>
    <row r="288" spans="1:16" ht="12.75">
      <c r="A288" s="53" t="s">
        <v>807</v>
      </c>
      <c r="B288" s="37"/>
      <c r="C288" s="53" t="s">
        <v>808</v>
      </c>
      <c r="D288" s="55">
        <f t="shared" si="111"/>
        <v>699393.46</v>
      </c>
      <c r="E288" s="55">
        <f t="shared" si="111"/>
        <v>509257.57</v>
      </c>
      <c r="F288" s="55">
        <f t="shared" si="111"/>
        <v>570069.15</v>
      </c>
      <c r="G288" s="55">
        <f t="shared" si="111"/>
        <v>508197.66</v>
      </c>
      <c r="H288" s="55">
        <f t="shared" si="111"/>
        <v>528603.0900000001</v>
      </c>
      <c r="I288" s="55">
        <f t="shared" si="111"/>
        <v>555534.5</v>
      </c>
      <c r="J288" s="55">
        <f t="shared" si="111"/>
        <v>618889.61</v>
      </c>
      <c r="K288" s="55">
        <f t="shared" si="111"/>
        <v>604475.4299999999</v>
      </c>
      <c r="L288" s="55">
        <f t="shared" si="111"/>
        <v>585192.8799999999</v>
      </c>
      <c r="M288" s="55">
        <f t="shared" si="111"/>
        <v>595079.0066666666</v>
      </c>
      <c r="N288" s="55">
        <f t="shared" si="111"/>
        <v>594915.7722222223</v>
      </c>
      <c r="O288" s="55">
        <f t="shared" si="111"/>
        <v>591729.2196296295</v>
      </c>
      <c r="P288" s="55">
        <f t="shared" si="111"/>
        <v>6961337.348518519</v>
      </c>
    </row>
    <row r="289" spans="1:16" ht="12.75">
      <c r="A289" s="56" t="s">
        <v>809</v>
      </c>
      <c r="B289" s="37"/>
      <c r="C289" s="56" t="s">
        <v>810</v>
      </c>
      <c r="D289" s="62">
        <f aca="true" t="shared" si="112" ref="D289:J289">SUM(D290:D292)</f>
        <v>699393.46</v>
      </c>
      <c r="E289" s="62">
        <f t="shared" si="112"/>
        <v>509257.57</v>
      </c>
      <c r="F289" s="62">
        <f t="shared" si="112"/>
        <v>570069.15</v>
      </c>
      <c r="G289" s="62">
        <f t="shared" si="112"/>
        <v>508197.66</v>
      </c>
      <c r="H289" s="62">
        <f t="shared" si="112"/>
        <v>528603.0900000001</v>
      </c>
      <c r="I289" s="62">
        <f t="shared" si="112"/>
        <v>555534.5</v>
      </c>
      <c r="J289" s="62">
        <f t="shared" si="112"/>
        <v>618889.61</v>
      </c>
      <c r="K289" s="62">
        <f aca="true" t="shared" si="113" ref="K289:P289">SUM(K290:K292)</f>
        <v>604475.4299999999</v>
      </c>
      <c r="L289" s="62">
        <f t="shared" si="113"/>
        <v>585192.8799999999</v>
      </c>
      <c r="M289" s="62">
        <f t="shared" si="113"/>
        <v>595079.0066666666</v>
      </c>
      <c r="N289" s="62">
        <f t="shared" si="113"/>
        <v>594915.7722222223</v>
      </c>
      <c r="O289" s="62">
        <f t="shared" si="113"/>
        <v>591729.2196296295</v>
      </c>
      <c r="P289" s="62">
        <f t="shared" si="113"/>
        <v>6961337.348518519</v>
      </c>
    </row>
    <row r="290" spans="1:16" ht="12.75">
      <c r="A290" s="38" t="s">
        <v>811</v>
      </c>
      <c r="B290" s="37" t="s">
        <v>112</v>
      </c>
      <c r="C290" s="38" t="s">
        <v>812</v>
      </c>
      <c r="D290" s="60">
        <v>329332.5</v>
      </c>
      <c r="E290" s="60">
        <v>184556.25</v>
      </c>
      <c r="F290" s="60">
        <v>184556.25</v>
      </c>
      <c r="G290" s="60">
        <v>184556.25</v>
      </c>
      <c r="H290" s="60">
        <v>184556.25</v>
      </c>
      <c r="I290" s="60">
        <v>184556.25</v>
      </c>
      <c r="J290" s="60">
        <v>207877.15</v>
      </c>
      <c r="K290" s="60">
        <v>184556.25</v>
      </c>
      <c r="L290" s="60">
        <f>K290</f>
        <v>184556.25</v>
      </c>
      <c r="M290" s="60">
        <f>L290</f>
        <v>184556.25</v>
      </c>
      <c r="N290" s="60">
        <f>M290</f>
        <v>184556.25</v>
      </c>
      <c r="O290" s="60">
        <f>N290</f>
        <v>184556.25</v>
      </c>
      <c r="P290" s="60">
        <f>SUM(D290:O290)</f>
        <v>2382772.15</v>
      </c>
    </row>
    <row r="291" spans="1:16" ht="12.75">
      <c r="A291" s="38" t="s">
        <v>506</v>
      </c>
      <c r="B291" s="37" t="s">
        <v>108</v>
      </c>
      <c r="C291" s="38" t="s">
        <v>813</v>
      </c>
      <c r="D291" s="60">
        <v>370060.96</v>
      </c>
      <c r="E291" s="60">
        <v>324701.32</v>
      </c>
      <c r="F291" s="60">
        <v>385512.9</v>
      </c>
      <c r="G291" s="60">
        <v>323641.41</v>
      </c>
      <c r="H291" s="60">
        <v>344046.84</v>
      </c>
      <c r="I291" s="60">
        <v>370978.25</v>
      </c>
      <c r="J291" s="60">
        <v>411012.46</v>
      </c>
      <c r="K291" s="60">
        <v>419919.18</v>
      </c>
      <c r="L291" s="64">
        <f>SUM(I291:K291)/3</f>
        <v>400636.62999999995</v>
      </c>
      <c r="M291" s="64">
        <f>SUM(J291:L291)/3</f>
        <v>410522.75666666665</v>
      </c>
      <c r="N291" s="64">
        <f>SUM(K291:M291)/3</f>
        <v>410359.52222222224</v>
      </c>
      <c r="O291" s="64">
        <f>SUM(L291:N291)/3</f>
        <v>407172.9696296296</v>
      </c>
      <c r="P291" s="60">
        <f>SUM(D291:O291)</f>
        <v>4578565.198518519</v>
      </c>
    </row>
    <row r="292" spans="1:16" ht="12.75">
      <c r="A292" s="38" t="s">
        <v>814</v>
      </c>
      <c r="B292" s="37" t="s">
        <v>100</v>
      </c>
      <c r="C292" s="38" t="s">
        <v>815</v>
      </c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>
        <f>SUM(D292:O292)</f>
        <v>0</v>
      </c>
    </row>
    <row r="293" spans="1:16" ht="12.75">
      <c r="A293" s="48" t="s">
        <v>816</v>
      </c>
      <c r="B293" s="37"/>
      <c r="C293" s="48" t="s">
        <v>817</v>
      </c>
      <c r="D293" s="50">
        <f aca="true" t="shared" si="114" ref="D293:P293">SUM(D294+D428)</f>
        <v>29142971.55</v>
      </c>
      <c r="E293" s="50">
        <f t="shared" si="114"/>
        <v>21259732.490000002</v>
      </c>
      <c r="F293" s="50">
        <f t="shared" si="114"/>
        <v>19676902.499999996</v>
      </c>
      <c r="G293" s="50">
        <f t="shared" si="114"/>
        <v>23556745.59</v>
      </c>
      <c r="H293" s="50">
        <f t="shared" si="114"/>
        <v>22116382.939999998</v>
      </c>
      <c r="I293" s="50">
        <f t="shared" si="114"/>
        <v>21037842.019999996</v>
      </c>
      <c r="J293" s="50">
        <f t="shared" si="114"/>
        <v>25334922.189999998</v>
      </c>
      <c r="K293" s="50">
        <f t="shared" si="114"/>
        <v>18946001.97</v>
      </c>
      <c r="L293" s="50">
        <f t="shared" si="114"/>
        <v>20038732.08</v>
      </c>
      <c r="M293" s="50">
        <f t="shared" si="114"/>
        <v>18770386.21</v>
      </c>
      <c r="N293" s="50">
        <f t="shared" si="114"/>
        <v>20843738.83</v>
      </c>
      <c r="O293" s="50">
        <f t="shared" si="114"/>
        <v>29123195.939999998</v>
      </c>
      <c r="P293" s="50">
        <f t="shared" si="114"/>
        <v>269847554.31</v>
      </c>
    </row>
    <row r="294" spans="1:16" ht="12.75">
      <c r="A294" s="51" t="s">
        <v>818</v>
      </c>
      <c r="B294" s="37"/>
      <c r="C294" s="51" t="s">
        <v>819</v>
      </c>
      <c r="D294" s="50">
        <f aca="true" t="shared" si="115" ref="D294:P294">SUM(D295+D385+D426)</f>
        <v>29142971.55</v>
      </c>
      <c r="E294" s="50">
        <f t="shared" si="115"/>
        <v>21259732.490000002</v>
      </c>
      <c r="F294" s="50">
        <f t="shared" si="115"/>
        <v>19613502.009999998</v>
      </c>
      <c r="G294" s="50">
        <f t="shared" si="115"/>
        <v>23547346.08</v>
      </c>
      <c r="H294" s="50">
        <f t="shared" si="115"/>
        <v>22079982.939999998</v>
      </c>
      <c r="I294" s="50">
        <f t="shared" si="115"/>
        <v>21001442.019999996</v>
      </c>
      <c r="J294" s="50">
        <f t="shared" si="115"/>
        <v>25256486.189999998</v>
      </c>
      <c r="K294" s="50">
        <f t="shared" si="115"/>
        <v>18909601.97</v>
      </c>
      <c r="L294" s="50">
        <f t="shared" si="115"/>
        <v>20002332.08</v>
      </c>
      <c r="M294" s="50">
        <f t="shared" si="115"/>
        <v>18733986.21</v>
      </c>
      <c r="N294" s="50">
        <f t="shared" si="115"/>
        <v>20807338.83</v>
      </c>
      <c r="O294" s="50">
        <f t="shared" si="115"/>
        <v>29086795.939999998</v>
      </c>
      <c r="P294" s="50">
        <f t="shared" si="115"/>
        <v>269441518.31</v>
      </c>
    </row>
    <row r="295" spans="1:16" ht="12.75">
      <c r="A295" s="53" t="s">
        <v>820</v>
      </c>
      <c r="B295" s="37"/>
      <c r="C295" s="53" t="s">
        <v>821</v>
      </c>
      <c r="D295" s="55">
        <f aca="true" t="shared" si="116" ref="D295:P295">SUM(D296+D307+D310+D353+D366+D375+D380)</f>
        <v>9206371.940000001</v>
      </c>
      <c r="E295" s="55">
        <f t="shared" si="116"/>
        <v>7893293.180000001</v>
      </c>
      <c r="F295" s="55">
        <f t="shared" si="116"/>
        <v>6212748.69</v>
      </c>
      <c r="G295" s="55">
        <f t="shared" si="116"/>
        <v>7376014.629999999</v>
      </c>
      <c r="H295" s="55">
        <f t="shared" si="116"/>
        <v>7252288.289999999</v>
      </c>
      <c r="I295" s="55">
        <f t="shared" si="116"/>
        <v>6526370.05</v>
      </c>
      <c r="J295" s="55">
        <f t="shared" si="116"/>
        <v>6058214.159999999</v>
      </c>
      <c r="K295" s="55">
        <f t="shared" si="116"/>
        <v>6960674.359999999</v>
      </c>
      <c r="L295" s="55">
        <f t="shared" si="116"/>
        <v>6142354.329999999</v>
      </c>
      <c r="M295" s="55">
        <f t="shared" si="116"/>
        <v>6273058.459999999</v>
      </c>
      <c r="N295" s="55">
        <f t="shared" si="116"/>
        <v>7444638.079999999</v>
      </c>
      <c r="O295" s="55">
        <f t="shared" si="116"/>
        <v>10251515.95</v>
      </c>
      <c r="P295" s="55">
        <f t="shared" si="116"/>
        <v>87597542.12</v>
      </c>
    </row>
    <row r="296" spans="1:16" ht="12.75">
      <c r="A296" s="56" t="s">
        <v>822</v>
      </c>
      <c r="B296" s="37"/>
      <c r="C296" s="56" t="s">
        <v>823</v>
      </c>
      <c r="D296" s="62">
        <f aca="true" t="shared" si="117" ref="D296:J296">SUM(D297+D302)</f>
        <v>5689170.06</v>
      </c>
      <c r="E296" s="62">
        <f t="shared" si="117"/>
        <v>6025261.76</v>
      </c>
      <c r="F296" s="62">
        <f t="shared" si="117"/>
        <v>3574784.8400000003</v>
      </c>
      <c r="G296" s="62">
        <f t="shared" si="117"/>
        <v>4083075.4499999997</v>
      </c>
      <c r="H296" s="62">
        <f t="shared" si="117"/>
        <v>5438329.989999999</v>
      </c>
      <c r="I296" s="62">
        <f t="shared" si="117"/>
        <v>4077169.93</v>
      </c>
      <c r="J296" s="62">
        <f t="shared" si="117"/>
        <v>3503330.31</v>
      </c>
      <c r="K296" s="62">
        <f aca="true" t="shared" si="118" ref="K296:P296">SUM(K297+K302)</f>
        <v>4262189.52</v>
      </c>
      <c r="L296" s="62">
        <f t="shared" si="118"/>
        <v>3796556.25</v>
      </c>
      <c r="M296" s="62">
        <f t="shared" si="118"/>
        <v>3928087.5</v>
      </c>
      <c r="N296" s="62">
        <f t="shared" si="118"/>
        <v>5094540</v>
      </c>
      <c r="O296" s="62">
        <f t="shared" si="118"/>
        <v>7909945</v>
      </c>
      <c r="P296" s="62">
        <f t="shared" si="118"/>
        <v>57382440.61000001</v>
      </c>
    </row>
    <row r="297" spans="1:16" ht="12.75">
      <c r="A297" s="56" t="s">
        <v>824</v>
      </c>
      <c r="B297" s="37"/>
      <c r="C297" s="56" t="s">
        <v>825</v>
      </c>
      <c r="D297" s="62">
        <f aca="true" t="shared" si="119" ref="D297:J297">SUM(D298:D301)</f>
        <v>5641758.4399999995</v>
      </c>
      <c r="E297" s="62">
        <f t="shared" si="119"/>
        <v>6024572.83</v>
      </c>
      <c r="F297" s="62">
        <f t="shared" si="119"/>
        <v>3573746.87</v>
      </c>
      <c r="G297" s="62">
        <f t="shared" si="119"/>
        <v>4078830.34</v>
      </c>
      <c r="H297" s="62">
        <f t="shared" si="119"/>
        <v>5435542.949999999</v>
      </c>
      <c r="I297" s="62">
        <f t="shared" si="119"/>
        <v>4076306.37</v>
      </c>
      <c r="J297" s="62">
        <f t="shared" si="119"/>
        <v>3501031.42</v>
      </c>
      <c r="K297" s="62">
        <f aca="true" t="shared" si="120" ref="K297:P297">SUM(K298:K301)</f>
        <v>4253157.51</v>
      </c>
      <c r="L297" s="62">
        <f t="shared" si="120"/>
        <v>3716456.25</v>
      </c>
      <c r="M297" s="62">
        <f t="shared" si="120"/>
        <v>3636087.5</v>
      </c>
      <c r="N297" s="62">
        <f t="shared" si="120"/>
        <v>5049040</v>
      </c>
      <c r="O297" s="62">
        <f t="shared" si="120"/>
        <v>7874245</v>
      </c>
      <c r="P297" s="62">
        <f t="shared" si="120"/>
        <v>56860775.480000004</v>
      </c>
    </row>
    <row r="298" spans="1:16" ht="11.25" customHeight="1">
      <c r="A298" s="38" t="s">
        <v>826</v>
      </c>
      <c r="B298" s="37" t="s">
        <v>97</v>
      </c>
      <c r="C298" s="38" t="s">
        <v>827</v>
      </c>
      <c r="D298" s="60">
        <v>3385055.17</v>
      </c>
      <c r="E298" s="60">
        <v>3614743.75</v>
      </c>
      <c r="F298" s="60">
        <v>2144248.16</v>
      </c>
      <c r="G298" s="60">
        <v>2447298.26</v>
      </c>
      <c r="H298" s="60">
        <v>3261325.8</v>
      </c>
      <c r="I298" s="60">
        <v>2445783.88</v>
      </c>
      <c r="J298" s="60">
        <v>2100618.88</v>
      </c>
      <c r="K298" s="60">
        <v>2551894.57</v>
      </c>
      <c r="L298" s="60">
        <v>2229873.75</v>
      </c>
      <c r="M298" s="60">
        <v>2181652.5</v>
      </c>
      <c r="N298" s="60">
        <v>3029424</v>
      </c>
      <c r="O298" s="60">
        <v>4724547</v>
      </c>
      <c r="P298" s="60">
        <f aca="true" t="shared" si="121" ref="P298:P309">SUM(D298:O298)</f>
        <v>34116465.72</v>
      </c>
    </row>
    <row r="299" spans="1:16" ht="12.75">
      <c r="A299" s="38" t="s">
        <v>828</v>
      </c>
      <c r="B299" s="37" t="s">
        <v>98</v>
      </c>
      <c r="C299" s="38" t="s">
        <v>829</v>
      </c>
      <c r="D299" s="60">
        <v>282087.9</v>
      </c>
      <c r="E299" s="60">
        <v>301228.65</v>
      </c>
      <c r="F299" s="60">
        <v>178687.34</v>
      </c>
      <c r="G299" s="60">
        <v>203941.52</v>
      </c>
      <c r="H299" s="60">
        <v>271777.15</v>
      </c>
      <c r="I299" s="60">
        <v>203815.31</v>
      </c>
      <c r="J299" s="60">
        <v>175051.58</v>
      </c>
      <c r="K299" s="60">
        <v>212657.87</v>
      </c>
      <c r="L299" s="60">
        <v>185822.81</v>
      </c>
      <c r="M299" s="60">
        <v>181804.37</v>
      </c>
      <c r="N299" s="60">
        <v>252452</v>
      </c>
      <c r="O299" s="60">
        <v>393712.25</v>
      </c>
      <c r="P299" s="60">
        <f t="shared" si="121"/>
        <v>2843038.7500000005</v>
      </c>
    </row>
    <row r="300" spans="1:16" ht="12.75">
      <c r="A300" s="38" t="s">
        <v>830</v>
      </c>
      <c r="B300" s="37" t="s">
        <v>99</v>
      </c>
      <c r="C300" s="38" t="s">
        <v>831</v>
      </c>
      <c r="D300" s="60">
        <v>846263.74</v>
      </c>
      <c r="E300" s="60">
        <v>903685.93</v>
      </c>
      <c r="F300" s="60">
        <v>536062.03</v>
      </c>
      <c r="G300" s="60">
        <v>611824.55</v>
      </c>
      <c r="H300" s="60">
        <v>815331.45</v>
      </c>
      <c r="I300" s="60">
        <v>611445.96</v>
      </c>
      <c r="J300" s="60">
        <v>525154.71</v>
      </c>
      <c r="K300" s="60">
        <v>637973.62</v>
      </c>
      <c r="L300" s="60">
        <v>557468.44</v>
      </c>
      <c r="M300" s="60">
        <v>545413.13</v>
      </c>
      <c r="N300" s="60">
        <v>757356</v>
      </c>
      <c r="O300" s="60">
        <v>1181136.75</v>
      </c>
      <c r="P300" s="60">
        <f t="shared" si="121"/>
        <v>8529116.309999999</v>
      </c>
    </row>
    <row r="301" spans="1:16" ht="12.75">
      <c r="A301" s="38" t="s">
        <v>832</v>
      </c>
      <c r="B301" s="37" t="s">
        <v>106</v>
      </c>
      <c r="C301" s="38" t="s">
        <v>833</v>
      </c>
      <c r="D301" s="60">
        <v>1128351.63</v>
      </c>
      <c r="E301" s="60">
        <v>1204914.5</v>
      </c>
      <c r="F301" s="60">
        <v>714749.34</v>
      </c>
      <c r="G301" s="60">
        <v>815766.01</v>
      </c>
      <c r="H301" s="60">
        <v>1087108.55</v>
      </c>
      <c r="I301" s="60">
        <v>815261.22</v>
      </c>
      <c r="J301" s="60">
        <v>700206.25</v>
      </c>
      <c r="K301" s="60">
        <v>850631.45</v>
      </c>
      <c r="L301" s="60">
        <v>743291.25</v>
      </c>
      <c r="M301" s="60">
        <v>727217.5</v>
      </c>
      <c r="N301" s="60">
        <v>1009808</v>
      </c>
      <c r="O301" s="60">
        <v>1574849</v>
      </c>
      <c r="P301" s="60">
        <f t="shared" si="121"/>
        <v>11372154.7</v>
      </c>
    </row>
    <row r="302" spans="1:16" ht="12.75">
      <c r="A302" s="56" t="s">
        <v>834</v>
      </c>
      <c r="B302" s="37"/>
      <c r="C302" s="56" t="s">
        <v>835</v>
      </c>
      <c r="D302" s="62">
        <f aca="true" t="shared" si="122" ref="D302:P302">SUM(D303:D306)</f>
        <v>47411.619999999995</v>
      </c>
      <c r="E302" s="62">
        <f t="shared" si="122"/>
        <v>688.93</v>
      </c>
      <c r="F302" s="62">
        <f t="shared" si="122"/>
        <v>1037.9699999999998</v>
      </c>
      <c r="G302" s="62">
        <f t="shared" si="122"/>
        <v>4245.11</v>
      </c>
      <c r="H302" s="62">
        <f t="shared" si="122"/>
        <v>2787.04</v>
      </c>
      <c r="I302" s="62">
        <f t="shared" si="122"/>
        <v>863.56</v>
      </c>
      <c r="J302" s="62">
        <f t="shared" si="122"/>
        <v>2298.89</v>
      </c>
      <c r="K302" s="62">
        <f t="shared" si="122"/>
        <v>9032.01</v>
      </c>
      <c r="L302" s="62">
        <f t="shared" si="122"/>
        <v>80100</v>
      </c>
      <c r="M302" s="62">
        <f t="shared" si="122"/>
        <v>292000</v>
      </c>
      <c r="N302" s="62">
        <f t="shared" si="122"/>
        <v>45500</v>
      </c>
      <c r="O302" s="62">
        <f t="shared" si="122"/>
        <v>35700</v>
      </c>
      <c r="P302" s="62">
        <f t="shared" si="122"/>
        <v>521665.13</v>
      </c>
    </row>
    <row r="303" spans="1:16" ht="12.75">
      <c r="A303" s="38" t="s">
        <v>836</v>
      </c>
      <c r="B303" s="37" t="s">
        <v>97</v>
      </c>
      <c r="C303" s="38" t="s">
        <v>837</v>
      </c>
      <c r="D303" s="60">
        <v>28447.03</v>
      </c>
      <c r="E303" s="60">
        <v>413.36</v>
      </c>
      <c r="F303" s="60">
        <v>622.78</v>
      </c>
      <c r="G303" s="60">
        <v>2547.08</v>
      </c>
      <c r="H303" s="60">
        <v>1672.22</v>
      </c>
      <c r="I303" s="60">
        <v>518.14</v>
      </c>
      <c r="J303" s="60">
        <v>1379.33</v>
      </c>
      <c r="K303" s="64">
        <v>5419.23</v>
      </c>
      <c r="L303" s="64">
        <v>48060</v>
      </c>
      <c r="M303" s="64">
        <v>175200</v>
      </c>
      <c r="N303" s="64">
        <v>27300</v>
      </c>
      <c r="O303" s="64">
        <v>21420</v>
      </c>
      <c r="P303" s="60">
        <f t="shared" si="121"/>
        <v>312999.17</v>
      </c>
    </row>
    <row r="304" spans="1:16" ht="12.75">
      <c r="A304" s="38" t="s">
        <v>838</v>
      </c>
      <c r="B304" s="37" t="s">
        <v>98</v>
      </c>
      <c r="C304" s="38" t="s">
        <v>839</v>
      </c>
      <c r="D304" s="60">
        <v>2370.56</v>
      </c>
      <c r="E304" s="60">
        <v>34.45</v>
      </c>
      <c r="F304" s="60">
        <v>51.91</v>
      </c>
      <c r="G304" s="60">
        <v>212.25</v>
      </c>
      <c r="H304" s="60">
        <v>139.36</v>
      </c>
      <c r="I304" s="60">
        <v>43.18</v>
      </c>
      <c r="J304" s="60">
        <v>114.95</v>
      </c>
      <c r="K304" s="64">
        <v>451.6</v>
      </c>
      <c r="L304" s="64">
        <v>4005</v>
      </c>
      <c r="M304" s="64">
        <v>14600</v>
      </c>
      <c r="N304" s="64">
        <v>2275</v>
      </c>
      <c r="O304" s="64">
        <v>1785</v>
      </c>
      <c r="P304" s="60">
        <f t="shared" si="121"/>
        <v>26083.26</v>
      </c>
    </row>
    <row r="305" spans="1:16" ht="12.75">
      <c r="A305" s="38" t="s">
        <v>840</v>
      </c>
      <c r="B305" s="37" t="s">
        <v>99</v>
      </c>
      <c r="C305" s="38" t="s">
        <v>841</v>
      </c>
      <c r="D305" s="60">
        <v>7111.72</v>
      </c>
      <c r="E305" s="60">
        <v>103.34</v>
      </c>
      <c r="F305" s="60">
        <v>155.7</v>
      </c>
      <c r="G305" s="60">
        <v>636.77</v>
      </c>
      <c r="H305" s="60">
        <v>418.06</v>
      </c>
      <c r="I305" s="60">
        <v>129.53</v>
      </c>
      <c r="J305" s="60">
        <v>344.84</v>
      </c>
      <c r="K305" s="64">
        <v>1354.8</v>
      </c>
      <c r="L305" s="64">
        <v>12015</v>
      </c>
      <c r="M305" s="64">
        <v>43800</v>
      </c>
      <c r="N305" s="64">
        <v>6825</v>
      </c>
      <c r="O305" s="64">
        <v>5355</v>
      </c>
      <c r="P305" s="60">
        <f t="shared" si="121"/>
        <v>78249.76000000001</v>
      </c>
    </row>
    <row r="306" spans="1:16" ht="12.75">
      <c r="A306" s="38" t="s">
        <v>842</v>
      </c>
      <c r="B306" s="37" t="s">
        <v>106</v>
      </c>
      <c r="C306" s="38" t="s">
        <v>843</v>
      </c>
      <c r="D306" s="60">
        <v>9482.31</v>
      </c>
      <c r="E306" s="60">
        <v>137.78</v>
      </c>
      <c r="F306" s="60">
        <v>207.58</v>
      </c>
      <c r="G306" s="60">
        <v>849.01</v>
      </c>
      <c r="H306" s="60">
        <v>557.4</v>
      </c>
      <c r="I306" s="60">
        <v>172.71</v>
      </c>
      <c r="J306" s="60">
        <v>459.77</v>
      </c>
      <c r="K306" s="64">
        <v>1806.38</v>
      </c>
      <c r="L306" s="64">
        <v>16020</v>
      </c>
      <c r="M306" s="64">
        <v>58400</v>
      </c>
      <c r="N306" s="64">
        <v>9100</v>
      </c>
      <c r="O306" s="64">
        <v>7140</v>
      </c>
      <c r="P306" s="60">
        <f t="shared" si="121"/>
        <v>104332.94</v>
      </c>
    </row>
    <row r="307" spans="1:16" ht="22.5">
      <c r="A307" s="56" t="s">
        <v>844</v>
      </c>
      <c r="B307" s="37"/>
      <c r="C307" s="61" t="s">
        <v>845</v>
      </c>
      <c r="D307" s="62">
        <f>SUM(D308:D309)</f>
        <v>65635.9</v>
      </c>
      <c r="E307" s="62">
        <f aca="true" t="shared" si="123" ref="E307:P307">SUM(E308:E309)</f>
        <v>0</v>
      </c>
      <c r="F307" s="62">
        <f t="shared" si="123"/>
        <v>72422.4</v>
      </c>
      <c r="G307" s="62">
        <f t="shared" si="123"/>
        <v>70969.8</v>
      </c>
      <c r="H307" s="62">
        <f t="shared" si="123"/>
        <v>65692.54</v>
      </c>
      <c r="I307" s="62">
        <f t="shared" si="123"/>
        <v>70505.63</v>
      </c>
      <c r="J307" s="62">
        <f t="shared" si="123"/>
        <v>65545.64</v>
      </c>
      <c r="K307" s="62">
        <f t="shared" si="123"/>
        <v>70523.58</v>
      </c>
      <c r="L307" s="62">
        <f t="shared" si="123"/>
        <v>66300</v>
      </c>
      <c r="M307" s="62">
        <f t="shared" si="123"/>
        <v>71200</v>
      </c>
      <c r="N307" s="62">
        <f t="shared" si="123"/>
        <v>70600</v>
      </c>
      <c r="O307" s="62">
        <f t="shared" si="123"/>
        <v>67800</v>
      </c>
      <c r="P307" s="62">
        <f t="shared" si="123"/>
        <v>757195.49</v>
      </c>
    </row>
    <row r="308" spans="1:16" ht="12.75">
      <c r="A308" s="38" t="s">
        <v>846</v>
      </c>
      <c r="B308" s="37" t="s">
        <v>97</v>
      </c>
      <c r="C308" s="38" t="s">
        <v>847</v>
      </c>
      <c r="D308" s="60">
        <v>65635.9</v>
      </c>
      <c r="E308" s="60">
        <v>0</v>
      </c>
      <c r="F308" s="60">
        <v>72422.4</v>
      </c>
      <c r="G308" s="60">
        <v>70969.8</v>
      </c>
      <c r="H308" s="60">
        <v>65692.54</v>
      </c>
      <c r="I308" s="60">
        <v>70505.63</v>
      </c>
      <c r="J308" s="60">
        <v>65545.64</v>
      </c>
      <c r="K308" s="60">
        <v>70523.58</v>
      </c>
      <c r="L308" s="60">
        <v>66300</v>
      </c>
      <c r="M308" s="60">
        <v>71200</v>
      </c>
      <c r="N308" s="60">
        <v>70600</v>
      </c>
      <c r="O308" s="60">
        <v>67800</v>
      </c>
      <c r="P308" s="60">
        <f t="shared" si="121"/>
        <v>757195.49</v>
      </c>
    </row>
    <row r="309" spans="1:16" ht="21.75" customHeight="1">
      <c r="A309" s="38" t="s">
        <v>222</v>
      </c>
      <c r="B309" s="37" t="s">
        <v>97</v>
      </c>
      <c r="C309" s="39" t="s">
        <v>223</v>
      </c>
      <c r="D309" s="60">
        <v>0</v>
      </c>
      <c r="E309" s="60">
        <v>0</v>
      </c>
      <c r="F309" s="60">
        <v>0</v>
      </c>
      <c r="G309" s="60"/>
      <c r="H309" s="60">
        <v>0</v>
      </c>
      <c r="I309" s="60">
        <v>0</v>
      </c>
      <c r="J309" s="60">
        <v>0</v>
      </c>
      <c r="K309" s="60">
        <v>0</v>
      </c>
      <c r="L309" s="60"/>
      <c r="M309" s="60"/>
      <c r="N309" s="60"/>
      <c r="O309" s="60"/>
      <c r="P309" s="60">
        <f t="shared" si="121"/>
        <v>0</v>
      </c>
    </row>
    <row r="310" spans="1:16" ht="22.5">
      <c r="A310" s="56" t="s">
        <v>848</v>
      </c>
      <c r="B310" s="37"/>
      <c r="C310" s="61" t="s">
        <v>849</v>
      </c>
      <c r="D310" s="62">
        <f>D311+D320+D329+D344+D349</f>
        <v>1888564.82</v>
      </c>
      <c r="E310" s="62">
        <f aca="true" t="shared" si="124" ref="E310:P310">E311+E320+E329+E344+E349</f>
        <v>1340916.9700000002</v>
      </c>
      <c r="F310" s="62">
        <f t="shared" si="124"/>
        <v>1475277.83</v>
      </c>
      <c r="G310" s="62">
        <f t="shared" si="124"/>
        <v>1337769.9300000002</v>
      </c>
      <c r="H310" s="62">
        <f t="shared" si="124"/>
        <v>904324.75</v>
      </c>
      <c r="I310" s="62">
        <f t="shared" si="124"/>
        <v>1622386.4300000002</v>
      </c>
      <c r="J310" s="62">
        <f t="shared" si="124"/>
        <v>1580313.8900000001</v>
      </c>
      <c r="K310" s="62">
        <f t="shared" si="124"/>
        <v>1689675.8699999999</v>
      </c>
      <c r="L310" s="62">
        <f t="shared" si="124"/>
        <v>1393539.9300000002</v>
      </c>
      <c r="M310" s="62">
        <f t="shared" si="124"/>
        <v>1393539.9300000002</v>
      </c>
      <c r="N310" s="62">
        <f t="shared" si="124"/>
        <v>1393539.9300000002</v>
      </c>
      <c r="O310" s="62">
        <f t="shared" si="124"/>
        <v>1393539.9300000002</v>
      </c>
      <c r="P310" s="62">
        <f t="shared" si="124"/>
        <v>17413390.209999997</v>
      </c>
    </row>
    <row r="311" spans="1:16" ht="12.75">
      <c r="A311" s="56" t="s">
        <v>1238</v>
      </c>
      <c r="B311" s="37"/>
      <c r="C311" s="56" t="s">
        <v>1237</v>
      </c>
      <c r="D311" s="62">
        <f>D312+D315</f>
        <v>770974</v>
      </c>
      <c r="E311" s="62">
        <f>E312+E315</f>
        <v>772033.04</v>
      </c>
      <c r="F311" s="62">
        <f>F312+F315</f>
        <v>829036</v>
      </c>
      <c r="G311" s="62">
        <f aca="true" t="shared" si="125" ref="G311:P311">G312+G315</f>
        <v>754286</v>
      </c>
      <c r="H311" s="62">
        <f t="shared" si="125"/>
        <v>250792</v>
      </c>
      <c r="I311" s="62">
        <f t="shared" si="125"/>
        <v>1075348</v>
      </c>
      <c r="J311" s="62">
        <f t="shared" si="125"/>
        <v>841572</v>
      </c>
      <c r="K311" s="62">
        <f t="shared" si="125"/>
        <v>810056</v>
      </c>
      <c r="L311" s="62">
        <f t="shared" si="125"/>
        <v>810056</v>
      </c>
      <c r="M311" s="62">
        <f t="shared" si="125"/>
        <v>810056</v>
      </c>
      <c r="N311" s="62">
        <f t="shared" si="125"/>
        <v>810056</v>
      </c>
      <c r="O311" s="62">
        <f t="shared" si="125"/>
        <v>810056</v>
      </c>
      <c r="P311" s="62">
        <f t="shared" si="125"/>
        <v>9344321.04</v>
      </c>
    </row>
    <row r="312" spans="1:16" ht="12.75">
      <c r="A312" s="56" t="s">
        <v>1239</v>
      </c>
      <c r="B312" s="37"/>
      <c r="C312" s="56" t="s">
        <v>1240</v>
      </c>
      <c r="D312" s="62">
        <f>SUM(D313:D314)</f>
        <v>527324</v>
      </c>
      <c r="E312" s="62">
        <f>SUM(E313:E314)</f>
        <v>533007.04</v>
      </c>
      <c r="F312" s="62">
        <f aca="true" t="shared" si="126" ref="F312:P312">SUM(F313:F314)</f>
        <v>527324</v>
      </c>
      <c r="G312" s="62">
        <f t="shared" si="126"/>
        <v>527324</v>
      </c>
      <c r="H312" s="62">
        <f t="shared" si="126"/>
        <v>0</v>
      </c>
      <c r="I312" s="62">
        <f t="shared" si="126"/>
        <v>1054648</v>
      </c>
      <c r="J312" s="62">
        <f t="shared" si="126"/>
        <v>527324</v>
      </c>
      <c r="K312" s="62">
        <f t="shared" si="126"/>
        <v>527324</v>
      </c>
      <c r="L312" s="62">
        <f t="shared" si="126"/>
        <v>527324</v>
      </c>
      <c r="M312" s="62">
        <f t="shared" si="126"/>
        <v>527324</v>
      </c>
      <c r="N312" s="62">
        <f t="shared" si="126"/>
        <v>527324</v>
      </c>
      <c r="O312" s="62">
        <f t="shared" si="126"/>
        <v>527324</v>
      </c>
      <c r="P312" s="62">
        <f t="shared" si="126"/>
        <v>6333571.04</v>
      </c>
    </row>
    <row r="313" spans="1:16" ht="12.75">
      <c r="A313" s="38" t="s">
        <v>1241</v>
      </c>
      <c r="B313" s="37" t="s">
        <v>109</v>
      </c>
      <c r="C313" s="38" t="s">
        <v>1242</v>
      </c>
      <c r="D313" s="60">
        <v>527324</v>
      </c>
      <c r="E313" s="60">
        <v>527324</v>
      </c>
      <c r="F313" s="60">
        <v>527324</v>
      </c>
      <c r="G313" s="60">
        <v>527324</v>
      </c>
      <c r="H313" s="60">
        <v>0</v>
      </c>
      <c r="I313" s="60">
        <v>1054648</v>
      </c>
      <c r="J313" s="60">
        <v>527324</v>
      </c>
      <c r="K313" s="60">
        <v>527324</v>
      </c>
      <c r="L313" s="60">
        <f>K313</f>
        <v>527324</v>
      </c>
      <c r="M313" s="60">
        <f>L313</f>
        <v>527324</v>
      </c>
      <c r="N313" s="60">
        <f>M313</f>
        <v>527324</v>
      </c>
      <c r="O313" s="60">
        <f>N313</f>
        <v>527324</v>
      </c>
      <c r="P313" s="60">
        <f aca="true" t="shared" si="127" ref="P313:P319">SUM(D313:O313)</f>
        <v>6327888</v>
      </c>
    </row>
    <row r="314" spans="1:16" ht="12.75">
      <c r="A314" s="38" t="s">
        <v>1243</v>
      </c>
      <c r="B314" s="37" t="s">
        <v>109</v>
      </c>
      <c r="C314" s="38" t="s">
        <v>1244</v>
      </c>
      <c r="D314" s="60"/>
      <c r="E314" s="60">
        <v>5683.04</v>
      </c>
      <c r="F314" s="60">
        <v>0</v>
      </c>
      <c r="G314" s="60">
        <v>0</v>
      </c>
      <c r="H314" s="60">
        <v>0</v>
      </c>
      <c r="I314" s="60">
        <v>0</v>
      </c>
      <c r="J314" s="60">
        <v>0</v>
      </c>
      <c r="K314" s="60">
        <v>0</v>
      </c>
      <c r="L314" s="60"/>
      <c r="M314" s="60"/>
      <c r="N314" s="60"/>
      <c r="O314" s="60"/>
      <c r="P314" s="60">
        <f t="shared" si="127"/>
        <v>5683.04</v>
      </c>
    </row>
    <row r="315" spans="1:16" ht="12.75">
      <c r="A315" s="56" t="s">
        <v>1245</v>
      </c>
      <c r="B315" s="37"/>
      <c r="C315" s="56" t="s">
        <v>850</v>
      </c>
      <c r="D315" s="62">
        <f>SUM(D316:D319)</f>
        <v>243650</v>
      </c>
      <c r="E315" s="62">
        <f>SUM(E316:E319)</f>
        <v>239026</v>
      </c>
      <c r="F315" s="62">
        <f>SUM(F316:F319)</f>
        <v>301712</v>
      </c>
      <c r="G315" s="62">
        <f>SUM(G316:G319)</f>
        <v>226962</v>
      </c>
      <c r="H315" s="62">
        <f aca="true" t="shared" si="128" ref="H315:N315">SUM(H316:H319)</f>
        <v>250792</v>
      </c>
      <c r="I315" s="62">
        <f t="shared" si="128"/>
        <v>20700</v>
      </c>
      <c r="J315" s="62">
        <f t="shared" si="128"/>
        <v>314248</v>
      </c>
      <c r="K315" s="62">
        <f t="shared" si="128"/>
        <v>282732</v>
      </c>
      <c r="L315" s="62">
        <f>SUM(L316:L319)</f>
        <v>282732</v>
      </c>
      <c r="M315" s="62">
        <f t="shared" si="128"/>
        <v>282732</v>
      </c>
      <c r="N315" s="62">
        <f t="shared" si="128"/>
        <v>282732</v>
      </c>
      <c r="O315" s="62">
        <f>SUM(O316:O319)</f>
        <v>282732</v>
      </c>
      <c r="P315" s="62">
        <f>SUM(P316:P319)</f>
        <v>3010750</v>
      </c>
    </row>
    <row r="316" spans="1:16" ht="12.75">
      <c r="A316" s="38" t="s">
        <v>1246</v>
      </c>
      <c r="B316" s="37" t="s">
        <v>117</v>
      </c>
      <c r="C316" s="38" t="s">
        <v>1247</v>
      </c>
      <c r="D316" s="60">
        <v>98800</v>
      </c>
      <c r="E316" s="60">
        <v>105456</v>
      </c>
      <c r="F316" s="60">
        <v>104442</v>
      </c>
      <c r="G316" s="60">
        <v>104442</v>
      </c>
      <c r="H316" s="60">
        <v>104442</v>
      </c>
      <c r="I316" s="60">
        <v>0</v>
      </c>
      <c r="J316" s="60">
        <v>98358</v>
      </c>
      <c r="K316" s="60">
        <v>104442</v>
      </c>
      <c r="L316" s="60">
        <f>K316</f>
        <v>104442</v>
      </c>
      <c r="M316" s="60">
        <f>L316</f>
        <v>104442</v>
      </c>
      <c r="N316" s="60">
        <f>M316</f>
        <v>104442</v>
      </c>
      <c r="O316" s="60">
        <f>N316</f>
        <v>104442</v>
      </c>
      <c r="P316" s="60">
        <f t="shared" si="127"/>
        <v>1138150</v>
      </c>
    </row>
    <row r="317" spans="1:16" ht="12.75">
      <c r="A317" s="38" t="s">
        <v>1370</v>
      </c>
      <c r="B317" s="37" t="s">
        <v>1512</v>
      </c>
      <c r="C317" s="38" t="s">
        <v>1371</v>
      </c>
      <c r="D317" s="60">
        <v>38400</v>
      </c>
      <c r="E317" s="60">
        <v>41400</v>
      </c>
      <c r="F317" s="60">
        <v>82800</v>
      </c>
      <c r="G317" s="60">
        <v>19200</v>
      </c>
      <c r="H317" s="60">
        <v>39900</v>
      </c>
      <c r="I317" s="60">
        <v>20700</v>
      </c>
      <c r="J317" s="60">
        <v>119700</v>
      </c>
      <c r="K317" s="60">
        <v>78100</v>
      </c>
      <c r="L317" s="60">
        <f aca="true" t="shared" si="129" ref="L317:O319">K317</f>
        <v>78100</v>
      </c>
      <c r="M317" s="60">
        <f t="shared" si="129"/>
        <v>78100</v>
      </c>
      <c r="N317" s="60">
        <f t="shared" si="129"/>
        <v>78100</v>
      </c>
      <c r="O317" s="60">
        <f t="shared" si="129"/>
        <v>78100</v>
      </c>
      <c r="P317" s="60">
        <f t="shared" si="127"/>
        <v>752600</v>
      </c>
    </row>
    <row r="318" spans="1:16" ht="12.75">
      <c r="A318" s="38" t="s">
        <v>1525</v>
      </c>
      <c r="B318" s="37" t="s">
        <v>110</v>
      </c>
      <c r="C318" s="38" t="s">
        <v>1591</v>
      </c>
      <c r="D318" s="60">
        <v>11150</v>
      </c>
      <c r="E318" s="60">
        <v>0</v>
      </c>
      <c r="F318" s="60">
        <v>22300</v>
      </c>
      <c r="G318" s="60">
        <v>11150</v>
      </c>
      <c r="H318" s="60">
        <v>11150</v>
      </c>
      <c r="I318" s="60">
        <v>0</v>
      </c>
      <c r="J318" s="60">
        <v>11150</v>
      </c>
      <c r="K318" s="60">
        <v>11150</v>
      </c>
      <c r="L318" s="60">
        <f t="shared" si="129"/>
        <v>11150</v>
      </c>
      <c r="M318" s="60">
        <f t="shared" si="129"/>
        <v>11150</v>
      </c>
      <c r="N318" s="60">
        <f t="shared" si="129"/>
        <v>11150</v>
      </c>
      <c r="O318" s="60">
        <f t="shared" si="129"/>
        <v>11150</v>
      </c>
      <c r="P318" s="60">
        <f t="shared" si="127"/>
        <v>122650</v>
      </c>
    </row>
    <row r="319" spans="1:16" ht="12.75">
      <c r="A319" s="38" t="s">
        <v>1248</v>
      </c>
      <c r="B319" s="37" t="s">
        <v>110</v>
      </c>
      <c r="C319" s="38" t="s">
        <v>1652</v>
      </c>
      <c r="D319" s="60">
        <v>95300</v>
      </c>
      <c r="E319" s="60">
        <v>92170</v>
      </c>
      <c r="F319" s="60">
        <v>92170</v>
      </c>
      <c r="G319" s="60">
        <v>92170</v>
      </c>
      <c r="H319" s="60">
        <v>95300</v>
      </c>
      <c r="I319" s="60">
        <v>0</v>
      </c>
      <c r="J319" s="60">
        <v>85040</v>
      </c>
      <c r="K319" s="60">
        <v>89040</v>
      </c>
      <c r="L319" s="60">
        <f t="shared" si="129"/>
        <v>89040</v>
      </c>
      <c r="M319" s="60">
        <f t="shared" si="129"/>
        <v>89040</v>
      </c>
      <c r="N319" s="60">
        <f t="shared" si="129"/>
        <v>89040</v>
      </c>
      <c r="O319" s="60">
        <f t="shared" si="129"/>
        <v>89040</v>
      </c>
      <c r="P319" s="60">
        <f t="shared" si="127"/>
        <v>997350</v>
      </c>
    </row>
    <row r="320" spans="1:16" ht="12.75">
      <c r="A320" s="56" t="s">
        <v>1250</v>
      </c>
      <c r="B320" s="37"/>
      <c r="C320" s="56" t="s">
        <v>1251</v>
      </c>
      <c r="D320" s="62">
        <f>D321</f>
        <v>730792.1799999999</v>
      </c>
      <c r="E320" s="62">
        <f aca="true" t="shared" si="130" ref="E320:K320">E321</f>
        <v>396255</v>
      </c>
      <c r="F320" s="62">
        <f t="shared" si="130"/>
        <v>531930</v>
      </c>
      <c r="G320" s="62">
        <f t="shared" si="130"/>
        <v>410855</v>
      </c>
      <c r="H320" s="62">
        <f t="shared" si="130"/>
        <v>410855</v>
      </c>
      <c r="I320" s="62">
        <f t="shared" si="130"/>
        <v>319780</v>
      </c>
      <c r="J320" s="62">
        <f t="shared" si="130"/>
        <v>501930</v>
      </c>
      <c r="K320" s="62">
        <f t="shared" si="130"/>
        <v>440855</v>
      </c>
      <c r="L320" s="62">
        <f>L321</f>
        <v>410855</v>
      </c>
      <c r="M320" s="62">
        <f>M321</f>
        <v>410855</v>
      </c>
      <c r="N320" s="62">
        <f>N321</f>
        <v>410855</v>
      </c>
      <c r="O320" s="62">
        <f>O321</f>
        <v>410855</v>
      </c>
      <c r="P320" s="62">
        <f>P321</f>
        <v>5386672.18</v>
      </c>
    </row>
    <row r="321" spans="1:16" ht="12.75">
      <c r="A321" s="56" t="s">
        <v>1260</v>
      </c>
      <c r="B321" s="37"/>
      <c r="C321" s="56" t="s">
        <v>1252</v>
      </c>
      <c r="D321" s="62">
        <f>SUM(D322:D328)</f>
        <v>730792.1799999999</v>
      </c>
      <c r="E321" s="62">
        <f aca="true" t="shared" si="131" ref="E321:P321">SUM(E322:E328)</f>
        <v>396255</v>
      </c>
      <c r="F321" s="62">
        <f t="shared" si="131"/>
        <v>531930</v>
      </c>
      <c r="G321" s="62">
        <f t="shared" si="131"/>
        <v>410855</v>
      </c>
      <c r="H321" s="62">
        <f t="shared" si="131"/>
        <v>410855</v>
      </c>
      <c r="I321" s="62">
        <f t="shared" si="131"/>
        <v>319780</v>
      </c>
      <c r="J321" s="62">
        <f t="shared" si="131"/>
        <v>501930</v>
      </c>
      <c r="K321" s="62">
        <f t="shared" si="131"/>
        <v>440855</v>
      </c>
      <c r="L321" s="62">
        <f t="shared" si="131"/>
        <v>410855</v>
      </c>
      <c r="M321" s="62">
        <f t="shared" si="131"/>
        <v>410855</v>
      </c>
      <c r="N321" s="62">
        <f t="shared" si="131"/>
        <v>410855</v>
      </c>
      <c r="O321" s="62">
        <f t="shared" si="131"/>
        <v>410855</v>
      </c>
      <c r="P321" s="62">
        <f t="shared" si="131"/>
        <v>5386672.18</v>
      </c>
    </row>
    <row r="322" spans="1:16" ht="12.75">
      <c r="A322" s="38" t="s">
        <v>1253</v>
      </c>
      <c r="B322" s="37" t="s">
        <v>120</v>
      </c>
      <c r="C322" s="38" t="s">
        <v>1254</v>
      </c>
      <c r="D322" s="60">
        <v>11000</v>
      </c>
      <c r="E322" s="60">
        <v>11000</v>
      </c>
      <c r="F322" s="60">
        <v>26400</v>
      </c>
      <c r="G322" s="60">
        <v>13200</v>
      </c>
      <c r="H322" s="60">
        <v>13200</v>
      </c>
      <c r="I322" s="60">
        <v>0</v>
      </c>
      <c r="J322" s="60">
        <v>26400</v>
      </c>
      <c r="K322" s="60">
        <v>13200</v>
      </c>
      <c r="L322" s="60">
        <f>K322</f>
        <v>13200</v>
      </c>
      <c r="M322" s="60">
        <f>L322</f>
        <v>13200</v>
      </c>
      <c r="N322" s="60">
        <f>M322</f>
        <v>13200</v>
      </c>
      <c r="O322" s="60">
        <f>N322</f>
        <v>13200</v>
      </c>
      <c r="P322" s="60">
        <f aca="true" t="shared" si="132" ref="P322:P328">SUM(D322:O322)</f>
        <v>167200</v>
      </c>
    </row>
    <row r="323" spans="1:16" ht="12.75">
      <c r="A323" s="38" t="s">
        <v>1255</v>
      </c>
      <c r="B323" s="37" t="s">
        <v>121</v>
      </c>
      <c r="C323" s="38" t="s">
        <v>1256</v>
      </c>
      <c r="D323" s="60">
        <v>30000</v>
      </c>
      <c r="E323" s="60">
        <v>0</v>
      </c>
      <c r="F323" s="60">
        <v>60000</v>
      </c>
      <c r="G323" s="60">
        <v>30000</v>
      </c>
      <c r="H323" s="60">
        <v>30000</v>
      </c>
      <c r="I323" s="60">
        <v>30000</v>
      </c>
      <c r="J323" s="60">
        <v>30000</v>
      </c>
      <c r="K323" s="60">
        <v>60000</v>
      </c>
      <c r="L323" s="60">
        <v>30000</v>
      </c>
      <c r="M323" s="60">
        <f aca="true" t="shared" si="133" ref="M323:O324">L323</f>
        <v>30000</v>
      </c>
      <c r="N323" s="60">
        <f t="shared" si="133"/>
        <v>30000</v>
      </c>
      <c r="O323" s="60">
        <f t="shared" si="133"/>
        <v>30000</v>
      </c>
      <c r="P323" s="60">
        <f t="shared" si="132"/>
        <v>390000</v>
      </c>
    </row>
    <row r="324" spans="1:16" ht="12.75">
      <c r="A324" s="38" t="s">
        <v>1257</v>
      </c>
      <c r="B324" s="37" t="s">
        <v>1258</v>
      </c>
      <c r="C324" s="38" t="s">
        <v>1259</v>
      </c>
      <c r="D324" s="60">
        <v>0</v>
      </c>
      <c r="E324" s="60">
        <v>77875</v>
      </c>
      <c r="F324" s="60">
        <v>155750</v>
      </c>
      <c r="G324" s="60">
        <v>77875</v>
      </c>
      <c r="H324" s="60">
        <v>77875</v>
      </c>
      <c r="I324" s="60">
        <v>0</v>
      </c>
      <c r="J324" s="60">
        <v>155750</v>
      </c>
      <c r="K324" s="60">
        <v>77875</v>
      </c>
      <c r="L324" s="60">
        <f>K324</f>
        <v>77875</v>
      </c>
      <c r="M324" s="60">
        <f t="shared" si="133"/>
        <v>77875</v>
      </c>
      <c r="N324" s="60">
        <f t="shared" si="133"/>
        <v>77875</v>
      </c>
      <c r="O324" s="60">
        <f t="shared" si="133"/>
        <v>77875</v>
      </c>
      <c r="P324" s="60">
        <f t="shared" si="132"/>
        <v>934500</v>
      </c>
    </row>
    <row r="325" spans="1:16" ht="12.75">
      <c r="A325" s="38" t="s">
        <v>1617</v>
      </c>
      <c r="B325" s="37" t="s">
        <v>120</v>
      </c>
      <c r="C325" s="38" t="s">
        <v>1618</v>
      </c>
      <c r="D325" s="60"/>
      <c r="E325" s="60">
        <v>17600</v>
      </c>
      <c r="F325" s="60">
        <v>0</v>
      </c>
      <c r="G325" s="60">
        <v>0</v>
      </c>
      <c r="H325" s="60">
        <v>0</v>
      </c>
      <c r="I325" s="60">
        <v>0</v>
      </c>
      <c r="J325" s="60">
        <v>0</v>
      </c>
      <c r="K325" s="60">
        <v>0</v>
      </c>
      <c r="L325" s="60"/>
      <c r="M325" s="60"/>
      <c r="N325" s="60"/>
      <c r="O325" s="60"/>
      <c r="P325" s="60">
        <f t="shared" si="132"/>
        <v>17600</v>
      </c>
    </row>
    <row r="326" spans="1:16" ht="12.75">
      <c r="A326" s="38" t="s">
        <v>1619</v>
      </c>
      <c r="B326" s="37" t="s">
        <v>1682</v>
      </c>
      <c r="C326" s="38" t="s">
        <v>1620</v>
      </c>
      <c r="D326" s="60">
        <v>500000</v>
      </c>
      <c r="E326" s="60">
        <v>250000</v>
      </c>
      <c r="F326" s="60">
        <v>250000</v>
      </c>
      <c r="G326" s="60">
        <v>250000</v>
      </c>
      <c r="H326" s="60">
        <v>250000</v>
      </c>
      <c r="I326" s="60">
        <v>250000</v>
      </c>
      <c r="J326" s="60">
        <v>250000</v>
      </c>
      <c r="K326" s="60">
        <v>250000</v>
      </c>
      <c r="L326" s="60">
        <f>K326</f>
        <v>250000</v>
      </c>
      <c r="M326" s="60">
        <f>L326</f>
        <v>250000</v>
      </c>
      <c r="N326" s="60">
        <f>M326</f>
        <v>250000</v>
      </c>
      <c r="O326" s="60">
        <f>N326</f>
        <v>250000</v>
      </c>
      <c r="P326" s="60">
        <f t="shared" si="132"/>
        <v>3250000</v>
      </c>
    </row>
    <row r="327" spans="1:16" ht="12.75">
      <c r="A327" s="38" t="s">
        <v>1675</v>
      </c>
      <c r="B327" s="37" t="s">
        <v>108</v>
      </c>
      <c r="C327" s="38" t="s">
        <v>1676</v>
      </c>
      <c r="D327" s="60">
        <v>70452.18</v>
      </c>
      <c r="E327" s="60">
        <v>0</v>
      </c>
      <c r="F327" s="60">
        <v>0</v>
      </c>
      <c r="G327" s="60">
        <v>0</v>
      </c>
      <c r="H327" s="60">
        <v>0</v>
      </c>
      <c r="I327" s="60">
        <v>0</v>
      </c>
      <c r="J327" s="60">
        <v>0</v>
      </c>
      <c r="K327" s="60">
        <v>0</v>
      </c>
      <c r="L327" s="60"/>
      <c r="M327" s="60"/>
      <c r="N327" s="60"/>
      <c r="O327" s="60"/>
      <c r="P327" s="60">
        <f t="shared" si="132"/>
        <v>70452.18</v>
      </c>
    </row>
    <row r="328" spans="1:16" ht="12.75">
      <c r="A328" s="38" t="s">
        <v>1711</v>
      </c>
      <c r="B328" s="37" t="s">
        <v>112</v>
      </c>
      <c r="C328" s="38" t="s">
        <v>1712</v>
      </c>
      <c r="D328" s="60">
        <v>119340</v>
      </c>
      <c r="E328" s="60">
        <v>39780</v>
      </c>
      <c r="F328" s="60">
        <v>39780</v>
      </c>
      <c r="G328" s="60">
        <v>39780</v>
      </c>
      <c r="H328" s="60">
        <v>39780</v>
      </c>
      <c r="I328" s="60">
        <v>39780</v>
      </c>
      <c r="J328" s="60">
        <v>39780</v>
      </c>
      <c r="K328" s="60">
        <v>39780</v>
      </c>
      <c r="L328" s="60">
        <f>K328</f>
        <v>39780</v>
      </c>
      <c r="M328" s="60">
        <f>L328</f>
        <v>39780</v>
      </c>
      <c r="N328" s="60">
        <f>M328</f>
        <v>39780</v>
      </c>
      <c r="O328" s="60">
        <f>N328</f>
        <v>39780</v>
      </c>
      <c r="P328" s="60">
        <f t="shared" si="132"/>
        <v>556920</v>
      </c>
    </row>
    <row r="329" spans="1:16" ht="12.75">
      <c r="A329" s="56" t="s">
        <v>1261</v>
      </c>
      <c r="B329" s="37"/>
      <c r="C329" s="56" t="s">
        <v>1262</v>
      </c>
      <c r="D329" s="62">
        <f>D330+D336+D340+D342</f>
        <v>242486.81</v>
      </c>
      <c r="E329" s="62">
        <f aca="true" t="shared" si="134" ref="E329:P329">E330+E336+E340+E342</f>
        <v>58317.1</v>
      </c>
      <c r="F329" s="62">
        <f t="shared" si="134"/>
        <v>0</v>
      </c>
      <c r="G329" s="62">
        <f t="shared" si="134"/>
        <v>58317.1</v>
      </c>
      <c r="H329" s="62">
        <f t="shared" si="134"/>
        <v>128365.92</v>
      </c>
      <c r="I329" s="62">
        <f t="shared" si="134"/>
        <v>112946.6</v>
      </c>
      <c r="J329" s="62">
        <f t="shared" si="134"/>
        <v>122500.06</v>
      </c>
      <c r="K329" s="62">
        <f t="shared" si="134"/>
        <v>210141.21</v>
      </c>
      <c r="L329" s="62">
        <f t="shared" si="134"/>
        <v>58317.1</v>
      </c>
      <c r="M329" s="62">
        <f t="shared" si="134"/>
        <v>58317.1</v>
      </c>
      <c r="N329" s="62">
        <f t="shared" si="134"/>
        <v>58317.1</v>
      </c>
      <c r="O329" s="62">
        <f t="shared" si="134"/>
        <v>58317.1</v>
      </c>
      <c r="P329" s="62">
        <f t="shared" si="134"/>
        <v>1166343.2</v>
      </c>
    </row>
    <row r="330" spans="1:16" ht="12.75">
      <c r="A330" s="56" t="s">
        <v>1263</v>
      </c>
      <c r="B330" s="37"/>
      <c r="C330" s="56" t="s">
        <v>1264</v>
      </c>
      <c r="D330" s="62">
        <f>SUM(D331:D335)</f>
        <v>209941.56</v>
      </c>
      <c r="E330" s="62">
        <f aca="true" t="shared" si="135" ref="E330:P330">SUM(E331:E335)</f>
        <v>0</v>
      </c>
      <c r="F330" s="62">
        <f t="shared" si="135"/>
        <v>0</v>
      </c>
      <c r="G330" s="62">
        <f t="shared" si="135"/>
        <v>0</v>
      </c>
      <c r="H330" s="62">
        <f t="shared" si="135"/>
        <v>0</v>
      </c>
      <c r="I330" s="62">
        <f t="shared" si="135"/>
        <v>0</v>
      </c>
      <c r="J330" s="62">
        <f t="shared" si="135"/>
        <v>0</v>
      </c>
      <c r="K330" s="62">
        <f t="shared" si="135"/>
        <v>116666.62</v>
      </c>
      <c r="L330" s="62">
        <f t="shared" si="135"/>
        <v>0</v>
      </c>
      <c r="M330" s="62">
        <f t="shared" si="135"/>
        <v>0</v>
      </c>
      <c r="N330" s="62">
        <f t="shared" si="135"/>
        <v>0</v>
      </c>
      <c r="O330" s="62">
        <f t="shared" si="135"/>
        <v>0</v>
      </c>
      <c r="P330" s="62">
        <f t="shared" si="135"/>
        <v>326608.18</v>
      </c>
    </row>
    <row r="331" spans="1:16" ht="12.75">
      <c r="A331" s="38" t="s">
        <v>1265</v>
      </c>
      <c r="B331" s="37" t="s">
        <v>122</v>
      </c>
      <c r="C331" s="38" t="s">
        <v>1266</v>
      </c>
      <c r="D331" s="60">
        <v>0</v>
      </c>
      <c r="E331" s="60">
        <v>0</v>
      </c>
      <c r="F331" s="60">
        <v>0</v>
      </c>
      <c r="G331" s="60">
        <v>0</v>
      </c>
      <c r="H331" s="60">
        <v>0</v>
      </c>
      <c r="I331" s="60">
        <v>0</v>
      </c>
      <c r="J331" s="60">
        <v>0</v>
      </c>
      <c r="K331" s="60">
        <v>0</v>
      </c>
      <c r="L331" s="60"/>
      <c r="M331" s="60"/>
      <c r="N331" s="60"/>
      <c r="O331" s="60"/>
      <c r="P331" s="60">
        <f aca="true" t="shared" si="136" ref="P331:P341">SUM(D331:O331)</f>
        <v>0</v>
      </c>
    </row>
    <row r="332" spans="1:16" ht="12.75">
      <c r="A332" s="38" t="s">
        <v>1267</v>
      </c>
      <c r="B332" s="37" t="s">
        <v>113</v>
      </c>
      <c r="C332" s="38" t="s">
        <v>1268</v>
      </c>
      <c r="D332" s="60">
        <v>0</v>
      </c>
      <c r="E332" s="60">
        <v>0</v>
      </c>
      <c r="F332" s="60">
        <v>0</v>
      </c>
      <c r="G332" s="60">
        <v>0</v>
      </c>
      <c r="H332" s="60">
        <v>0</v>
      </c>
      <c r="I332" s="60">
        <v>0</v>
      </c>
      <c r="J332" s="60">
        <v>0</v>
      </c>
      <c r="K332" s="60">
        <v>116666.62</v>
      </c>
      <c r="L332" s="60"/>
      <c r="M332" s="60"/>
      <c r="N332" s="60"/>
      <c r="O332" s="60"/>
      <c r="P332" s="60">
        <f t="shared" si="136"/>
        <v>116666.62</v>
      </c>
    </row>
    <row r="333" spans="1:16" ht="12.75">
      <c r="A333" s="38" t="s">
        <v>1269</v>
      </c>
      <c r="B333" s="37" t="s">
        <v>114</v>
      </c>
      <c r="C333" s="38" t="s">
        <v>1270</v>
      </c>
      <c r="D333" s="60">
        <v>0</v>
      </c>
      <c r="E333" s="60">
        <v>0</v>
      </c>
      <c r="F333" s="60">
        <v>0</v>
      </c>
      <c r="G333" s="60">
        <v>0</v>
      </c>
      <c r="H333" s="60">
        <v>0</v>
      </c>
      <c r="I333" s="60">
        <v>0</v>
      </c>
      <c r="J333" s="60">
        <v>0</v>
      </c>
      <c r="K333" s="60">
        <v>0</v>
      </c>
      <c r="L333" s="60"/>
      <c r="M333" s="60"/>
      <c r="N333" s="60"/>
      <c r="O333" s="60"/>
      <c r="P333" s="60">
        <f t="shared" si="136"/>
        <v>0</v>
      </c>
    </row>
    <row r="334" spans="1:16" ht="12.75">
      <c r="A334" s="38" t="s">
        <v>1593</v>
      </c>
      <c r="B334" s="37" t="s">
        <v>122</v>
      </c>
      <c r="C334" s="38" t="s">
        <v>1592</v>
      </c>
      <c r="D334" s="60">
        <v>209941.56</v>
      </c>
      <c r="E334" s="60">
        <v>0</v>
      </c>
      <c r="F334" s="60">
        <v>0</v>
      </c>
      <c r="G334" s="60">
        <v>0</v>
      </c>
      <c r="H334" s="60">
        <v>0</v>
      </c>
      <c r="I334" s="60">
        <v>0</v>
      </c>
      <c r="J334" s="60">
        <v>0</v>
      </c>
      <c r="K334" s="60">
        <v>0</v>
      </c>
      <c r="L334" s="60"/>
      <c r="M334" s="60"/>
      <c r="N334" s="60"/>
      <c r="O334" s="60"/>
      <c r="P334" s="60">
        <f t="shared" si="136"/>
        <v>209941.56</v>
      </c>
    </row>
    <row r="335" spans="1:16" ht="12.75">
      <c r="A335" s="38" t="s">
        <v>1594</v>
      </c>
      <c r="B335" s="37" t="s">
        <v>122</v>
      </c>
      <c r="C335" s="38" t="s">
        <v>1595</v>
      </c>
      <c r="D335" s="60">
        <v>0</v>
      </c>
      <c r="E335" s="60">
        <v>0</v>
      </c>
      <c r="F335" s="60">
        <v>0</v>
      </c>
      <c r="G335" s="60"/>
      <c r="H335" s="60">
        <v>0</v>
      </c>
      <c r="I335" s="60">
        <v>0</v>
      </c>
      <c r="J335" s="60"/>
      <c r="K335" s="60">
        <v>0</v>
      </c>
      <c r="L335" s="60"/>
      <c r="M335" s="60"/>
      <c r="N335" s="60"/>
      <c r="O335" s="60"/>
      <c r="P335" s="60">
        <f t="shared" si="136"/>
        <v>0</v>
      </c>
    </row>
    <row r="336" spans="1:16" ht="12.75">
      <c r="A336" s="56" t="s">
        <v>1271</v>
      </c>
      <c r="B336" s="37"/>
      <c r="C336" s="56" t="s">
        <v>1272</v>
      </c>
      <c r="D336" s="62">
        <f>D337</f>
        <v>0</v>
      </c>
      <c r="E336" s="62">
        <f>E337</f>
        <v>58317.1</v>
      </c>
      <c r="F336" s="62">
        <f>F337</f>
        <v>0</v>
      </c>
      <c r="G336" s="62">
        <f>G337</f>
        <v>58317.1</v>
      </c>
      <c r="H336" s="62">
        <f>SUM(H337:H339)</f>
        <v>128365.92</v>
      </c>
      <c r="I336" s="62">
        <f aca="true" t="shared" si="137" ref="I336:P336">SUM(I337:I339)</f>
        <v>112946.6</v>
      </c>
      <c r="J336" s="62">
        <f t="shared" si="137"/>
        <v>122500.06</v>
      </c>
      <c r="K336" s="62">
        <f t="shared" si="137"/>
        <v>93474.59</v>
      </c>
      <c r="L336" s="62">
        <f t="shared" si="137"/>
        <v>58317.1</v>
      </c>
      <c r="M336" s="62">
        <f t="shared" si="137"/>
        <v>58317.1</v>
      </c>
      <c r="N336" s="62">
        <f t="shared" si="137"/>
        <v>58317.1</v>
      </c>
      <c r="O336" s="62">
        <f t="shared" si="137"/>
        <v>58317.1</v>
      </c>
      <c r="P336" s="62">
        <f t="shared" si="137"/>
        <v>807189.7699999999</v>
      </c>
    </row>
    <row r="337" spans="1:16" ht="12.75">
      <c r="A337" s="38" t="s">
        <v>1273</v>
      </c>
      <c r="B337" s="37" t="s">
        <v>114</v>
      </c>
      <c r="C337" s="38" t="s">
        <v>1274</v>
      </c>
      <c r="D337" s="60">
        <v>0</v>
      </c>
      <c r="E337" s="60">
        <v>58317.1</v>
      </c>
      <c r="F337" s="60">
        <v>0</v>
      </c>
      <c r="G337" s="60">
        <v>58317.1</v>
      </c>
      <c r="H337" s="60">
        <v>116634.2</v>
      </c>
      <c r="I337" s="60">
        <v>69980.52</v>
      </c>
      <c r="J337" s="60">
        <v>116634.2</v>
      </c>
      <c r="K337" s="60">
        <v>58317.1</v>
      </c>
      <c r="L337" s="60">
        <f>K337</f>
        <v>58317.1</v>
      </c>
      <c r="M337" s="60">
        <f>L337</f>
        <v>58317.1</v>
      </c>
      <c r="N337" s="60">
        <f>M337</f>
        <v>58317.1</v>
      </c>
      <c r="O337" s="60">
        <f>N337</f>
        <v>58317.1</v>
      </c>
      <c r="P337" s="60">
        <f t="shared" si="136"/>
        <v>711468.6199999999</v>
      </c>
    </row>
    <row r="338" spans="1:16" ht="12.75">
      <c r="A338" s="38" t="s">
        <v>1831</v>
      </c>
      <c r="B338" s="37" t="s">
        <v>114</v>
      </c>
      <c r="C338" s="38" t="s">
        <v>1832</v>
      </c>
      <c r="D338" s="60"/>
      <c r="E338" s="60"/>
      <c r="F338" s="60"/>
      <c r="G338" s="60"/>
      <c r="H338" s="60"/>
      <c r="I338" s="60"/>
      <c r="J338" s="60"/>
      <c r="K338" s="60">
        <v>32224.56</v>
      </c>
      <c r="L338" s="60"/>
      <c r="M338" s="60"/>
      <c r="N338" s="60"/>
      <c r="O338" s="60"/>
      <c r="P338" s="60">
        <f t="shared" si="136"/>
        <v>32224.56</v>
      </c>
    </row>
    <row r="339" spans="1:16" ht="12.75">
      <c r="A339" s="38" t="s">
        <v>1756</v>
      </c>
      <c r="B339" s="37" t="s">
        <v>114</v>
      </c>
      <c r="C339" s="38" t="s">
        <v>1757</v>
      </c>
      <c r="D339" s="60"/>
      <c r="E339" s="60"/>
      <c r="F339" s="60"/>
      <c r="G339" s="60"/>
      <c r="H339" s="60">
        <v>11731.72</v>
      </c>
      <c r="I339" s="60">
        <v>42966.08</v>
      </c>
      <c r="J339" s="60">
        <v>5865.86</v>
      </c>
      <c r="K339" s="60">
        <v>2932.93</v>
      </c>
      <c r="L339" s="60"/>
      <c r="M339" s="60"/>
      <c r="N339" s="60"/>
      <c r="O339" s="60"/>
      <c r="P339" s="60">
        <f t="shared" si="136"/>
        <v>63496.590000000004</v>
      </c>
    </row>
    <row r="340" spans="1:16" ht="12.75">
      <c r="A340" s="56" t="s">
        <v>1275</v>
      </c>
      <c r="B340" s="37"/>
      <c r="C340" s="56" t="s">
        <v>1276</v>
      </c>
      <c r="D340" s="62">
        <f>D341</f>
        <v>32545.25</v>
      </c>
      <c r="E340" s="62">
        <f aca="true" t="shared" si="138" ref="E340:P342">E341</f>
        <v>0</v>
      </c>
      <c r="F340" s="62">
        <f t="shared" si="138"/>
        <v>0</v>
      </c>
      <c r="G340" s="62">
        <f t="shared" si="138"/>
        <v>0</v>
      </c>
      <c r="H340" s="62">
        <f t="shared" si="138"/>
        <v>0</v>
      </c>
      <c r="I340" s="62">
        <f t="shared" si="138"/>
        <v>0</v>
      </c>
      <c r="J340" s="62">
        <f t="shared" si="138"/>
        <v>0</v>
      </c>
      <c r="K340" s="62">
        <f t="shared" si="138"/>
        <v>0</v>
      </c>
      <c r="L340" s="62">
        <f t="shared" si="138"/>
        <v>0</v>
      </c>
      <c r="M340" s="62">
        <f t="shared" si="138"/>
        <v>0</v>
      </c>
      <c r="N340" s="62">
        <f t="shared" si="138"/>
        <v>0</v>
      </c>
      <c r="O340" s="62">
        <f t="shared" si="138"/>
        <v>0</v>
      </c>
      <c r="P340" s="62">
        <f t="shared" si="138"/>
        <v>32545.25</v>
      </c>
    </row>
    <row r="341" spans="1:16" ht="12.75">
      <c r="A341" s="38" t="s">
        <v>1277</v>
      </c>
      <c r="B341" s="37" t="s">
        <v>114</v>
      </c>
      <c r="C341" s="38" t="s">
        <v>851</v>
      </c>
      <c r="D341" s="60">
        <v>32545.25</v>
      </c>
      <c r="E341" s="60">
        <v>0</v>
      </c>
      <c r="F341" s="60">
        <v>0</v>
      </c>
      <c r="G341" s="60"/>
      <c r="H341" s="60"/>
      <c r="I341" s="60">
        <v>0</v>
      </c>
      <c r="J341" s="60">
        <v>0</v>
      </c>
      <c r="K341" s="60">
        <v>0</v>
      </c>
      <c r="L341" s="60"/>
      <c r="M341" s="60"/>
      <c r="N341" s="60"/>
      <c r="O341" s="60"/>
      <c r="P341" s="60">
        <f t="shared" si="136"/>
        <v>32545.25</v>
      </c>
    </row>
    <row r="342" spans="1:16" ht="12.75">
      <c r="A342" s="56" t="s">
        <v>1528</v>
      </c>
      <c r="B342" s="37"/>
      <c r="C342" s="56" t="s">
        <v>1529</v>
      </c>
      <c r="D342" s="62">
        <f>D343</f>
        <v>0</v>
      </c>
      <c r="E342" s="62">
        <f t="shared" si="138"/>
        <v>0</v>
      </c>
      <c r="F342" s="62">
        <f t="shared" si="138"/>
        <v>0</v>
      </c>
      <c r="G342" s="62">
        <f t="shared" si="138"/>
        <v>0</v>
      </c>
      <c r="H342" s="62">
        <f t="shared" si="138"/>
        <v>0</v>
      </c>
      <c r="I342" s="62">
        <f t="shared" si="138"/>
        <v>0</v>
      </c>
      <c r="J342" s="62">
        <f t="shared" si="138"/>
        <v>0</v>
      </c>
      <c r="K342" s="62">
        <f t="shared" si="138"/>
        <v>0</v>
      </c>
      <c r="L342" s="62">
        <f t="shared" si="138"/>
        <v>0</v>
      </c>
      <c r="M342" s="62">
        <f t="shared" si="138"/>
        <v>0</v>
      </c>
      <c r="N342" s="62">
        <f t="shared" si="138"/>
        <v>0</v>
      </c>
      <c r="O342" s="62">
        <f t="shared" si="138"/>
        <v>0</v>
      </c>
      <c r="P342" s="62">
        <f t="shared" si="138"/>
        <v>0</v>
      </c>
    </row>
    <row r="343" spans="1:16" ht="12.75">
      <c r="A343" s="38" t="s">
        <v>1530</v>
      </c>
      <c r="B343" s="37" t="s">
        <v>113</v>
      </c>
      <c r="C343" s="38" t="s">
        <v>1596</v>
      </c>
      <c r="D343" s="60">
        <v>0</v>
      </c>
      <c r="E343" s="60">
        <v>0</v>
      </c>
      <c r="F343" s="60">
        <v>0</v>
      </c>
      <c r="G343" s="60"/>
      <c r="H343" s="60"/>
      <c r="I343" s="60">
        <v>0</v>
      </c>
      <c r="J343" s="60">
        <v>0</v>
      </c>
      <c r="K343" s="60">
        <v>0</v>
      </c>
      <c r="L343" s="60"/>
      <c r="M343" s="60"/>
      <c r="N343" s="60"/>
      <c r="O343" s="60"/>
      <c r="P343" s="60">
        <f>SUM(D343:O343)</f>
        <v>0</v>
      </c>
    </row>
    <row r="344" spans="1:16" ht="12.75">
      <c r="A344" s="56" t="s">
        <v>1278</v>
      </c>
      <c r="B344" s="37"/>
      <c r="C344" s="56" t="s">
        <v>1279</v>
      </c>
      <c r="D344" s="62">
        <f aca="true" t="shared" si="139" ref="D344:P344">D345+D347</f>
        <v>114311.83</v>
      </c>
      <c r="E344" s="62">
        <f t="shared" si="139"/>
        <v>114311.83</v>
      </c>
      <c r="F344" s="62">
        <f t="shared" si="139"/>
        <v>114311.83</v>
      </c>
      <c r="G344" s="62">
        <f t="shared" si="139"/>
        <v>114311.83</v>
      </c>
      <c r="H344" s="62">
        <f t="shared" si="139"/>
        <v>114311.83</v>
      </c>
      <c r="I344" s="62">
        <f t="shared" si="139"/>
        <v>114311.83</v>
      </c>
      <c r="J344" s="62">
        <f t="shared" si="139"/>
        <v>114311.83</v>
      </c>
      <c r="K344" s="62">
        <f t="shared" si="139"/>
        <v>228623.66</v>
      </c>
      <c r="L344" s="62">
        <f t="shared" si="139"/>
        <v>114311.83</v>
      </c>
      <c r="M344" s="62">
        <f t="shared" si="139"/>
        <v>114311.83</v>
      </c>
      <c r="N344" s="62">
        <f t="shared" si="139"/>
        <v>114311.83</v>
      </c>
      <c r="O344" s="62">
        <f t="shared" si="139"/>
        <v>114311.83</v>
      </c>
      <c r="P344" s="62">
        <f t="shared" si="139"/>
        <v>1486053.7900000003</v>
      </c>
    </row>
    <row r="345" spans="1:16" ht="12.75">
      <c r="A345" s="56" t="s">
        <v>1280</v>
      </c>
      <c r="B345" s="37"/>
      <c r="C345" s="56" t="s">
        <v>1281</v>
      </c>
      <c r="D345" s="62">
        <f>D346</f>
        <v>0</v>
      </c>
      <c r="E345" s="62">
        <f aca="true" t="shared" si="140" ref="E345:P345">E346</f>
        <v>0</v>
      </c>
      <c r="F345" s="62">
        <f t="shared" si="140"/>
        <v>0</v>
      </c>
      <c r="G345" s="62">
        <f t="shared" si="140"/>
        <v>0</v>
      </c>
      <c r="H345" s="62">
        <f t="shared" si="140"/>
        <v>0</v>
      </c>
      <c r="I345" s="62">
        <f t="shared" si="140"/>
        <v>0</v>
      </c>
      <c r="J345" s="62">
        <f t="shared" si="140"/>
        <v>0</v>
      </c>
      <c r="K345" s="62">
        <f t="shared" si="140"/>
        <v>0</v>
      </c>
      <c r="L345" s="62">
        <f t="shared" si="140"/>
        <v>0</v>
      </c>
      <c r="M345" s="62">
        <f t="shared" si="140"/>
        <v>0</v>
      </c>
      <c r="N345" s="62">
        <f t="shared" si="140"/>
        <v>0</v>
      </c>
      <c r="O345" s="62">
        <f t="shared" si="140"/>
        <v>0</v>
      </c>
      <c r="P345" s="62">
        <f t="shared" si="140"/>
        <v>0</v>
      </c>
    </row>
    <row r="346" spans="1:16" ht="12.75">
      <c r="A346" s="38" t="s">
        <v>1282</v>
      </c>
      <c r="B346" s="37" t="s">
        <v>107</v>
      </c>
      <c r="C346" s="38" t="s">
        <v>1398</v>
      </c>
      <c r="D346" s="60"/>
      <c r="E346" s="60"/>
      <c r="F346" s="60"/>
      <c r="G346" s="60"/>
      <c r="H346" s="60"/>
      <c r="I346" s="60"/>
      <c r="J346" s="60">
        <v>0</v>
      </c>
      <c r="K346" s="60"/>
      <c r="L346" s="60"/>
      <c r="M346" s="60"/>
      <c r="N346" s="60"/>
      <c r="O346" s="60"/>
      <c r="P346" s="60">
        <f>SUM(D346:O346)</f>
        <v>0</v>
      </c>
    </row>
    <row r="347" spans="1:16" ht="12.75">
      <c r="A347" s="56" t="s">
        <v>1283</v>
      </c>
      <c r="B347" s="37"/>
      <c r="C347" s="56" t="s">
        <v>1284</v>
      </c>
      <c r="D347" s="62">
        <f>D348</f>
        <v>114311.83</v>
      </c>
      <c r="E347" s="62">
        <f aca="true" t="shared" si="141" ref="E347:P347">E348</f>
        <v>114311.83</v>
      </c>
      <c r="F347" s="62">
        <f t="shared" si="141"/>
        <v>114311.83</v>
      </c>
      <c r="G347" s="62">
        <f t="shared" si="141"/>
        <v>114311.83</v>
      </c>
      <c r="H347" s="62">
        <f t="shared" si="141"/>
        <v>114311.83</v>
      </c>
      <c r="I347" s="62">
        <f t="shared" si="141"/>
        <v>114311.83</v>
      </c>
      <c r="J347" s="62">
        <f t="shared" si="141"/>
        <v>114311.83</v>
      </c>
      <c r="K347" s="62">
        <f t="shared" si="141"/>
        <v>228623.66</v>
      </c>
      <c r="L347" s="62">
        <f t="shared" si="141"/>
        <v>114311.83</v>
      </c>
      <c r="M347" s="62">
        <f t="shared" si="141"/>
        <v>114311.83</v>
      </c>
      <c r="N347" s="62">
        <f t="shared" si="141"/>
        <v>114311.83</v>
      </c>
      <c r="O347" s="62">
        <f t="shared" si="141"/>
        <v>114311.83</v>
      </c>
      <c r="P347" s="62">
        <f t="shared" si="141"/>
        <v>1486053.7900000003</v>
      </c>
    </row>
    <row r="348" spans="1:16" ht="12.75">
      <c r="A348" s="38" t="s">
        <v>1285</v>
      </c>
      <c r="B348" s="37" t="s">
        <v>115</v>
      </c>
      <c r="C348" s="38" t="s">
        <v>1286</v>
      </c>
      <c r="D348" s="60">
        <v>114311.83</v>
      </c>
      <c r="E348" s="60">
        <v>114311.83</v>
      </c>
      <c r="F348" s="60">
        <v>114311.83</v>
      </c>
      <c r="G348" s="60">
        <v>114311.83</v>
      </c>
      <c r="H348" s="60">
        <v>114311.83</v>
      </c>
      <c r="I348" s="60">
        <v>114311.83</v>
      </c>
      <c r="J348" s="60">
        <v>114311.83</v>
      </c>
      <c r="K348" s="60">
        <v>228623.66</v>
      </c>
      <c r="L348" s="60">
        <f>J348</f>
        <v>114311.83</v>
      </c>
      <c r="M348" s="60">
        <f>L348</f>
        <v>114311.83</v>
      </c>
      <c r="N348" s="60">
        <f>M348</f>
        <v>114311.83</v>
      </c>
      <c r="O348" s="60">
        <f>N348</f>
        <v>114311.83</v>
      </c>
      <c r="P348" s="60">
        <f>SUM(D348:O348)</f>
        <v>1486053.7900000003</v>
      </c>
    </row>
    <row r="349" spans="1:16" ht="12.75">
      <c r="A349" s="56" t="s">
        <v>1533</v>
      </c>
      <c r="B349" s="37"/>
      <c r="C349" s="56" t="s">
        <v>1531</v>
      </c>
      <c r="D349" s="62">
        <f aca="true" t="shared" si="142" ref="D349:I349">D350+D351</f>
        <v>30000</v>
      </c>
      <c r="E349" s="62">
        <f t="shared" si="142"/>
        <v>0</v>
      </c>
      <c r="F349" s="62">
        <f t="shared" si="142"/>
        <v>0</v>
      </c>
      <c r="G349" s="62">
        <f t="shared" si="142"/>
        <v>0</v>
      </c>
      <c r="H349" s="62">
        <f t="shared" si="142"/>
        <v>0</v>
      </c>
      <c r="I349" s="62">
        <f t="shared" si="142"/>
        <v>0</v>
      </c>
      <c r="J349" s="62">
        <f aca="true" t="shared" si="143" ref="J349:P349">J350+J351+J352</f>
        <v>0</v>
      </c>
      <c r="K349" s="62">
        <f t="shared" si="143"/>
        <v>0</v>
      </c>
      <c r="L349" s="62">
        <f t="shared" si="143"/>
        <v>0</v>
      </c>
      <c r="M349" s="62">
        <f t="shared" si="143"/>
        <v>0</v>
      </c>
      <c r="N349" s="62">
        <f t="shared" si="143"/>
        <v>0</v>
      </c>
      <c r="O349" s="62">
        <f t="shared" si="143"/>
        <v>0</v>
      </c>
      <c r="P349" s="62">
        <f t="shared" si="143"/>
        <v>30000</v>
      </c>
    </row>
    <row r="350" spans="1:16" ht="12.75">
      <c r="A350" s="56" t="s">
        <v>1597</v>
      </c>
      <c r="B350" s="37" t="s">
        <v>127</v>
      </c>
      <c r="C350" s="56" t="s">
        <v>1598</v>
      </c>
      <c r="D350" s="62"/>
      <c r="E350" s="62">
        <v>0</v>
      </c>
      <c r="F350" s="62">
        <v>0</v>
      </c>
      <c r="G350" s="62"/>
      <c r="H350" s="62"/>
      <c r="I350" s="62">
        <v>0</v>
      </c>
      <c r="J350" s="62">
        <v>0</v>
      </c>
      <c r="K350" s="62"/>
      <c r="L350" s="62"/>
      <c r="M350" s="62"/>
      <c r="N350" s="62"/>
      <c r="O350" s="62"/>
      <c r="P350" s="60">
        <f>SUM(D350:O350)</f>
        <v>0</v>
      </c>
    </row>
    <row r="351" spans="1:16" ht="12.75">
      <c r="A351" s="56" t="s">
        <v>1599</v>
      </c>
      <c r="B351" s="37" t="s">
        <v>112</v>
      </c>
      <c r="C351" s="56" t="s">
        <v>1600</v>
      </c>
      <c r="D351" s="62">
        <v>30000</v>
      </c>
      <c r="E351" s="62">
        <v>0</v>
      </c>
      <c r="F351" s="62">
        <v>0</v>
      </c>
      <c r="G351" s="62"/>
      <c r="H351" s="62"/>
      <c r="I351" s="62">
        <v>0</v>
      </c>
      <c r="J351" s="62">
        <v>0</v>
      </c>
      <c r="K351" s="62"/>
      <c r="L351" s="62"/>
      <c r="M351" s="62"/>
      <c r="N351" s="62"/>
      <c r="O351" s="62"/>
      <c r="P351" s="60">
        <f>SUM(D351:O351)</f>
        <v>30000</v>
      </c>
    </row>
    <row r="352" spans="1:16" ht="12.75">
      <c r="A352" s="56" t="s">
        <v>1663</v>
      </c>
      <c r="B352" s="37" t="s">
        <v>112</v>
      </c>
      <c r="C352" s="56" t="s">
        <v>1664</v>
      </c>
      <c r="D352" s="62"/>
      <c r="E352" s="62">
        <v>0</v>
      </c>
      <c r="F352" s="62">
        <v>0</v>
      </c>
      <c r="G352" s="62"/>
      <c r="H352" s="62"/>
      <c r="I352" s="62">
        <v>0</v>
      </c>
      <c r="J352" s="62">
        <v>0</v>
      </c>
      <c r="K352" s="62"/>
      <c r="L352" s="62"/>
      <c r="M352" s="62"/>
      <c r="N352" s="62"/>
      <c r="O352" s="62"/>
      <c r="P352" s="60">
        <f>SUM(D352:O352)</f>
        <v>0</v>
      </c>
    </row>
    <row r="353" spans="1:16" ht="22.5">
      <c r="A353" s="56" t="s">
        <v>852</v>
      </c>
      <c r="B353" s="37"/>
      <c r="C353" s="61" t="s">
        <v>853</v>
      </c>
      <c r="D353" s="62">
        <f aca="true" t="shared" si="144" ref="D353:P353">D354</f>
        <v>211185.2</v>
      </c>
      <c r="E353" s="62">
        <f t="shared" si="144"/>
        <v>469752.86000000004</v>
      </c>
      <c r="F353" s="62">
        <f t="shared" si="144"/>
        <v>107045.23999999999</v>
      </c>
      <c r="G353" s="62">
        <f t="shared" si="144"/>
        <v>138237.81</v>
      </c>
      <c r="H353" s="62">
        <f t="shared" si="144"/>
        <v>130657.81999999999</v>
      </c>
      <c r="I353" s="62">
        <f t="shared" si="144"/>
        <v>42580.61</v>
      </c>
      <c r="J353" s="62">
        <f t="shared" si="144"/>
        <v>95431.95</v>
      </c>
      <c r="K353" s="62">
        <f t="shared" si="144"/>
        <v>241875.93</v>
      </c>
      <c r="L353" s="62">
        <f t="shared" si="144"/>
        <v>130152.51999999999</v>
      </c>
      <c r="M353" s="62">
        <f t="shared" si="144"/>
        <v>130152.51999999999</v>
      </c>
      <c r="N353" s="62">
        <f t="shared" si="144"/>
        <v>130152.51999999999</v>
      </c>
      <c r="O353" s="62">
        <f t="shared" si="144"/>
        <v>130152.51999999999</v>
      </c>
      <c r="P353" s="62">
        <f t="shared" si="144"/>
        <v>1957377.5</v>
      </c>
    </row>
    <row r="354" spans="1:16" ht="12.75">
      <c r="A354" s="56" t="s">
        <v>854</v>
      </c>
      <c r="B354" s="37"/>
      <c r="C354" s="56" t="s">
        <v>855</v>
      </c>
      <c r="D354" s="62">
        <f>SUM(D356:D363)</f>
        <v>211185.2</v>
      </c>
      <c r="E354" s="62">
        <f>SUM(E356:E364)</f>
        <v>469752.86000000004</v>
      </c>
      <c r="F354" s="62">
        <f>SUM(F356:F364)</f>
        <v>107045.23999999999</v>
      </c>
      <c r="G354" s="62">
        <f>SUM(G356:G364)</f>
        <v>138237.81</v>
      </c>
      <c r="H354" s="62">
        <f>SUM(H356:H364)</f>
        <v>130657.81999999999</v>
      </c>
      <c r="I354" s="62">
        <f>SUM(I356:I364)</f>
        <v>42580.61</v>
      </c>
      <c r="J354" s="62">
        <f>SUM(J355:J364)</f>
        <v>95431.95</v>
      </c>
      <c r="K354" s="62">
        <f>SUM(K355:K365)</f>
        <v>241875.93</v>
      </c>
      <c r="L354" s="62">
        <f>SUM(L355:L364)</f>
        <v>130152.51999999999</v>
      </c>
      <c r="M354" s="62">
        <f>SUM(M355:M364)</f>
        <v>130152.51999999999</v>
      </c>
      <c r="N354" s="62">
        <f>SUM(N355:N364)</f>
        <v>130152.51999999999</v>
      </c>
      <c r="O354" s="62">
        <f>SUM(O355:O364)</f>
        <v>130152.51999999999</v>
      </c>
      <c r="P354" s="62">
        <f>SUM(P355:P365)</f>
        <v>1957377.5</v>
      </c>
    </row>
    <row r="355" spans="1:16" ht="12.75">
      <c r="A355" s="56"/>
      <c r="B355" s="37" t="s">
        <v>3</v>
      </c>
      <c r="C355" s="56" t="s">
        <v>1814</v>
      </c>
      <c r="D355" s="62"/>
      <c r="E355" s="62"/>
      <c r="F355" s="62"/>
      <c r="G355" s="62"/>
      <c r="H355" s="62"/>
      <c r="I355" s="62"/>
      <c r="J355" s="62">
        <v>480</v>
      </c>
      <c r="K355" s="62"/>
      <c r="L355" s="62"/>
      <c r="M355" s="62"/>
      <c r="N355" s="62"/>
      <c r="O355" s="62"/>
      <c r="P355" s="60">
        <f aca="true" t="shared" si="145" ref="P355:P384">SUM(D355:O355)</f>
        <v>480</v>
      </c>
    </row>
    <row r="356" spans="1:16" ht="12.75">
      <c r="A356" s="38" t="s">
        <v>1287</v>
      </c>
      <c r="B356" s="37" t="s">
        <v>134</v>
      </c>
      <c r="C356" s="38" t="s">
        <v>856</v>
      </c>
      <c r="D356" s="60">
        <v>20664.75</v>
      </c>
      <c r="E356" s="60">
        <v>20664.75</v>
      </c>
      <c r="F356" s="60">
        <v>20664.75</v>
      </c>
      <c r="G356" s="60">
        <v>20664.75</v>
      </c>
      <c r="H356" s="60">
        <v>20664.75</v>
      </c>
      <c r="I356" s="60">
        <v>0</v>
      </c>
      <c r="J356" s="60"/>
      <c r="K356" s="60">
        <v>108000</v>
      </c>
      <c r="L356" s="60">
        <f>H356</f>
        <v>20664.75</v>
      </c>
      <c r="M356" s="60">
        <f>L356</f>
        <v>20664.75</v>
      </c>
      <c r="N356" s="60">
        <f>M356</f>
        <v>20664.75</v>
      </c>
      <c r="O356" s="60">
        <f>N356</f>
        <v>20664.75</v>
      </c>
      <c r="P356" s="60">
        <f t="shared" si="145"/>
        <v>293982.75</v>
      </c>
    </row>
    <row r="357" spans="1:16" ht="12.75">
      <c r="A357" s="38" t="s">
        <v>1288</v>
      </c>
      <c r="B357" s="37" t="s">
        <v>133</v>
      </c>
      <c r="C357" s="38" t="s">
        <v>857</v>
      </c>
      <c r="D357" s="60">
        <v>36000</v>
      </c>
      <c r="E357" s="60">
        <v>36000</v>
      </c>
      <c r="F357" s="60">
        <v>36000</v>
      </c>
      <c r="G357" s="60">
        <v>36000</v>
      </c>
      <c r="H357" s="60">
        <v>36000</v>
      </c>
      <c r="I357" s="60">
        <v>0</v>
      </c>
      <c r="J357" s="60">
        <v>36000</v>
      </c>
      <c r="K357" s="60">
        <v>36000</v>
      </c>
      <c r="L357" s="60">
        <f>H357</f>
        <v>36000</v>
      </c>
      <c r="M357" s="60">
        <f aca="true" t="shared" si="146" ref="M357:O361">L357</f>
        <v>36000</v>
      </c>
      <c r="N357" s="60">
        <f t="shared" si="146"/>
        <v>36000</v>
      </c>
      <c r="O357" s="60">
        <f t="shared" si="146"/>
        <v>36000</v>
      </c>
      <c r="P357" s="60">
        <f t="shared" si="145"/>
        <v>396000</v>
      </c>
    </row>
    <row r="358" spans="1:16" ht="12.75">
      <c r="A358" s="38" t="s">
        <v>1289</v>
      </c>
      <c r="B358" s="37" t="s">
        <v>135</v>
      </c>
      <c r="C358" s="38" t="s">
        <v>858</v>
      </c>
      <c r="D358" s="60">
        <v>17400</v>
      </c>
      <c r="E358" s="60">
        <v>121000</v>
      </c>
      <c r="F358" s="60">
        <v>17400</v>
      </c>
      <c r="G358" s="60">
        <v>26800</v>
      </c>
      <c r="H358" s="60">
        <v>17400</v>
      </c>
      <c r="I358" s="60">
        <v>17400</v>
      </c>
      <c r="J358" s="60">
        <v>4400</v>
      </c>
      <c r="K358" s="60">
        <v>13000</v>
      </c>
      <c r="L358" s="60">
        <f>H358</f>
        <v>17400</v>
      </c>
      <c r="M358" s="60">
        <f t="shared" si="146"/>
        <v>17400</v>
      </c>
      <c r="N358" s="60">
        <f t="shared" si="146"/>
        <v>17400</v>
      </c>
      <c r="O358" s="60">
        <f t="shared" si="146"/>
        <v>17400</v>
      </c>
      <c r="P358" s="60">
        <f t="shared" si="145"/>
        <v>304400</v>
      </c>
    </row>
    <row r="359" spans="1:16" ht="12.75">
      <c r="A359" s="38" t="s">
        <v>1290</v>
      </c>
      <c r="B359" s="37" t="s">
        <v>136</v>
      </c>
      <c r="C359" s="38" t="s">
        <v>859</v>
      </c>
      <c r="D359" s="60">
        <v>25180.61</v>
      </c>
      <c r="E359" s="60">
        <v>25180.61</v>
      </c>
      <c r="F359" s="60">
        <v>0</v>
      </c>
      <c r="G359" s="60">
        <v>50361.22</v>
      </c>
      <c r="H359" s="60">
        <v>25180.61</v>
      </c>
      <c r="I359" s="60">
        <v>25180.61</v>
      </c>
      <c r="J359" s="60"/>
      <c r="K359" s="60">
        <v>25180.61</v>
      </c>
      <c r="L359" s="60">
        <f>H359</f>
        <v>25180.61</v>
      </c>
      <c r="M359" s="60">
        <f t="shared" si="146"/>
        <v>25180.61</v>
      </c>
      <c r="N359" s="60">
        <f t="shared" si="146"/>
        <v>25180.61</v>
      </c>
      <c r="O359" s="60">
        <f t="shared" si="146"/>
        <v>25180.61</v>
      </c>
      <c r="P359" s="60">
        <f t="shared" si="145"/>
        <v>276986.70999999996</v>
      </c>
    </row>
    <row r="360" spans="1:16" ht="12.75">
      <c r="A360" s="38" t="s">
        <v>1293</v>
      </c>
      <c r="B360" s="37" t="s">
        <v>145</v>
      </c>
      <c r="C360" s="38" t="s">
        <v>1294</v>
      </c>
      <c r="D360" s="60">
        <v>0</v>
      </c>
      <c r="E360" s="60">
        <v>89995.66</v>
      </c>
      <c r="F360" s="60">
        <v>27518.65</v>
      </c>
      <c r="G360" s="60">
        <v>0</v>
      </c>
      <c r="H360" s="60">
        <v>27000.62</v>
      </c>
      <c r="I360" s="60">
        <v>0</v>
      </c>
      <c r="J360" s="60"/>
      <c r="K360" s="60">
        <v>26495.32</v>
      </c>
      <c r="L360" s="60">
        <f>K360</f>
        <v>26495.32</v>
      </c>
      <c r="M360" s="60">
        <f t="shared" si="146"/>
        <v>26495.32</v>
      </c>
      <c r="N360" s="60">
        <f t="shared" si="146"/>
        <v>26495.32</v>
      </c>
      <c r="O360" s="60">
        <f t="shared" si="146"/>
        <v>26495.32</v>
      </c>
      <c r="P360" s="60">
        <f t="shared" si="145"/>
        <v>276991.53</v>
      </c>
    </row>
    <row r="361" spans="1:16" ht="12.75">
      <c r="A361" s="38" t="s">
        <v>1295</v>
      </c>
      <c r="B361" s="37" t="s">
        <v>1218</v>
      </c>
      <c r="C361" s="38" t="s">
        <v>1296</v>
      </c>
      <c r="D361" s="60">
        <v>4411.84</v>
      </c>
      <c r="E361" s="60">
        <v>4411.84</v>
      </c>
      <c r="F361" s="60">
        <v>4411.84</v>
      </c>
      <c r="G361" s="60">
        <v>4411.84</v>
      </c>
      <c r="H361" s="60">
        <v>4411.84</v>
      </c>
      <c r="I361" s="60">
        <v>0</v>
      </c>
      <c r="J361" s="60">
        <v>4411.84</v>
      </c>
      <c r="K361" s="60">
        <v>0</v>
      </c>
      <c r="L361" s="60">
        <f>J361</f>
        <v>4411.84</v>
      </c>
      <c r="M361" s="60">
        <f t="shared" si="146"/>
        <v>4411.84</v>
      </c>
      <c r="N361" s="60">
        <f t="shared" si="146"/>
        <v>4411.84</v>
      </c>
      <c r="O361" s="60">
        <f t="shared" si="146"/>
        <v>4411.84</v>
      </c>
      <c r="P361" s="60">
        <f t="shared" si="145"/>
        <v>44118.399999999994</v>
      </c>
    </row>
    <row r="362" spans="1:16" ht="12.75">
      <c r="A362" s="38" t="s">
        <v>1433</v>
      </c>
      <c r="B362" s="37" t="s">
        <v>1429</v>
      </c>
      <c r="C362" s="38" t="s">
        <v>1434</v>
      </c>
      <c r="D362" s="60">
        <v>54128</v>
      </c>
      <c r="E362" s="60">
        <v>0</v>
      </c>
      <c r="F362" s="60">
        <v>1050</v>
      </c>
      <c r="G362" s="60">
        <v>0</v>
      </c>
      <c r="H362" s="60">
        <v>0</v>
      </c>
      <c r="I362" s="60">
        <v>0</v>
      </c>
      <c r="J362" s="60"/>
      <c r="K362" s="60">
        <v>0</v>
      </c>
      <c r="L362" s="60"/>
      <c r="M362" s="60"/>
      <c r="N362" s="60"/>
      <c r="O362" s="60"/>
      <c r="P362" s="60">
        <f t="shared" si="145"/>
        <v>55178</v>
      </c>
    </row>
    <row r="363" spans="1:16" ht="12.75">
      <c r="A363" s="38" t="s">
        <v>1713</v>
      </c>
      <c r="B363" s="37" t="s">
        <v>1703</v>
      </c>
      <c r="C363" s="38" t="s">
        <v>1714</v>
      </c>
      <c r="D363" s="60">
        <v>53400</v>
      </c>
      <c r="E363" s="60">
        <v>133500</v>
      </c>
      <c r="F363" s="60">
        <v>0</v>
      </c>
      <c r="G363" s="60">
        <v>0</v>
      </c>
      <c r="H363" s="60">
        <v>0</v>
      </c>
      <c r="I363" s="60">
        <v>0</v>
      </c>
      <c r="J363" s="60">
        <v>50140.11</v>
      </c>
      <c r="K363" s="60">
        <v>0</v>
      </c>
      <c r="L363" s="60"/>
      <c r="M363" s="60"/>
      <c r="N363" s="60"/>
      <c r="O363" s="60"/>
      <c r="P363" s="60">
        <f t="shared" si="145"/>
        <v>237040.11</v>
      </c>
    </row>
    <row r="364" spans="1:16" ht="12.75">
      <c r="A364" s="38" t="s">
        <v>1727</v>
      </c>
      <c r="B364" s="37" t="s">
        <v>1725</v>
      </c>
      <c r="C364" s="38" t="s">
        <v>1728</v>
      </c>
      <c r="D364" s="60"/>
      <c r="E364" s="60">
        <v>39000</v>
      </c>
      <c r="F364" s="60">
        <v>0</v>
      </c>
      <c r="G364" s="60">
        <v>0</v>
      </c>
      <c r="H364" s="60">
        <v>0</v>
      </c>
      <c r="I364" s="60">
        <v>0</v>
      </c>
      <c r="J364" s="60"/>
      <c r="K364" s="60">
        <v>0</v>
      </c>
      <c r="L364" s="60"/>
      <c r="M364" s="60"/>
      <c r="N364" s="60"/>
      <c r="O364" s="60"/>
      <c r="P364" s="60">
        <f t="shared" si="145"/>
        <v>39000</v>
      </c>
    </row>
    <row r="365" spans="1:16" ht="12.75">
      <c r="A365" s="38" t="s">
        <v>1833</v>
      </c>
      <c r="B365" s="37" t="s">
        <v>1829</v>
      </c>
      <c r="C365" s="38" t="s">
        <v>1834</v>
      </c>
      <c r="D365" s="60"/>
      <c r="E365" s="60"/>
      <c r="F365" s="60"/>
      <c r="G365" s="60"/>
      <c r="H365" s="60"/>
      <c r="I365" s="60"/>
      <c r="J365" s="60"/>
      <c r="K365" s="60">
        <v>33200</v>
      </c>
      <c r="L365" s="60"/>
      <c r="M365" s="60"/>
      <c r="N365" s="60"/>
      <c r="O365" s="60"/>
      <c r="P365" s="60">
        <f t="shared" si="145"/>
        <v>33200</v>
      </c>
    </row>
    <row r="366" spans="1:16" ht="22.5">
      <c r="A366" s="56" t="s">
        <v>860</v>
      </c>
      <c r="B366" s="37"/>
      <c r="C366" s="61" t="s">
        <v>861</v>
      </c>
      <c r="D366" s="62">
        <f aca="true" t="shared" si="147" ref="D366:O366">SUM(D367:D371)</f>
        <v>869842.39</v>
      </c>
      <c r="E366" s="62">
        <f t="shared" si="147"/>
        <v>0</v>
      </c>
      <c r="F366" s="62">
        <f t="shared" si="147"/>
        <v>972315.11</v>
      </c>
      <c r="G366" s="62">
        <f t="shared" si="147"/>
        <v>627601.95</v>
      </c>
      <c r="H366" s="62">
        <f t="shared" si="147"/>
        <v>653021.35</v>
      </c>
      <c r="I366" s="62">
        <f t="shared" si="147"/>
        <v>655723.98</v>
      </c>
      <c r="J366" s="62">
        <f t="shared" si="147"/>
        <v>655736.7599999999</v>
      </c>
      <c r="K366" s="62">
        <f t="shared" si="147"/>
        <v>638282.74</v>
      </c>
      <c r="L366" s="62">
        <f t="shared" si="147"/>
        <v>697747.7</v>
      </c>
      <c r="M366" s="62">
        <f t="shared" si="147"/>
        <v>692020.58</v>
      </c>
      <c r="N366" s="62">
        <f t="shared" si="147"/>
        <v>697747.7</v>
      </c>
      <c r="O366" s="62">
        <f t="shared" si="147"/>
        <v>692020.57</v>
      </c>
      <c r="P366" s="62">
        <f>SUM(P367:P371)</f>
        <v>7852060.830000001</v>
      </c>
    </row>
    <row r="367" spans="1:16" ht="12.75">
      <c r="A367" s="38" t="s">
        <v>862</v>
      </c>
      <c r="B367" s="37" t="s">
        <v>151</v>
      </c>
      <c r="C367" s="38" t="s">
        <v>507</v>
      </c>
      <c r="D367" s="60">
        <v>869842.39</v>
      </c>
      <c r="E367" s="60">
        <v>0</v>
      </c>
      <c r="F367" s="60">
        <v>787177.11</v>
      </c>
      <c r="G367" s="60">
        <v>431575.74</v>
      </c>
      <c r="H367" s="60">
        <v>454445.14</v>
      </c>
      <c r="I367" s="60">
        <v>450097.77</v>
      </c>
      <c r="J367" s="60">
        <v>451583.43</v>
      </c>
      <c r="K367" s="60">
        <v>461468.53</v>
      </c>
      <c r="L367" s="60">
        <v>494554.37</v>
      </c>
      <c r="M367" s="60">
        <f>L367</f>
        <v>494554.37</v>
      </c>
      <c r="N367" s="60">
        <f>M367</f>
        <v>494554.37</v>
      </c>
      <c r="O367" s="60">
        <v>494554.36</v>
      </c>
      <c r="P367" s="60">
        <f t="shared" si="145"/>
        <v>5884407.580000001</v>
      </c>
    </row>
    <row r="368" spans="1:16" ht="12.75">
      <c r="A368" s="38" t="s">
        <v>232</v>
      </c>
      <c r="B368" s="37" t="s">
        <v>233</v>
      </c>
      <c r="C368" s="38" t="s">
        <v>234</v>
      </c>
      <c r="D368" s="60">
        <v>0</v>
      </c>
      <c r="E368" s="60">
        <v>0</v>
      </c>
      <c r="F368" s="60">
        <v>0</v>
      </c>
      <c r="G368" s="60">
        <v>0</v>
      </c>
      <c r="H368" s="60">
        <v>2550</v>
      </c>
      <c r="I368" s="60">
        <v>0</v>
      </c>
      <c r="J368" s="60">
        <v>0</v>
      </c>
      <c r="K368" s="60">
        <v>0</v>
      </c>
      <c r="L368" s="60"/>
      <c r="M368" s="60"/>
      <c r="N368" s="60"/>
      <c r="O368" s="60"/>
      <c r="P368" s="60">
        <f t="shared" si="145"/>
        <v>2550</v>
      </c>
    </row>
    <row r="369" spans="1:16" ht="18">
      <c r="A369" s="38" t="s">
        <v>863</v>
      </c>
      <c r="B369" s="37" t="s">
        <v>152</v>
      </c>
      <c r="C369" s="39" t="s">
        <v>864</v>
      </c>
      <c r="D369" s="60">
        <v>0</v>
      </c>
      <c r="E369" s="60">
        <v>0</v>
      </c>
      <c r="F369" s="60">
        <v>149498</v>
      </c>
      <c r="G369" s="60">
        <v>149498</v>
      </c>
      <c r="H369" s="60">
        <v>149498</v>
      </c>
      <c r="I369" s="60">
        <v>149498</v>
      </c>
      <c r="J369" s="60">
        <v>149498</v>
      </c>
      <c r="K369" s="60">
        <v>136046</v>
      </c>
      <c r="L369" s="60">
        <f>J369</f>
        <v>149498</v>
      </c>
      <c r="M369" s="60">
        <f aca="true" t="shared" si="148" ref="M369:O370">L369</f>
        <v>149498</v>
      </c>
      <c r="N369" s="60">
        <f t="shared" si="148"/>
        <v>149498</v>
      </c>
      <c r="O369" s="60">
        <f t="shared" si="148"/>
        <v>149498</v>
      </c>
      <c r="P369" s="60">
        <f t="shared" si="145"/>
        <v>1481528</v>
      </c>
    </row>
    <row r="370" spans="1:16" ht="18">
      <c r="A370" s="38" t="s">
        <v>865</v>
      </c>
      <c r="B370" s="37" t="s">
        <v>153</v>
      </c>
      <c r="C370" s="39" t="s">
        <v>866</v>
      </c>
      <c r="D370" s="60">
        <v>0</v>
      </c>
      <c r="E370" s="60">
        <v>0</v>
      </c>
      <c r="F370" s="60">
        <v>0</v>
      </c>
      <c r="G370" s="60">
        <v>10888.21</v>
      </c>
      <c r="H370" s="60">
        <v>10888.21</v>
      </c>
      <c r="I370" s="60">
        <v>10888.21</v>
      </c>
      <c r="J370" s="60">
        <v>10888.21</v>
      </c>
      <c r="K370" s="60">
        <v>10888.21</v>
      </c>
      <c r="L370" s="60">
        <f>K370</f>
        <v>10888.21</v>
      </c>
      <c r="M370" s="60">
        <f t="shared" si="148"/>
        <v>10888.21</v>
      </c>
      <c r="N370" s="60">
        <f t="shared" si="148"/>
        <v>10888.21</v>
      </c>
      <c r="O370" s="60">
        <f t="shared" si="148"/>
        <v>10888.21</v>
      </c>
      <c r="P370" s="60">
        <f>SUM(D370:O370)</f>
        <v>97993.88999999998</v>
      </c>
    </row>
    <row r="371" spans="1:16" ht="22.5">
      <c r="A371" s="56" t="s">
        <v>867</v>
      </c>
      <c r="B371" s="37"/>
      <c r="C371" s="61" t="s">
        <v>868</v>
      </c>
      <c r="D371" s="62">
        <f aca="true" t="shared" si="149" ref="D371:P371">SUM(D372:D374)</f>
        <v>0</v>
      </c>
      <c r="E371" s="62">
        <f t="shared" si="149"/>
        <v>0</v>
      </c>
      <c r="F371" s="62">
        <f t="shared" si="149"/>
        <v>35640</v>
      </c>
      <c r="G371" s="62">
        <f t="shared" si="149"/>
        <v>35640</v>
      </c>
      <c r="H371" s="62">
        <f t="shared" si="149"/>
        <v>35640</v>
      </c>
      <c r="I371" s="62">
        <f t="shared" si="149"/>
        <v>45240</v>
      </c>
      <c r="J371" s="62">
        <f t="shared" si="149"/>
        <v>43767.12</v>
      </c>
      <c r="K371" s="62">
        <f t="shared" si="149"/>
        <v>29880</v>
      </c>
      <c r="L371" s="62">
        <f t="shared" si="149"/>
        <v>42807.12</v>
      </c>
      <c r="M371" s="62">
        <f t="shared" si="149"/>
        <v>37080</v>
      </c>
      <c r="N371" s="62">
        <f t="shared" si="149"/>
        <v>42807.12</v>
      </c>
      <c r="O371" s="62">
        <f t="shared" si="149"/>
        <v>37080</v>
      </c>
      <c r="P371" s="62">
        <f t="shared" si="149"/>
        <v>385581.36</v>
      </c>
    </row>
    <row r="372" spans="1:16" ht="12.75">
      <c r="A372" s="38" t="s">
        <v>869</v>
      </c>
      <c r="B372" s="37" t="s">
        <v>163</v>
      </c>
      <c r="C372" s="38" t="s">
        <v>33</v>
      </c>
      <c r="D372" s="60">
        <v>0</v>
      </c>
      <c r="E372" s="60">
        <v>0</v>
      </c>
      <c r="F372" s="60">
        <v>0</v>
      </c>
      <c r="G372" s="60">
        <v>0</v>
      </c>
      <c r="H372" s="60">
        <v>0</v>
      </c>
      <c r="I372" s="60">
        <v>0</v>
      </c>
      <c r="J372" s="60">
        <v>5727.12</v>
      </c>
      <c r="K372" s="60">
        <v>0</v>
      </c>
      <c r="L372" s="60">
        <f>J372</f>
        <v>5727.12</v>
      </c>
      <c r="M372" s="60">
        <v>0</v>
      </c>
      <c r="N372" s="60">
        <f>L372</f>
        <v>5727.12</v>
      </c>
      <c r="O372" s="60">
        <v>0</v>
      </c>
      <c r="P372" s="60">
        <f t="shared" si="145"/>
        <v>17181.36</v>
      </c>
    </row>
    <row r="373" spans="1:16" ht="12.75">
      <c r="A373" s="38" t="s">
        <v>871</v>
      </c>
      <c r="B373" s="37" t="s">
        <v>154</v>
      </c>
      <c r="C373" s="38" t="s">
        <v>508</v>
      </c>
      <c r="D373" s="60">
        <v>0</v>
      </c>
      <c r="E373" s="60">
        <v>0</v>
      </c>
      <c r="F373" s="60">
        <v>35640</v>
      </c>
      <c r="G373" s="60">
        <v>35640</v>
      </c>
      <c r="H373" s="60">
        <v>35640</v>
      </c>
      <c r="I373" s="60">
        <v>35640</v>
      </c>
      <c r="J373" s="60">
        <v>35640</v>
      </c>
      <c r="K373" s="60">
        <v>29880</v>
      </c>
      <c r="L373" s="60">
        <v>34680</v>
      </c>
      <c r="M373" s="60">
        <f aca="true" t="shared" si="150" ref="M373:O374">L373</f>
        <v>34680</v>
      </c>
      <c r="N373" s="60">
        <f t="shared" si="150"/>
        <v>34680</v>
      </c>
      <c r="O373" s="60">
        <f t="shared" si="150"/>
        <v>34680</v>
      </c>
      <c r="P373" s="60">
        <f t="shared" si="145"/>
        <v>346800</v>
      </c>
    </row>
    <row r="374" spans="1:16" ht="12.75" customHeight="1">
      <c r="A374" s="38" t="s">
        <v>1124</v>
      </c>
      <c r="B374" s="37" t="s">
        <v>1119</v>
      </c>
      <c r="C374" s="38" t="s">
        <v>1125</v>
      </c>
      <c r="D374" s="60">
        <v>0</v>
      </c>
      <c r="E374" s="60">
        <v>0</v>
      </c>
      <c r="F374" s="60">
        <v>0</v>
      </c>
      <c r="G374" s="60">
        <v>0</v>
      </c>
      <c r="H374" s="60">
        <v>0</v>
      </c>
      <c r="I374" s="60">
        <v>9600</v>
      </c>
      <c r="J374" s="60">
        <v>2400</v>
      </c>
      <c r="K374" s="60">
        <v>0</v>
      </c>
      <c r="L374" s="60">
        <f>J374</f>
        <v>2400</v>
      </c>
      <c r="M374" s="60">
        <f t="shared" si="150"/>
        <v>2400</v>
      </c>
      <c r="N374" s="60">
        <f t="shared" si="150"/>
        <v>2400</v>
      </c>
      <c r="O374" s="60">
        <f t="shared" si="150"/>
        <v>2400</v>
      </c>
      <c r="P374" s="60">
        <f t="shared" si="145"/>
        <v>21600</v>
      </c>
    </row>
    <row r="375" spans="1:16" ht="12.75" customHeight="1">
      <c r="A375" s="56" t="s">
        <v>872</v>
      </c>
      <c r="B375" s="37"/>
      <c r="C375" s="56" t="s">
        <v>873</v>
      </c>
      <c r="D375" s="62">
        <f aca="true" t="shared" si="151" ref="D375:O375">SUM(D376:D379)</f>
        <v>47557.93</v>
      </c>
      <c r="E375" s="62">
        <f t="shared" si="151"/>
        <v>47557.93</v>
      </c>
      <c r="F375" s="62">
        <f t="shared" si="151"/>
        <v>0</v>
      </c>
      <c r="G375" s="62">
        <f t="shared" si="151"/>
        <v>47557.93</v>
      </c>
      <c r="H375" s="62">
        <f t="shared" si="151"/>
        <v>47557.93</v>
      </c>
      <c r="I375" s="62">
        <f t="shared" si="151"/>
        <v>47557.93</v>
      </c>
      <c r="J375" s="62">
        <f t="shared" si="151"/>
        <v>47557.93</v>
      </c>
      <c r="K375" s="62">
        <f t="shared" si="151"/>
        <v>47557.93</v>
      </c>
      <c r="L375" s="62">
        <f t="shared" si="151"/>
        <v>47557.93</v>
      </c>
      <c r="M375" s="62">
        <f t="shared" si="151"/>
        <v>47557.93</v>
      </c>
      <c r="N375" s="62">
        <f t="shared" si="151"/>
        <v>47557.93</v>
      </c>
      <c r="O375" s="62">
        <f t="shared" si="151"/>
        <v>47557.93</v>
      </c>
      <c r="P375" s="62">
        <f>SUM(P376:P379)</f>
        <v>523137.2300000001</v>
      </c>
    </row>
    <row r="376" spans="1:16" ht="12.75" customHeight="1">
      <c r="A376" s="38" t="s">
        <v>874</v>
      </c>
      <c r="B376" s="37" t="s">
        <v>97</v>
      </c>
      <c r="C376" s="38" t="s">
        <v>875</v>
      </c>
      <c r="D376" s="60">
        <v>28534.76</v>
      </c>
      <c r="E376" s="60">
        <v>28534.76</v>
      </c>
      <c r="F376" s="60">
        <v>0</v>
      </c>
      <c r="G376" s="60">
        <v>28534.76</v>
      </c>
      <c r="H376" s="60">
        <v>28534.76</v>
      </c>
      <c r="I376" s="60">
        <v>28534.76</v>
      </c>
      <c r="J376" s="60">
        <v>28534.76</v>
      </c>
      <c r="K376" s="60">
        <v>28534.76</v>
      </c>
      <c r="L376" s="60">
        <f>K376</f>
        <v>28534.76</v>
      </c>
      <c r="M376" s="60">
        <f>L376</f>
        <v>28534.76</v>
      </c>
      <c r="N376" s="60">
        <f>M376</f>
        <v>28534.76</v>
      </c>
      <c r="O376" s="60">
        <f>N376</f>
        <v>28534.76</v>
      </c>
      <c r="P376" s="60">
        <f t="shared" si="145"/>
        <v>313882.36000000004</v>
      </c>
    </row>
    <row r="377" spans="1:16" ht="12.75" customHeight="1">
      <c r="A377" s="38" t="s">
        <v>876</v>
      </c>
      <c r="B377" s="37" t="s">
        <v>98</v>
      </c>
      <c r="C377" s="38" t="s">
        <v>877</v>
      </c>
      <c r="D377" s="60">
        <v>2377.9</v>
      </c>
      <c r="E377" s="60">
        <v>2377.9</v>
      </c>
      <c r="F377" s="60">
        <v>0</v>
      </c>
      <c r="G377" s="60">
        <v>2377.9</v>
      </c>
      <c r="H377" s="60">
        <v>2377.9</v>
      </c>
      <c r="I377" s="60">
        <v>2377.9</v>
      </c>
      <c r="J377" s="60">
        <v>2377.9</v>
      </c>
      <c r="K377" s="60">
        <v>2377.9</v>
      </c>
      <c r="L377" s="60">
        <f aca="true" t="shared" si="152" ref="L377:O379">K377</f>
        <v>2377.9</v>
      </c>
      <c r="M377" s="60">
        <f t="shared" si="152"/>
        <v>2377.9</v>
      </c>
      <c r="N377" s="60">
        <f t="shared" si="152"/>
        <v>2377.9</v>
      </c>
      <c r="O377" s="60">
        <f t="shared" si="152"/>
        <v>2377.9</v>
      </c>
      <c r="P377" s="60">
        <f t="shared" si="145"/>
        <v>26156.900000000005</v>
      </c>
    </row>
    <row r="378" spans="1:16" ht="12.75" customHeight="1">
      <c r="A378" s="38" t="s">
        <v>878</v>
      </c>
      <c r="B378" s="37" t="s">
        <v>99</v>
      </c>
      <c r="C378" s="38" t="s">
        <v>879</v>
      </c>
      <c r="D378" s="60">
        <v>7133.69</v>
      </c>
      <c r="E378" s="60">
        <v>7133.69</v>
      </c>
      <c r="F378" s="60">
        <v>0</v>
      </c>
      <c r="G378" s="60">
        <v>7133.69</v>
      </c>
      <c r="H378" s="60">
        <v>7133.69</v>
      </c>
      <c r="I378" s="60">
        <v>7133.69</v>
      </c>
      <c r="J378" s="60">
        <v>7133.69</v>
      </c>
      <c r="K378" s="60">
        <v>7133.69</v>
      </c>
      <c r="L378" s="60">
        <f t="shared" si="152"/>
        <v>7133.69</v>
      </c>
      <c r="M378" s="60">
        <f t="shared" si="152"/>
        <v>7133.69</v>
      </c>
      <c r="N378" s="60">
        <f t="shared" si="152"/>
        <v>7133.69</v>
      </c>
      <c r="O378" s="60">
        <f t="shared" si="152"/>
        <v>7133.69</v>
      </c>
      <c r="P378" s="60">
        <f t="shared" si="145"/>
        <v>78470.59000000001</v>
      </c>
    </row>
    <row r="379" spans="1:16" ht="12.75" customHeight="1">
      <c r="A379" s="38" t="s">
        <v>880</v>
      </c>
      <c r="B379" s="37" t="s">
        <v>106</v>
      </c>
      <c r="C379" s="38" t="s">
        <v>881</v>
      </c>
      <c r="D379" s="60">
        <v>9511.58</v>
      </c>
      <c r="E379" s="60">
        <v>9511.58</v>
      </c>
      <c r="F379" s="60">
        <v>0</v>
      </c>
      <c r="G379" s="60">
        <v>9511.58</v>
      </c>
      <c r="H379" s="60">
        <v>9511.58</v>
      </c>
      <c r="I379" s="60">
        <v>9511.58</v>
      </c>
      <c r="J379" s="60">
        <v>9511.58</v>
      </c>
      <c r="K379" s="60">
        <v>9511.58</v>
      </c>
      <c r="L379" s="60">
        <f t="shared" si="152"/>
        <v>9511.58</v>
      </c>
      <c r="M379" s="60">
        <f t="shared" si="152"/>
        <v>9511.58</v>
      </c>
      <c r="N379" s="60">
        <f t="shared" si="152"/>
        <v>9511.58</v>
      </c>
      <c r="O379" s="60">
        <f t="shared" si="152"/>
        <v>9511.58</v>
      </c>
      <c r="P379" s="60">
        <f t="shared" si="145"/>
        <v>104627.38</v>
      </c>
    </row>
    <row r="380" spans="1:16" ht="12.75">
      <c r="A380" s="56" t="s">
        <v>882</v>
      </c>
      <c r="B380" s="37"/>
      <c r="C380" s="56" t="s">
        <v>883</v>
      </c>
      <c r="D380" s="62">
        <f>SUM(D381:D384)</f>
        <v>434415.64</v>
      </c>
      <c r="E380" s="62">
        <f aca="true" t="shared" si="153" ref="E380:P380">SUM(E381:E384)</f>
        <v>9803.66</v>
      </c>
      <c r="F380" s="62">
        <f t="shared" si="153"/>
        <v>10903.27</v>
      </c>
      <c r="G380" s="62">
        <f t="shared" si="153"/>
        <v>1070801.76</v>
      </c>
      <c r="H380" s="62">
        <f t="shared" si="153"/>
        <v>12703.91</v>
      </c>
      <c r="I380" s="62">
        <f t="shared" si="153"/>
        <v>10445.54</v>
      </c>
      <c r="J380" s="62">
        <f t="shared" si="153"/>
        <v>110297.68</v>
      </c>
      <c r="K380" s="62">
        <f t="shared" si="153"/>
        <v>10568.79</v>
      </c>
      <c r="L380" s="62">
        <f t="shared" si="153"/>
        <v>10500</v>
      </c>
      <c r="M380" s="62">
        <f t="shared" si="153"/>
        <v>10500</v>
      </c>
      <c r="N380" s="62">
        <f t="shared" si="153"/>
        <v>10500</v>
      </c>
      <c r="O380" s="62">
        <f t="shared" si="153"/>
        <v>10500</v>
      </c>
      <c r="P380" s="62">
        <f t="shared" si="153"/>
        <v>1711940.25</v>
      </c>
    </row>
    <row r="381" spans="1:16" ht="12.75">
      <c r="A381" s="38" t="s">
        <v>314</v>
      </c>
      <c r="B381" s="37" t="s">
        <v>97</v>
      </c>
      <c r="C381" s="38" t="s">
        <v>1715</v>
      </c>
      <c r="D381" s="62">
        <v>425170.87</v>
      </c>
      <c r="E381" s="62">
        <v>0</v>
      </c>
      <c r="F381" s="62">
        <v>0</v>
      </c>
      <c r="G381" s="62">
        <v>0</v>
      </c>
      <c r="H381" s="62">
        <v>0</v>
      </c>
      <c r="I381" s="62">
        <v>0</v>
      </c>
      <c r="J381" s="62">
        <v>0</v>
      </c>
      <c r="K381" s="62">
        <v>0</v>
      </c>
      <c r="L381" s="62"/>
      <c r="M381" s="62"/>
      <c r="N381" s="62"/>
      <c r="O381" s="62"/>
      <c r="P381" s="60">
        <f t="shared" si="145"/>
        <v>425170.87</v>
      </c>
    </row>
    <row r="382" spans="1:16" ht="12.75">
      <c r="A382" s="38" t="s">
        <v>884</v>
      </c>
      <c r="B382" s="37" t="s">
        <v>97</v>
      </c>
      <c r="C382" s="38" t="s">
        <v>885</v>
      </c>
      <c r="D382" s="60">
        <v>9244.77</v>
      </c>
      <c r="E382" s="60">
        <v>9803.66</v>
      </c>
      <c r="F382" s="60">
        <v>10903.27</v>
      </c>
      <c r="G382" s="60">
        <v>12228.73</v>
      </c>
      <c r="H382" s="60">
        <v>12703.91</v>
      </c>
      <c r="I382" s="60">
        <v>10445.54</v>
      </c>
      <c r="J382" s="60">
        <v>9827.12</v>
      </c>
      <c r="K382" s="60">
        <v>11039.35</v>
      </c>
      <c r="L382" s="60">
        <v>10500</v>
      </c>
      <c r="M382" s="60">
        <f>L382</f>
        <v>10500</v>
      </c>
      <c r="N382" s="60">
        <f>M382</f>
        <v>10500</v>
      </c>
      <c r="O382" s="60">
        <f>N382</f>
        <v>10500</v>
      </c>
      <c r="P382" s="60">
        <f t="shared" si="145"/>
        <v>128196.35</v>
      </c>
    </row>
    <row r="383" spans="1:16" ht="12.75">
      <c r="A383" s="38" t="s">
        <v>1815</v>
      </c>
      <c r="B383" s="37" t="s">
        <v>1805</v>
      </c>
      <c r="C383" s="38" t="s">
        <v>1816</v>
      </c>
      <c r="D383" s="60"/>
      <c r="E383" s="60"/>
      <c r="F383" s="60"/>
      <c r="G383" s="60"/>
      <c r="H383" s="60"/>
      <c r="I383" s="60"/>
      <c r="J383" s="60">
        <v>100470.56</v>
      </c>
      <c r="K383" s="60">
        <v>-470.56</v>
      </c>
      <c r="L383" s="60"/>
      <c r="M383" s="60"/>
      <c r="N383" s="60"/>
      <c r="O383" s="60"/>
      <c r="P383" s="60">
        <f t="shared" si="145"/>
        <v>100000</v>
      </c>
    </row>
    <row r="384" spans="1:16" ht="12.75">
      <c r="A384" s="38" t="s">
        <v>1716</v>
      </c>
      <c r="B384" s="37" t="s">
        <v>97</v>
      </c>
      <c r="C384" s="38" t="s">
        <v>1717</v>
      </c>
      <c r="D384" s="60">
        <v>0</v>
      </c>
      <c r="E384" s="60">
        <v>0</v>
      </c>
      <c r="F384" s="60">
        <v>0</v>
      </c>
      <c r="G384" s="60">
        <v>1058573.03</v>
      </c>
      <c r="H384" s="60">
        <v>0</v>
      </c>
      <c r="I384" s="60">
        <v>0</v>
      </c>
      <c r="J384" s="60"/>
      <c r="K384" s="60">
        <v>0</v>
      </c>
      <c r="L384" s="60"/>
      <c r="M384" s="60"/>
      <c r="N384" s="60"/>
      <c r="O384" s="60"/>
      <c r="P384" s="60">
        <f t="shared" si="145"/>
        <v>1058573.03</v>
      </c>
    </row>
    <row r="385" spans="1:16" ht="12.75">
      <c r="A385" s="53" t="s">
        <v>886</v>
      </c>
      <c r="B385" s="37"/>
      <c r="C385" s="53" t="s">
        <v>887</v>
      </c>
      <c r="D385" s="55">
        <f aca="true" t="shared" si="154" ref="D385:P385">SUM(D386+D405+D422+D403)</f>
        <v>12640990.549999999</v>
      </c>
      <c r="E385" s="55">
        <f t="shared" si="154"/>
        <v>7974902.920000001</v>
      </c>
      <c r="F385" s="55">
        <f t="shared" si="154"/>
        <v>8055656.9</v>
      </c>
      <c r="G385" s="55">
        <f t="shared" si="154"/>
        <v>10388578.71</v>
      </c>
      <c r="H385" s="55">
        <f t="shared" si="154"/>
        <v>8795382.99</v>
      </c>
      <c r="I385" s="55">
        <f t="shared" si="154"/>
        <v>9226528.819999998</v>
      </c>
      <c r="J385" s="55">
        <f t="shared" si="154"/>
        <v>13644122.559999999</v>
      </c>
      <c r="K385" s="55">
        <f t="shared" si="154"/>
        <v>6513233.36</v>
      </c>
      <c r="L385" s="55">
        <f t="shared" si="154"/>
        <v>8704581.75</v>
      </c>
      <c r="M385" s="55">
        <f t="shared" si="154"/>
        <v>6625121.75</v>
      </c>
      <c r="N385" s="55">
        <f t="shared" si="154"/>
        <v>7641111.75</v>
      </c>
      <c r="O385" s="55">
        <f t="shared" si="154"/>
        <v>12216702.99</v>
      </c>
      <c r="P385" s="55">
        <f t="shared" si="154"/>
        <v>112426915.05</v>
      </c>
    </row>
    <row r="386" spans="1:16" ht="12.75">
      <c r="A386" s="56" t="s">
        <v>888</v>
      </c>
      <c r="B386" s="37"/>
      <c r="C386" s="56" t="s">
        <v>889</v>
      </c>
      <c r="D386" s="62">
        <f>SUM(D387+D392+D397+D402)</f>
        <v>12623269.209999999</v>
      </c>
      <c r="E386" s="62">
        <f>SUM(E387+E392+E397+E402)</f>
        <v>7316395.08</v>
      </c>
      <c r="F386" s="62">
        <f>SUM(F387+F392+F397+F402)</f>
        <v>7569061.010000001</v>
      </c>
      <c r="G386" s="62">
        <f>SUM(G387+G392+G397+G402)</f>
        <v>10355547.780000001</v>
      </c>
      <c r="H386" s="62">
        <f>SUM(H387+H392+H397+H402)</f>
        <v>8789137.71</v>
      </c>
      <c r="I386" s="62">
        <f aca="true" t="shared" si="155" ref="I386:O386">SUM(I387+I392+I397+I402)</f>
        <v>8302604.029999999</v>
      </c>
      <c r="J386" s="62">
        <f t="shared" si="155"/>
        <v>10999236.959999999</v>
      </c>
      <c r="K386" s="62">
        <f t="shared" si="155"/>
        <v>6506647.24</v>
      </c>
      <c r="L386" s="62">
        <f t="shared" si="155"/>
        <v>8187190.01</v>
      </c>
      <c r="M386" s="62">
        <f t="shared" si="155"/>
        <v>6107730.01</v>
      </c>
      <c r="N386" s="62">
        <f t="shared" si="155"/>
        <v>7123720.01</v>
      </c>
      <c r="O386" s="62">
        <f t="shared" si="155"/>
        <v>11699311.25</v>
      </c>
      <c r="P386" s="62">
        <f>SUM(P387+P392+P397+P402)</f>
        <v>105579850.3</v>
      </c>
    </row>
    <row r="387" spans="1:16" ht="12.75">
      <c r="A387" s="56" t="s">
        <v>890</v>
      </c>
      <c r="B387" s="37"/>
      <c r="C387" s="56" t="s">
        <v>891</v>
      </c>
      <c r="D387" s="62">
        <f>SUM(D388:D391)</f>
        <v>5237593.28</v>
      </c>
      <c r="E387" s="62">
        <f>SUM(E388:E391)</f>
        <v>5695009.46</v>
      </c>
      <c r="F387" s="62">
        <f>SUM(F388:F391)</f>
        <v>5724741.15</v>
      </c>
      <c r="G387" s="62">
        <f>SUM(G388:G391)</f>
        <v>7202003.94</v>
      </c>
      <c r="H387" s="62">
        <f>SUM(H388:H391)</f>
        <v>5121647.850000001</v>
      </c>
      <c r="I387" s="62">
        <f aca="true" t="shared" si="156" ref="I387:O387">SUM(I388:I391)</f>
        <v>4977030.949999999</v>
      </c>
      <c r="J387" s="62">
        <f t="shared" si="156"/>
        <v>7390953.9</v>
      </c>
      <c r="K387" s="62">
        <f t="shared" si="156"/>
        <v>5194180.79</v>
      </c>
      <c r="L387" s="62">
        <f t="shared" si="156"/>
        <v>7486601.25</v>
      </c>
      <c r="M387" s="62">
        <f t="shared" si="156"/>
        <v>5581923.75</v>
      </c>
      <c r="N387" s="62">
        <f t="shared" si="156"/>
        <v>6671813.75</v>
      </c>
      <c r="O387" s="62">
        <f t="shared" si="156"/>
        <v>8092298.75</v>
      </c>
      <c r="P387" s="62">
        <f>SUM(P388:P391)</f>
        <v>74375798.82000001</v>
      </c>
    </row>
    <row r="388" spans="1:16" ht="12.75">
      <c r="A388" s="38" t="s">
        <v>892</v>
      </c>
      <c r="B388" s="37" t="s">
        <v>97</v>
      </c>
      <c r="C388" s="38" t="s">
        <v>893</v>
      </c>
      <c r="D388" s="60">
        <v>3142555.97</v>
      </c>
      <c r="E388" s="60">
        <v>3417005.67</v>
      </c>
      <c r="F388" s="60">
        <v>3434844.7</v>
      </c>
      <c r="G388" s="60">
        <v>4321202.36</v>
      </c>
      <c r="H388" s="60">
        <v>3072988.71</v>
      </c>
      <c r="I388" s="60">
        <v>2986218.57</v>
      </c>
      <c r="J388" s="60">
        <v>4434572.33</v>
      </c>
      <c r="K388" s="60">
        <v>3116508.48</v>
      </c>
      <c r="L388" s="60">
        <v>4491960.75</v>
      </c>
      <c r="M388" s="60">
        <v>3349154.25</v>
      </c>
      <c r="N388" s="60">
        <v>4003088.25</v>
      </c>
      <c r="O388" s="60">
        <v>4855379.25</v>
      </c>
      <c r="P388" s="60">
        <f aca="true" t="shared" si="157" ref="P388:P402">SUM(D388:O388)</f>
        <v>44625479.29000001</v>
      </c>
    </row>
    <row r="389" spans="1:16" ht="12.75">
      <c r="A389" s="38" t="s">
        <v>894</v>
      </c>
      <c r="B389" s="37" t="s">
        <v>98</v>
      </c>
      <c r="C389" s="38" t="s">
        <v>895</v>
      </c>
      <c r="D389" s="60">
        <v>261879.66</v>
      </c>
      <c r="E389" s="60">
        <v>284750.48</v>
      </c>
      <c r="F389" s="60">
        <v>286237.05</v>
      </c>
      <c r="G389" s="60">
        <v>360100.2</v>
      </c>
      <c r="H389" s="60">
        <v>256082.39</v>
      </c>
      <c r="I389" s="60">
        <v>248851.55</v>
      </c>
      <c r="J389" s="60">
        <v>369547.7</v>
      </c>
      <c r="K389" s="60">
        <v>259709.04</v>
      </c>
      <c r="L389" s="60">
        <v>374330.06</v>
      </c>
      <c r="M389" s="60">
        <v>279096.19</v>
      </c>
      <c r="N389" s="60">
        <v>333590.69</v>
      </c>
      <c r="O389" s="60">
        <v>404614.94</v>
      </c>
      <c r="P389" s="60">
        <f t="shared" si="157"/>
        <v>3718789.9499999997</v>
      </c>
    </row>
    <row r="390" spans="1:16" ht="12.75">
      <c r="A390" s="38" t="s">
        <v>896</v>
      </c>
      <c r="B390" s="37" t="s">
        <v>99</v>
      </c>
      <c r="C390" s="38" t="s">
        <v>897</v>
      </c>
      <c r="D390" s="60">
        <v>785638.99</v>
      </c>
      <c r="E390" s="60">
        <v>854251.42</v>
      </c>
      <c r="F390" s="60">
        <v>858711.17</v>
      </c>
      <c r="G390" s="60">
        <v>1080300.59</v>
      </c>
      <c r="H390" s="60">
        <v>768247.18</v>
      </c>
      <c r="I390" s="60">
        <v>746554.64</v>
      </c>
      <c r="J390" s="60">
        <v>1108643.09</v>
      </c>
      <c r="K390" s="60">
        <v>779127.12</v>
      </c>
      <c r="L390" s="60">
        <v>1122990.19</v>
      </c>
      <c r="M390" s="60">
        <v>837288.56</v>
      </c>
      <c r="N390" s="60">
        <v>1000772.06</v>
      </c>
      <c r="O390" s="60">
        <v>1213844.81</v>
      </c>
      <c r="P390" s="60">
        <f t="shared" si="157"/>
        <v>11156369.82</v>
      </c>
    </row>
    <row r="391" spans="1:16" ht="12.75">
      <c r="A391" s="38" t="s">
        <v>898</v>
      </c>
      <c r="B391" s="37" t="s">
        <v>106</v>
      </c>
      <c r="C391" s="38" t="s">
        <v>899</v>
      </c>
      <c r="D391" s="60">
        <v>1047518.66</v>
      </c>
      <c r="E391" s="60">
        <v>1139001.89</v>
      </c>
      <c r="F391" s="60">
        <v>1144948.23</v>
      </c>
      <c r="G391" s="60">
        <v>1440400.79</v>
      </c>
      <c r="H391" s="60">
        <v>1024329.57</v>
      </c>
      <c r="I391" s="60">
        <v>995406.19</v>
      </c>
      <c r="J391" s="60">
        <v>1478190.78</v>
      </c>
      <c r="K391" s="60">
        <v>1038836.15</v>
      </c>
      <c r="L391" s="60">
        <v>1497320.25</v>
      </c>
      <c r="M391" s="60">
        <v>1116384.75</v>
      </c>
      <c r="N391" s="60">
        <v>1334362.75</v>
      </c>
      <c r="O391" s="60">
        <v>1618459.75</v>
      </c>
      <c r="P391" s="60">
        <f t="shared" si="157"/>
        <v>14875159.76</v>
      </c>
    </row>
    <row r="392" spans="1:16" ht="12.75">
      <c r="A392" s="56" t="s">
        <v>900</v>
      </c>
      <c r="B392" s="37"/>
      <c r="C392" s="56" t="s">
        <v>901</v>
      </c>
      <c r="D392" s="62">
        <f aca="true" t="shared" si="158" ref="D392:O392">SUM(D393:D396)</f>
        <v>7229833.85</v>
      </c>
      <c r="E392" s="62">
        <f t="shared" si="158"/>
        <v>1525556.8200000003</v>
      </c>
      <c r="F392" s="62">
        <f t="shared" si="158"/>
        <v>1750586.08</v>
      </c>
      <c r="G392" s="62">
        <f t="shared" si="158"/>
        <v>3041886.7700000005</v>
      </c>
      <c r="H392" s="62">
        <f>SUM(H393:H396)</f>
        <v>3561838.41</v>
      </c>
      <c r="I392" s="62">
        <f t="shared" si="158"/>
        <v>3212619.1399999997</v>
      </c>
      <c r="J392" s="62">
        <f t="shared" si="158"/>
        <v>3495972.71</v>
      </c>
      <c r="K392" s="62">
        <f t="shared" si="158"/>
        <v>1204459.67</v>
      </c>
      <c r="L392" s="62">
        <f t="shared" si="158"/>
        <v>574517.51</v>
      </c>
      <c r="M392" s="62">
        <f t="shared" si="158"/>
        <v>402793.75</v>
      </c>
      <c r="N392" s="62">
        <f t="shared" si="158"/>
        <v>321898.75</v>
      </c>
      <c r="O392" s="62">
        <f t="shared" si="158"/>
        <v>3482673.75</v>
      </c>
      <c r="P392" s="62">
        <f>SUM(P393:P396)</f>
        <v>29804637.209999997</v>
      </c>
    </row>
    <row r="393" spans="1:16" ht="12.75">
      <c r="A393" s="38" t="s">
        <v>902</v>
      </c>
      <c r="B393" s="37" t="s">
        <v>97</v>
      </c>
      <c r="C393" s="38" t="s">
        <v>903</v>
      </c>
      <c r="D393" s="60">
        <v>4337900.56</v>
      </c>
      <c r="E393" s="60">
        <v>915346.18</v>
      </c>
      <c r="F393" s="60">
        <v>1050351.63</v>
      </c>
      <c r="G393" s="60">
        <v>1825132.04</v>
      </c>
      <c r="H393" s="60">
        <v>2137103.02</v>
      </c>
      <c r="I393" s="60">
        <v>1927571.45</v>
      </c>
      <c r="J393" s="60">
        <v>2097583.59</v>
      </c>
      <c r="K393" s="60">
        <v>722675.76</v>
      </c>
      <c r="L393" s="60">
        <v>344710.5</v>
      </c>
      <c r="M393" s="60">
        <v>241676.25</v>
      </c>
      <c r="N393" s="60">
        <v>193139.25</v>
      </c>
      <c r="O393" s="60">
        <v>2089604.25</v>
      </c>
      <c r="P393" s="60">
        <f t="shared" si="157"/>
        <v>17882794.479999997</v>
      </c>
    </row>
    <row r="394" spans="1:16" ht="12.75">
      <c r="A394" s="38" t="s">
        <v>904</v>
      </c>
      <c r="B394" s="37" t="s">
        <v>98</v>
      </c>
      <c r="C394" s="38" t="s">
        <v>905</v>
      </c>
      <c r="D394" s="60">
        <v>361491.61</v>
      </c>
      <c r="E394" s="60">
        <v>76278.8</v>
      </c>
      <c r="F394" s="60">
        <v>87529.32</v>
      </c>
      <c r="G394" s="60">
        <v>152094.34</v>
      </c>
      <c r="H394" s="60">
        <v>178091.93</v>
      </c>
      <c r="I394" s="60">
        <v>160630.96</v>
      </c>
      <c r="J394" s="60">
        <v>174798.64</v>
      </c>
      <c r="K394" s="60">
        <v>60223</v>
      </c>
      <c r="L394" s="60">
        <v>28725.88</v>
      </c>
      <c r="M394" s="60">
        <v>20139.69</v>
      </c>
      <c r="N394" s="60">
        <v>16094.94</v>
      </c>
      <c r="O394" s="60">
        <v>174133.69</v>
      </c>
      <c r="P394" s="60">
        <f t="shared" si="157"/>
        <v>1490232.7999999998</v>
      </c>
    </row>
    <row r="395" spans="1:16" ht="12.75">
      <c r="A395" s="38" t="s">
        <v>906</v>
      </c>
      <c r="B395" s="37" t="s">
        <v>99</v>
      </c>
      <c r="C395" s="38" t="s">
        <v>907</v>
      </c>
      <c r="D395" s="60">
        <v>1084474.97</v>
      </c>
      <c r="E395" s="60">
        <v>228836.49</v>
      </c>
      <c r="F395" s="60">
        <v>262587.9</v>
      </c>
      <c r="G395" s="60">
        <v>456283.02</v>
      </c>
      <c r="H395" s="60">
        <v>534275.77</v>
      </c>
      <c r="I395" s="60">
        <v>481892.87</v>
      </c>
      <c r="J395" s="60">
        <v>524395.91</v>
      </c>
      <c r="K395" s="60">
        <v>180668.96</v>
      </c>
      <c r="L395" s="60">
        <v>86177.63</v>
      </c>
      <c r="M395" s="60">
        <v>60419.06</v>
      </c>
      <c r="N395" s="60">
        <v>48284.81</v>
      </c>
      <c r="O395" s="60">
        <v>522401.06</v>
      </c>
      <c r="P395" s="60">
        <f t="shared" si="157"/>
        <v>4470698.45</v>
      </c>
    </row>
    <row r="396" spans="1:16" ht="12.75">
      <c r="A396" s="38" t="s">
        <v>908</v>
      </c>
      <c r="B396" s="37" t="s">
        <v>106</v>
      </c>
      <c r="C396" s="38" t="s">
        <v>909</v>
      </c>
      <c r="D396" s="60">
        <v>1445966.71</v>
      </c>
      <c r="E396" s="60">
        <v>305095.35</v>
      </c>
      <c r="F396" s="60">
        <v>350117.23</v>
      </c>
      <c r="G396" s="60">
        <v>608377.37</v>
      </c>
      <c r="H396" s="60">
        <v>712367.69</v>
      </c>
      <c r="I396" s="60">
        <v>642523.86</v>
      </c>
      <c r="J396" s="60">
        <v>699194.57</v>
      </c>
      <c r="K396" s="60">
        <v>240891.95</v>
      </c>
      <c r="L396" s="60">
        <v>114903.5</v>
      </c>
      <c r="M396" s="60">
        <v>80558.75</v>
      </c>
      <c r="N396" s="60">
        <v>64379.75</v>
      </c>
      <c r="O396" s="60">
        <v>696534.75</v>
      </c>
      <c r="P396" s="60">
        <f t="shared" si="157"/>
        <v>5960911.48</v>
      </c>
    </row>
    <row r="397" spans="1:16" ht="12.75">
      <c r="A397" s="56" t="s">
        <v>910</v>
      </c>
      <c r="B397" s="37"/>
      <c r="C397" s="56" t="s">
        <v>911</v>
      </c>
      <c r="D397" s="62">
        <f aca="true" t="shared" si="159" ref="D397:O397">SUM(D398:D401)</f>
        <v>127545.51000000001</v>
      </c>
      <c r="E397" s="62">
        <f t="shared" si="159"/>
        <v>95828.8</v>
      </c>
      <c r="F397" s="62">
        <f t="shared" si="159"/>
        <v>93733.78</v>
      </c>
      <c r="G397" s="62">
        <f t="shared" si="159"/>
        <v>111657.06999999999</v>
      </c>
      <c r="H397" s="62">
        <f t="shared" si="159"/>
        <v>105651.45000000001</v>
      </c>
      <c r="I397" s="62">
        <f t="shared" si="159"/>
        <v>112953.94</v>
      </c>
      <c r="J397" s="62">
        <f t="shared" si="159"/>
        <v>112310.35</v>
      </c>
      <c r="K397" s="62">
        <f t="shared" si="159"/>
        <v>108006.78</v>
      </c>
      <c r="L397" s="62">
        <f t="shared" si="159"/>
        <v>126071.25</v>
      </c>
      <c r="M397" s="62">
        <f t="shared" si="159"/>
        <v>123012.51000000001</v>
      </c>
      <c r="N397" s="62">
        <f t="shared" si="159"/>
        <v>130007.51000000001</v>
      </c>
      <c r="O397" s="62">
        <f t="shared" si="159"/>
        <v>124338.75</v>
      </c>
      <c r="P397" s="62">
        <f>SUM(P398:P401)</f>
        <v>1371117.7000000002</v>
      </c>
    </row>
    <row r="398" spans="1:16" ht="12.75">
      <c r="A398" s="38" t="s">
        <v>912</v>
      </c>
      <c r="B398" s="37" t="s">
        <v>97</v>
      </c>
      <c r="C398" s="38" t="s">
        <v>913</v>
      </c>
      <c r="D398" s="60">
        <v>76527.33</v>
      </c>
      <c r="E398" s="60">
        <v>57497.3</v>
      </c>
      <c r="F398" s="60">
        <v>56240.26</v>
      </c>
      <c r="G398" s="60">
        <v>66994.22</v>
      </c>
      <c r="H398" s="60">
        <v>63390.87</v>
      </c>
      <c r="I398" s="60">
        <v>67772.38</v>
      </c>
      <c r="J398" s="60">
        <v>67386.21</v>
      </c>
      <c r="K398" s="60">
        <v>64804.07</v>
      </c>
      <c r="L398" s="60">
        <v>75642.75</v>
      </c>
      <c r="M398" s="60">
        <v>73807.5</v>
      </c>
      <c r="N398" s="60">
        <v>78004.5</v>
      </c>
      <c r="O398" s="60">
        <v>74603.25</v>
      </c>
      <c r="P398" s="60">
        <f>SUM(D398:O398)</f>
        <v>822670.6400000001</v>
      </c>
    </row>
    <row r="399" spans="1:16" ht="12.75">
      <c r="A399" s="38" t="s">
        <v>914</v>
      </c>
      <c r="B399" s="37" t="s">
        <v>98</v>
      </c>
      <c r="C399" s="38" t="s">
        <v>915</v>
      </c>
      <c r="D399" s="60">
        <v>6377.27</v>
      </c>
      <c r="E399" s="60">
        <v>4791.43</v>
      </c>
      <c r="F399" s="60">
        <v>4686.69</v>
      </c>
      <c r="G399" s="60">
        <v>5582.86</v>
      </c>
      <c r="H399" s="60">
        <v>5282.57</v>
      </c>
      <c r="I399" s="60">
        <v>5647.69</v>
      </c>
      <c r="J399" s="60">
        <v>5615.52</v>
      </c>
      <c r="K399" s="60">
        <v>5400.34</v>
      </c>
      <c r="L399" s="60">
        <v>6303.56</v>
      </c>
      <c r="M399" s="60">
        <v>6150.63</v>
      </c>
      <c r="N399" s="60">
        <v>6500.38</v>
      </c>
      <c r="O399" s="60">
        <v>6216.94</v>
      </c>
      <c r="P399" s="60">
        <f>SUM(D399:O399)</f>
        <v>68555.87999999999</v>
      </c>
    </row>
    <row r="400" spans="1:16" ht="12.75">
      <c r="A400" s="38" t="s">
        <v>916</v>
      </c>
      <c r="B400" s="37" t="s">
        <v>99</v>
      </c>
      <c r="C400" s="38" t="s">
        <v>917</v>
      </c>
      <c r="D400" s="60">
        <v>19131.82</v>
      </c>
      <c r="E400" s="60">
        <v>14374.31</v>
      </c>
      <c r="F400" s="60">
        <v>14060.07</v>
      </c>
      <c r="G400" s="60">
        <v>16748.57</v>
      </c>
      <c r="H400" s="60">
        <v>15847.72</v>
      </c>
      <c r="I400" s="60">
        <v>16943.08</v>
      </c>
      <c r="J400" s="60">
        <v>16846.55</v>
      </c>
      <c r="K400" s="60">
        <v>16201.01</v>
      </c>
      <c r="L400" s="60">
        <v>18910.69</v>
      </c>
      <c r="M400" s="60">
        <v>18451.88</v>
      </c>
      <c r="N400" s="60">
        <v>19501.13</v>
      </c>
      <c r="O400" s="60">
        <v>18650.81</v>
      </c>
      <c r="P400" s="60">
        <f>SUM(D400:O400)</f>
        <v>205667.63999999998</v>
      </c>
    </row>
    <row r="401" spans="1:16" ht="12.75">
      <c r="A401" s="38" t="s">
        <v>918</v>
      </c>
      <c r="B401" s="37" t="s">
        <v>106</v>
      </c>
      <c r="C401" s="38" t="s">
        <v>919</v>
      </c>
      <c r="D401" s="60">
        <v>25509.09</v>
      </c>
      <c r="E401" s="60">
        <v>19165.76</v>
      </c>
      <c r="F401" s="60">
        <v>18746.76</v>
      </c>
      <c r="G401" s="60">
        <v>22331.42</v>
      </c>
      <c r="H401" s="60">
        <v>21130.29</v>
      </c>
      <c r="I401" s="60">
        <v>22590.79</v>
      </c>
      <c r="J401" s="60">
        <v>22462.07</v>
      </c>
      <c r="K401" s="60">
        <v>21601.36</v>
      </c>
      <c r="L401" s="60">
        <v>25214.25</v>
      </c>
      <c r="M401" s="60">
        <v>24602.5</v>
      </c>
      <c r="N401" s="60">
        <v>26001.5</v>
      </c>
      <c r="O401" s="60">
        <v>24867.75</v>
      </c>
      <c r="P401" s="60">
        <f>SUM(D401:O401)</f>
        <v>274223.54000000004</v>
      </c>
    </row>
    <row r="402" spans="1:16" ht="12.75">
      <c r="A402" s="56" t="s">
        <v>920</v>
      </c>
      <c r="B402" s="37" t="s">
        <v>132</v>
      </c>
      <c r="C402" s="56" t="s">
        <v>921</v>
      </c>
      <c r="D402" s="62">
        <v>28296.57</v>
      </c>
      <c r="E402" s="62">
        <v>0</v>
      </c>
      <c r="F402" s="62">
        <v>0</v>
      </c>
      <c r="G402" s="62">
        <v>0</v>
      </c>
      <c r="H402" s="62">
        <v>0</v>
      </c>
      <c r="I402" s="62">
        <v>0</v>
      </c>
      <c r="J402" s="62">
        <v>0</v>
      </c>
      <c r="K402" s="62">
        <v>0</v>
      </c>
      <c r="L402" s="62"/>
      <c r="M402" s="62"/>
      <c r="N402" s="62"/>
      <c r="O402" s="62"/>
      <c r="P402" s="60">
        <f t="shared" si="157"/>
        <v>28296.57</v>
      </c>
    </row>
    <row r="403" spans="1:16" ht="12.75">
      <c r="A403" s="56" t="s">
        <v>47</v>
      </c>
      <c r="B403" s="37"/>
      <c r="C403" s="56" t="s">
        <v>46</v>
      </c>
      <c r="D403" s="62">
        <f>D404</f>
        <v>0</v>
      </c>
      <c r="E403" s="62">
        <f aca="true" t="shared" si="160" ref="E403:P403">E404</f>
        <v>0</v>
      </c>
      <c r="F403" s="62">
        <f t="shared" si="160"/>
        <v>0</v>
      </c>
      <c r="G403" s="62">
        <f t="shared" si="160"/>
        <v>0</v>
      </c>
      <c r="H403" s="62">
        <f t="shared" si="160"/>
        <v>0</v>
      </c>
      <c r="I403" s="62">
        <f t="shared" si="160"/>
        <v>0</v>
      </c>
      <c r="J403" s="62">
        <f t="shared" si="160"/>
        <v>0</v>
      </c>
      <c r="K403" s="62">
        <f t="shared" si="160"/>
        <v>0</v>
      </c>
      <c r="L403" s="62">
        <f t="shared" si="160"/>
        <v>0</v>
      </c>
      <c r="M403" s="62">
        <f t="shared" si="160"/>
        <v>0</v>
      </c>
      <c r="N403" s="62">
        <f t="shared" si="160"/>
        <v>0</v>
      </c>
      <c r="O403" s="62">
        <f t="shared" si="160"/>
        <v>0</v>
      </c>
      <c r="P403" s="62">
        <f t="shared" si="160"/>
        <v>0</v>
      </c>
    </row>
    <row r="404" spans="1:16" ht="12.75">
      <c r="A404" s="38" t="s">
        <v>48</v>
      </c>
      <c r="B404" s="37" t="s">
        <v>97</v>
      </c>
      <c r="C404" s="38" t="s">
        <v>191</v>
      </c>
      <c r="D404" s="60">
        <v>0</v>
      </c>
      <c r="E404" s="60">
        <v>0</v>
      </c>
      <c r="F404" s="60">
        <v>0</v>
      </c>
      <c r="G404" s="60">
        <v>0</v>
      </c>
      <c r="H404" s="60">
        <v>0</v>
      </c>
      <c r="I404" s="60">
        <v>0</v>
      </c>
      <c r="J404" s="60">
        <v>0</v>
      </c>
      <c r="K404" s="60"/>
      <c r="L404" s="60"/>
      <c r="M404" s="60"/>
      <c r="N404" s="60"/>
      <c r="O404" s="60"/>
      <c r="P404" s="60">
        <f>SUM(D404:O404)</f>
        <v>0</v>
      </c>
    </row>
    <row r="405" spans="1:16" ht="22.5">
      <c r="A405" s="56" t="s">
        <v>922</v>
      </c>
      <c r="B405" s="37"/>
      <c r="C405" s="61" t="s">
        <v>923</v>
      </c>
      <c r="D405" s="62">
        <f aca="true" t="shared" si="161" ref="D405:P405">SUM(D406:D421)</f>
        <v>3796.64</v>
      </c>
      <c r="E405" s="62">
        <f t="shared" si="161"/>
        <v>655398.31</v>
      </c>
      <c r="F405" s="62">
        <f t="shared" si="161"/>
        <v>483302.93000000005</v>
      </c>
      <c r="G405" s="62">
        <f t="shared" si="161"/>
        <v>0</v>
      </c>
      <c r="H405" s="62">
        <f t="shared" si="161"/>
        <v>0</v>
      </c>
      <c r="I405" s="62">
        <f t="shared" si="161"/>
        <v>911455.52</v>
      </c>
      <c r="J405" s="62">
        <f t="shared" si="161"/>
        <v>2632476.5600000005</v>
      </c>
      <c r="K405" s="62">
        <f t="shared" si="161"/>
        <v>0</v>
      </c>
      <c r="L405" s="62">
        <f t="shared" si="161"/>
        <v>510761.74</v>
      </c>
      <c r="M405" s="62">
        <f t="shared" si="161"/>
        <v>510761.74</v>
      </c>
      <c r="N405" s="62">
        <f t="shared" si="161"/>
        <v>510761.74</v>
      </c>
      <c r="O405" s="62">
        <f t="shared" si="161"/>
        <v>510761.74</v>
      </c>
      <c r="P405" s="62">
        <f t="shared" si="161"/>
        <v>6729476.92</v>
      </c>
    </row>
    <row r="406" spans="1:16" ht="12.75">
      <c r="A406" s="38" t="s">
        <v>1718</v>
      </c>
      <c r="B406" s="37" t="s">
        <v>220</v>
      </c>
      <c r="C406" s="38" t="s">
        <v>1719</v>
      </c>
      <c r="D406" s="62">
        <v>0</v>
      </c>
      <c r="E406" s="62">
        <v>0</v>
      </c>
      <c r="F406" s="62">
        <v>0</v>
      </c>
      <c r="G406" s="62"/>
      <c r="H406" s="62">
        <v>0</v>
      </c>
      <c r="I406" s="62">
        <v>0</v>
      </c>
      <c r="J406" s="62">
        <v>975000</v>
      </c>
      <c r="K406" s="62"/>
      <c r="L406" s="62">
        <f>K406</f>
        <v>0</v>
      </c>
      <c r="M406" s="62">
        <f>L406</f>
        <v>0</v>
      </c>
      <c r="N406" s="62">
        <f>M406</f>
        <v>0</v>
      </c>
      <c r="O406" s="62">
        <f>N406</f>
        <v>0</v>
      </c>
      <c r="P406" s="60">
        <f>SUM(D406:O406)</f>
        <v>975000</v>
      </c>
    </row>
    <row r="407" spans="1:16" ht="12.75">
      <c r="A407" s="38" t="s">
        <v>1297</v>
      </c>
      <c r="B407" s="37" t="s">
        <v>1298</v>
      </c>
      <c r="C407" s="38" t="s">
        <v>1299</v>
      </c>
      <c r="D407" s="60">
        <v>0</v>
      </c>
      <c r="E407" s="60">
        <v>120696.27</v>
      </c>
      <c r="F407" s="60">
        <v>120696.27</v>
      </c>
      <c r="G407" s="60"/>
      <c r="H407" s="60">
        <v>0</v>
      </c>
      <c r="I407" s="60">
        <v>120696.27</v>
      </c>
      <c r="J407" s="60">
        <v>210696.27</v>
      </c>
      <c r="K407" s="60"/>
      <c r="L407" s="62">
        <v>120696.27</v>
      </c>
      <c r="M407" s="62">
        <f aca="true" t="shared" si="162" ref="M407:O421">L407</f>
        <v>120696.27</v>
      </c>
      <c r="N407" s="62">
        <f t="shared" si="162"/>
        <v>120696.27</v>
      </c>
      <c r="O407" s="62">
        <f t="shared" si="162"/>
        <v>120696.27</v>
      </c>
      <c r="P407" s="60">
        <f aca="true" t="shared" si="163" ref="P407:P425">SUM(D407:O407)</f>
        <v>1055570.16</v>
      </c>
    </row>
    <row r="408" spans="1:16" ht="12.75">
      <c r="A408" s="38" t="s">
        <v>1300</v>
      </c>
      <c r="B408" s="37" t="s">
        <v>123</v>
      </c>
      <c r="C408" s="38" t="s">
        <v>1301</v>
      </c>
      <c r="D408" s="60"/>
      <c r="E408" s="60">
        <v>85000</v>
      </c>
      <c r="F408" s="60">
        <v>35000</v>
      </c>
      <c r="G408" s="60"/>
      <c r="H408" s="60">
        <v>0</v>
      </c>
      <c r="I408" s="60">
        <v>160000</v>
      </c>
      <c r="J408" s="60">
        <v>35000</v>
      </c>
      <c r="K408" s="60"/>
      <c r="L408" s="62">
        <v>35000</v>
      </c>
      <c r="M408" s="62">
        <f t="shared" si="162"/>
        <v>35000</v>
      </c>
      <c r="N408" s="62">
        <f t="shared" si="162"/>
        <v>35000</v>
      </c>
      <c r="O408" s="62">
        <f t="shared" si="162"/>
        <v>35000</v>
      </c>
      <c r="P408" s="60">
        <f t="shared" si="163"/>
        <v>455000</v>
      </c>
    </row>
    <row r="409" spans="1:16" ht="12.75">
      <c r="A409" s="38" t="s">
        <v>1302</v>
      </c>
      <c r="B409" s="37" t="s">
        <v>116</v>
      </c>
      <c r="C409" s="38" t="s">
        <v>1303</v>
      </c>
      <c r="D409" s="60"/>
      <c r="E409" s="60">
        <v>41690.2</v>
      </c>
      <c r="F409" s="60">
        <v>0</v>
      </c>
      <c r="G409" s="60"/>
      <c r="H409" s="60">
        <v>0</v>
      </c>
      <c r="I409" s="60">
        <v>0</v>
      </c>
      <c r="J409" s="60">
        <v>83380.4</v>
      </c>
      <c r="K409" s="60"/>
      <c r="L409" s="62">
        <v>20845.1</v>
      </c>
      <c r="M409" s="62">
        <f t="shared" si="162"/>
        <v>20845.1</v>
      </c>
      <c r="N409" s="62">
        <f t="shared" si="162"/>
        <v>20845.1</v>
      </c>
      <c r="O409" s="62">
        <f t="shared" si="162"/>
        <v>20845.1</v>
      </c>
      <c r="P409" s="60">
        <f t="shared" si="163"/>
        <v>208451</v>
      </c>
    </row>
    <row r="410" spans="1:16" ht="12.75">
      <c r="A410" s="38" t="s">
        <v>1304</v>
      </c>
      <c r="B410" s="37" t="s">
        <v>31</v>
      </c>
      <c r="C410" s="38" t="s">
        <v>1305</v>
      </c>
      <c r="D410" s="60"/>
      <c r="E410" s="60">
        <v>18500</v>
      </c>
      <c r="F410" s="60">
        <v>18500</v>
      </c>
      <c r="G410" s="60"/>
      <c r="H410" s="60">
        <v>0</v>
      </c>
      <c r="I410" s="60">
        <v>18500</v>
      </c>
      <c r="J410" s="60">
        <v>88500</v>
      </c>
      <c r="K410" s="60"/>
      <c r="L410" s="62">
        <v>18500</v>
      </c>
      <c r="M410" s="62">
        <f t="shared" si="162"/>
        <v>18500</v>
      </c>
      <c r="N410" s="62">
        <f t="shared" si="162"/>
        <v>18500</v>
      </c>
      <c r="O410" s="62">
        <f t="shared" si="162"/>
        <v>18500</v>
      </c>
      <c r="P410" s="60">
        <f t="shared" si="163"/>
        <v>218000</v>
      </c>
    </row>
    <row r="411" spans="1:16" ht="12.75">
      <c r="A411" s="38" t="s">
        <v>1308</v>
      </c>
      <c r="B411" s="37" t="s">
        <v>111</v>
      </c>
      <c r="C411" s="38" t="s">
        <v>1309</v>
      </c>
      <c r="D411" s="60"/>
      <c r="E411" s="60">
        <v>69000</v>
      </c>
      <c r="F411" s="60">
        <v>69000</v>
      </c>
      <c r="G411" s="60"/>
      <c r="H411" s="60">
        <v>0</v>
      </c>
      <c r="I411" s="60">
        <v>138000</v>
      </c>
      <c r="J411" s="60">
        <v>245750</v>
      </c>
      <c r="K411" s="60"/>
      <c r="L411" s="62">
        <v>69000</v>
      </c>
      <c r="M411" s="62">
        <f t="shared" si="162"/>
        <v>69000</v>
      </c>
      <c r="N411" s="62">
        <f t="shared" si="162"/>
        <v>69000</v>
      </c>
      <c r="O411" s="62">
        <f t="shared" si="162"/>
        <v>69000</v>
      </c>
      <c r="P411" s="60">
        <f t="shared" si="163"/>
        <v>797750</v>
      </c>
    </row>
    <row r="412" spans="1:16" ht="12.75">
      <c r="A412" s="38" t="s">
        <v>1452</v>
      </c>
      <c r="B412" s="37" t="s">
        <v>1441</v>
      </c>
      <c r="C412" s="38" t="s">
        <v>1453</v>
      </c>
      <c r="D412" s="60"/>
      <c r="E412" s="60">
        <v>11207.04</v>
      </c>
      <c r="F412" s="60">
        <v>0</v>
      </c>
      <c r="G412" s="60"/>
      <c r="H412" s="60">
        <v>0</v>
      </c>
      <c r="I412" s="60">
        <v>52897.24</v>
      </c>
      <c r="J412" s="60">
        <v>86518.36</v>
      </c>
      <c r="K412" s="60"/>
      <c r="L412" s="62">
        <v>11207.04</v>
      </c>
      <c r="M412" s="62">
        <f t="shared" si="162"/>
        <v>11207.04</v>
      </c>
      <c r="N412" s="62">
        <f t="shared" si="162"/>
        <v>11207.04</v>
      </c>
      <c r="O412" s="62">
        <f t="shared" si="162"/>
        <v>11207.04</v>
      </c>
      <c r="P412" s="60">
        <f t="shared" si="163"/>
        <v>195450.80000000005</v>
      </c>
    </row>
    <row r="413" spans="1:16" ht="12.75">
      <c r="A413" s="38" t="s">
        <v>1454</v>
      </c>
      <c r="B413" s="37" t="s">
        <v>1444</v>
      </c>
      <c r="C413" s="38" t="s">
        <v>1455</v>
      </c>
      <c r="D413" s="60"/>
      <c r="E413" s="60">
        <v>3670</v>
      </c>
      <c r="F413" s="60">
        <v>7340</v>
      </c>
      <c r="G413" s="60"/>
      <c r="H413" s="60">
        <v>0</v>
      </c>
      <c r="I413" s="60">
        <v>14680</v>
      </c>
      <c r="J413" s="60">
        <v>3670</v>
      </c>
      <c r="K413" s="60"/>
      <c r="L413" s="62">
        <v>3670</v>
      </c>
      <c r="M413" s="62">
        <f t="shared" si="162"/>
        <v>3670</v>
      </c>
      <c r="N413" s="62">
        <f t="shared" si="162"/>
        <v>3670</v>
      </c>
      <c r="O413" s="62">
        <f t="shared" si="162"/>
        <v>3670</v>
      </c>
      <c r="P413" s="60">
        <f t="shared" si="163"/>
        <v>44040</v>
      </c>
    </row>
    <row r="414" spans="1:16" ht="12.75">
      <c r="A414" s="38" t="s">
        <v>1456</v>
      </c>
      <c r="B414" s="37" t="s">
        <v>1447</v>
      </c>
      <c r="C414" s="38" t="s">
        <v>1457</v>
      </c>
      <c r="D414" s="60"/>
      <c r="E414" s="60">
        <v>3883.33</v>
      </c>
      <c r="F414" s="60">
        <v>7766.66</v>
      </c>
      <c r="G414" s="60"/>
      <c r="H414" s="60">
        <v>0</v>
      </c>
      <c r="I414" s="60">
        <v>23653.32</v>
      </c>
      <c r="J414" s="60">
        <v>6843.33</v>
      </c>
      <c r="K414" s="60"/>
      <c r="L414" s="62">
        <v>6843.33</v>
      </c>
      <c r="M414" s="62">
        <f t="shared" si="162"/>
        <v>6843.33</v>
      </c>
      <c r="N414" s="62">
        <f t="shared" si="162"/>
        <v>6843.33</v>
      </c>
      <c r="O414" s="62">
        <f t="shared" si="162"/>
        <v>6843.33</v>
      </c>
      <c r="P414" s="60">
        <f t="shared" si="163"/>
        <v>69519.96</v>
      </c>
    </row>
    <row r="415" spans="1:16" ht="12.75">
      <c r="A415" s="38" t="s">
        <v>1458</v>
      </c>
      <c r="B415" s="37" t="s">
        <v>1450</v>
      </c>
      <c r="C415" s="38" t="s">
        <v>1459</v>
      </c>
      <c r="D415" s="60"/>
      <c r="E415" s="60">
        <v>0</v>
      </c>
      <c r="F415" s="60">
        <v>0</v>
      </c>
      <c r="G415" s="60"/>
      <c r="H415" s="60">
        <v>0</v>
      </c>
      <c r="I415" s="60">
        <v>0</v>
      </c>
      <c r="J415" s="60">
        <v>259088.83</v>
      </c>
      <c r="K415" s="60"/>
      <c r="L415" s="62">
        <v>0</v>
      </c>
      <c r="M415" s="62">
        <f t="shared" si="162"/>
        <v>0</v>
      </c>
      <c r="N415" s="62">
        <f t="shared" si="162"/>
        <v>0</v>
      </c>
      <c r="O415" s="62">
        <f t="shared" si="162"/>
        <v>0</v>
      </c>
      <c r="P415" s="60">
        <f t="shared" si="163"/>
        <v>259088.83</v>
      </c>
    </row>
    <row r="416" spans="1:16" ht="12.75">
      <c r="A416" s="38" t="s">
        <v>1644</v>
      </c>
      <c r="B416" s="37" t="s">
        <v>1298</v>
      </c>
      <c r="C416" s="38" t="s">
        <v>1645</v>
      </c>
      <c r="D416" s="60"/>
      <c r="E416" s="60">
        <v>225000</v>
      </c>
      <c r="F416" s="60">
        <v>225000</v>
      </c>
      <c r="G416" s="60"/>
      <c r="H416" s="60">
        <v>0</v>
      </c>
      <c r="I416" s="60">
        <v>225000</v>
      </c>
      <c r="J416" s="60">
        <v>250000</v>
      </c>
      <c r="K416" s="60"/>
      <c r="L416" s="62">
        <v>225000</v>
      </c>
      <c r="M416" s="62">
        <f t="shared" si="162"/>
        <v>225000</v>
      </c>
      <c r="N416" s="62">
        <f t="shared" si="162"/>
        <v>225000</v>
      </c>
      <c r="O416" s="62">
        <f t="shared" si="162"/>
        <v>225000</v>
      </c>
      <c r="P416" s="60">
        <f t="shared" si="163"/>
        <v>1825000</v>
      </c>
    </row>
    <row r="417" spans="1:16" ht="12.75">
      <c r="A417" s="38" t="s">
        <v>1653</v>
      </c>
      <c r="B417" s="37" t="s">
        <v>1636</v>
      </c>
      <c r="C417" s="38" t="s">
        <v>1654</v>
      </c>
      <c r="D417" s="60">
        <v>3796.64</v>
      </c>
      <c r="E417" s="60">
        <v>76751.47</v>
      </c>
      <c r="F417" s="60">
        <v>0</v>
      </c>
      <c r="G417" s="60"/>
      <c r="H417" s="60">
        <v>0</v>
      </c>
      <c r="I417" s="60">
        <v>110248.69</v>
      </c>
      <c r="J417" s="60">
        <v>139178.82</v>
      </c>
      <c r="K417" s="60"/>
      <c r="L417" s="62">
        <v>0</v>
      </c>
      <c r="M417" s="62">
        <f t="shared" si="162"/>
        <v>0</v>
      </c>
      <c r="N417" s="62">
        <f t="shared" si="162"/>
        <v>0</v>
      </c>
      <c r="O417" s="62">
        <f t="shared" si="162"/>
        <v>0</v>
      </c>
      <c r="P417" s="60">
        <f t="shared" si="163"/>
        <v>329975.62</v>
      </c>
    </row>
    <row r="418" spans="1:16" ht="12.75">
      <c r="A418" s="38" t="s">
        <v>1665</v>
      </c>
      <c r="B418" s="37" t="s">
        <v>1659</v>
      </c>
      <c r="C418" s="38" t="s">
        <v>1666</v>
      </c>
      <c r="D418" s="60"/>
      <c r="E418" s="60">
        <v>0</v>
      </c>
      <c r="F418" s="60">
        <v>0</v>
      </c>
      <c r="G418" s="60"/>
      <c r="H418" s="60">
        <v>0</v>
      </c>
      <c r="I418" s="60">
        <v>0</v>
      </c>
      <c r="J418" s="60">
        <v>9000</v>
      </c>
      <c r="K418" s="60"/>
      <c r="L418" s="62">
        <v>0</v>
      </c>
      <c r="M418" s="62">
        <f t="shared" si="162"/>
        <v>0</v>
      </c>
      <c r="N418" s="62">
        <f t="shared" si="162"/>
        <v>0</v>
      </c>
      <c r="O418" s="62">
        <f t="shared" si="162"/>
        <v>0</v>
      </c>
      <c r="P418" s="60">
        <f t="shared" si="163"/>
        <v>9000</v>
      </c>
    </row>
    <row r="419" spans="1:16" ht="12.75">
      <c r="A419" s="101" t="s">
        <v>1775</v>
      </c>
      <c r="B419" s="102" t="s">
        <v>116</v>
      </c>
      <c r="C419" s="101" t="s">
        <v>1776</v>
      </c>
      <c r="D419" s="64"/>
      <c r="E419" s="64"/>
      <c r="F419" s="64"/>
      <c r="G419" s="64"/>
      <c r="H419" s="64"/>
      <c r="I419" s="64">
        <v>47780</v>
      </c>
      <c r="J419" s="64">
        <v>0</v>
      </c>
      <c r="K419" s="64"/>
      <c r="L419" s="62">
        <v>0</v>
      </c>
      <c r="M419" s="62">
        <f t="shared" si="162"/>
        <v>0</v>
      </c>
      <c r="N419" s="62">
        <f t="shared" si="162"/>
        <v>0</v>
      </c>
      <c r="O419" s="62">
        <f t="shared" si="162"/>
        <v>0</v>
      </c>
      <c r="P419" s="60">
        <f t="shared" si="163"/>
        <v>47780</v>
      </c>
    </row>
    <row r="420" spans="1:16" ht="12.75">
      <c r="A420" s="101" t="s">
        <v>1817</v>
      </c>
      <c r="B420" s="102" t="s">
        <v>1450</v>
      </c>
      <c r="C420" s="101" t="s">
        <v>1818</v>
      </c>
      <c r="D420" s="64"/>
      <c r="E420" s="64"/>
      <c r="F420" s="64"/>
      <c r="G420" s="64"/>
      <c r="H420" s="64"/>
      <c r="I420" s="64"/>
      <c r="J420" s="64">
        <v>21059.35</v>
      </c>
      <c r="K420" s="64"/>
      <c r="L420" s="62">
        <v>0</v>
      </c>
      <c r="M420" s="62">
        <f t="shared" si="162"/>
        <v>0</v>
      </c>
      <c r="N420" s="62">
        <f t="shared" si="162"/>
        <v>0</v>
      </c>
      <c r="O420" s="62">
        <f t="shared" si="162"/>
        <v>0</v>
      </c>
      <c r="P420" s="60">
        <f t="shared" si="163"/>
        <v>21059.35</v>
      </c>
    </row>
    <row r="421" spans="1:16" ht="12.75">
      <c r="A421" s="101" t="s">
        <v>1819</v>
      </c>
      <c r="B421" s="102" t="s">
        <v>1802</v>
      </c>
      <c r="C421" s="101" t="s">
        <v>1820</v>
      </c>
      <c r="D421" s="64"/>
      <c r="E421" s="64"/>
      <c r="F421" s="64"/>
      <c r="G421" s="64"/>
      <c r="H421" s="64"/>
      <c r="I421" s="64"/>
      <c r="J421" s="64">
        <v>218791.2</v>
      </c>
      <c r="K421" s="64"/>
      <c r="L421" s="62">
        <v>0</v>
      </c>
      <c r="M421" s="62">
        <f t="shared" si="162"/>
        <v>0</v>
      </c>
      <c r="N421" s="62">
        <f t="shared" si="162"/>
        <v>0</v>
      </c>
      <c r="O421" s="62">
        <f t="shared" si="162"/>
        <v>0</v>
      </c>
      <c r="P421" s="60">
        <f t="shared" si="163"/>
        <v>218791.2</v>
      </c>
    </row>
    <row r="422" spans="1:16" ht="12.75">
      <c r="A422" s="56" t="s">
        <v>924</v>
      </c>
      <c r="B422" s="37"/>
      <c r="C422" s="56" t="s">
        <v>925</v>
      </c>
      <c r="D422" s="62">
        <f>SUM(D423:D424)</f>
        <v>13924.7</v>
      </c>
      <c r="E422" s="62">
        <f>SUM(E423:E424)</f>
        <v>3109.53</v>
      </c>
      <c r="F422" s="62">
        <f>SUM(F423:F424)</f>
        <v>3292.96</v>
      </c>
      <c r="G422" s="62">
        <f>SUM(G423:G424)</f>
        <v>33030.93</v>
      </c>
      <c r="H422" s="62">
        <f>SUM(H423:H425)</f>
        <v>6245.28</v>
      </c>
      <c r="I422" s="62">
        <f>SUM(I423:I425)</f>
        <v>12469.27</v>
      </c>
      <c r="J422" s="62">
        <f>SUM(J423:J425)</f>
        <v>12409.04</v>
      </c>
      <c r="K422" s="62">
        <f aca="true" t="shared" si="164" ref="K422:P422">SUM(K423:K425)</f>
        <v>6586.12</v>
      </c>
      <c r="L422" s="62">
        <f t="shared" si="164"/>
        <v>6630</v>
      </c>
      <c r="M422" s="62">
        <f t="shared" si="164"/>
        <v>6630</v>
      </c>
      <c r="N422" s="62">
        <f t="shared" si="164"/>
        <v>6630</v>
      </c>
      <c r="O422" s="62">
        <f t="shared" si="164"/>
        <v>6630</v>
      </c>
      <c r="P422" s="62">
        <f t="shared" si="164"/>
        <v>117587.83</v>
      </c>
    </row>
    <row r="423" spans="1:16" ht="12.75">
      <c r="A423" s="38" t="s">
        <v>926</v>
      </c>
      <c r="B423" s="37" t="s">
        <v>157</v>
      </c>
      <c r="C423" s="38" t="s">
        <v>927</v>
      </c>
      <c r="D423" s="60">
        <v>13924.7</v>
      </c>
      <c r="E423" s="60">
        <v>3109.53</v>
      </c>
      <c r="F423" s="60">
        <v>3292.96</v>
      </c>
      <c r="G423" s="60">
        <v>6030.44</v>
      </c>
      <c r="H423" s="60">
        <v>5025.46</v>
      </c>
      <c r="I423" s="60">
        <v>4754.21</v>
      </c>
      <c r="J423" s="60">
        <v>8551.51</v>
      </c>
      <c r="K423" s="60">
        <v>6586.12</v>
      </c>
      <c r="L423" s="60">
        <v>6630</v>
      </c>
      <c r="M423" s="60">
        <f>L423</f>
        <v>6630</v>
      </c>
      <c r="N423" s="60">
        <f>M423</f>
        <v>6630</v>
      </c>
      <c r="O423" s="60">
        <f>N423</f>
        <v>6630</v>
      </c>
      <c r="P423" s="60">
        <f t="shared" si="163"/>
        <v>77794.93</v>
      </c>
    </row>
    <row r="424" spans="1:16" ht="12.75">
      <c r="A424" s="38" t="s">
        <v>1747</v>
      </c>
      <c r="B424" s="37" t="s">
        <v>1742</v>
      </c>
      <c r="C424" s="38" t="s">
        <v>1746</v>
      </c>
      <c r="D424" s="60"/>
      <c r="E424" s="60"/>
      <c r="F424" s="60"/>
      <c r="G424" s="60">
        <v>27000.49</v>
      </c>
      <c r="H424" s="60">
        <v>0</v>
      </c>
      <c r="I424" s="60">
        <v>0</v>
      </c>
      <c r="J424" s="60">
        <v>0</v>
      </c>
      <c r="K424" s="60">
        <v>0</v>
      </c>
      <c r="L424" s="60"/>
      <c r="M424" s="60"/>
      <c r="N424" s="60"/>
      <c r="O424" s="60"/>
      <c r="P424" s="60">
        <f t="shared" si="163"/>
        <v>27000.49</v>
      </c>
    </row>
    <row r="425" spans="1:16" ht="12.75">
      <c r="A425" s="38" t="s">
        <v>1758</v>
      </c>
      <c r="B425" s="37" t="s">
        <v>1759</v>
      </c>
      <c r="C425" s="38" t="s">
        <v>1760</v>
      </c>
      <c r="D425" s="60"/>
      <c r="E425" s="60"/>
      <c r="F425" s="60"/>
      <c r="G425" s="60"/>
      <c r="H425" s="60">
        <v>1219.82</v>
      </c>
      <c r="I425" s="60">
        <v>7715.06</v>
      </c>
      <c r="J425" s="60">
        <v>3857.53</v>
      </c>
      <c r="K425" s="60">
        <v>0</v>
      </c>
      <c r="L425" s="60"/>
      <c r="M425" s="60"/>
      <c r="N425" s="60"/>
      <c r="O425" s="60"/>
      <c r="P425" s="60">
        <f t="shared" si="163"/>
        <v>12792.410000000002</v>
      </c>
    </row>
    <row r="426" spans="1:16" ht="12.75">
      <c r="A426" s="53" t="s">
        <v>928</v>
      </c>
      <c r="B426" s="37"/>
      <c r="C426" s="53" t="s">
        <v>929</v>
      </c>
      <c r="D426" s="55">
        <f aca="true" t="shared" si="165" ref="D426:O426">SUM(D427:D427)</f>
        <v>7295609.06</v>
      </c>
      <c r="E426" s="55">
        <f t="shared" si="165"/>
        <v>5391536.39</v>
      </c>
      <c r="F426" s="55">
        <f t="shared" si="165"/>
        <v>5345096.42</v>
      </c>
      <c r="G426" s="55">
        <f t="shared" si="165"/>
        <v>5782752.74</v>
      </c>
      <c r="H426" s="55">
        <f t="shared" si="165"/>
        <v>6032311.66</v>
      </c>
      <c r="I426" s="55">
        <f t="shared" si="165"/>
        <v>5248543.15</v>
      </c>
      <c r="J426" s="55">
        <f t="shared" si="165"/>
        <v>5554149.47</v>
      </c>
      <c r="K426" s="55">
        <f t="shared" si="165"/>
        <v>5435694.25</v>
      </c>
      <c r="L426" s="55">
        <f t="shared" si="165"/>
        <v>5155396</v>
      </c>
      <c r="M426" s="55">
        <f t="shared" si="165"/>
        <v>5835806</v>
      </c>
      <c r="N426" s="55">
        <f t="shared" si="165"/>
        <v>5721589</v>
      </c>
      <c r="O426" s="55">
        <f t="shared" si="165"/>
        <v>6618577</v>
      </c>
      <c r="P426" s="55">
        <f>SUM(P427:P427)</f>
        <v>69417061.14</v>
      </c>
    </row>
    <row r="427" spans="1:16" ht="12.75">
      <c r="A427" s="38" t="s">
        <v>930</v>
      </c>
      <c r="B427" s="37" t="s">
        <v>106</v>
      </c>
      <c r="C427" s="38" t="s">
        <v>931</v>
      </c>
      <c r="D427" s="60">
        <v>7295609.06</v>
      </c>
      <c r="E427" s="60">
        <v>5391536.39</v>
      </c>
      <c r="F427" s="60">
        <v>5345096.42</v>
      </c>
      <c r="G427" s="60">
        <v>5782752.74</v>
      </c>
      <c r="H427" s="60">
        <v>6032311.66</v>
      </c>
      <c r="I427" s="60">
        <v>5248543.15</v>
      </c>
      <c r="J427" s="60">
        <v>5554149.47</v>
      </c>
      <c r="K427" s="60">
        <v>5435694.25</v>
      </c>
      <c r="L427" s="60">
        <v>5155396</v>
      </c>
      <c r="M427" s="60">
        <v>5835806</v>
      </c>
      <c r="N427" s="60">
        <v>5721589</v>
      </c>
      <c r="O427" s="60">
        <v>6618577</v>
      </c>
      <c r="P427" s="60">
        <f>SUM(D427:O427)</f>
        <v>69417061.14</v>
      </c>
    </row>
    <row r="428" spans="1:16" ht="12.75">
      <c r="A428" s="51" t="s">
        <v>932</v>
      </c>
      <c r="B428" s="37"/>
      <c r="C428" s="51" t="s">
        <v>933</v>
      </c>
      <c r="D428" s="50">
        <f aca="true" t="shared" si="166" ref="D428:P428">D429+D445</f>
        <v>0</v>
      </c>
      <c r="E428" s="50">
        <f t="shared" si="166"/>
        <v>0</v>
      </c>
      <c r="F428" s="50">
        <f t="shared" si="166"/>
        <v>63400.490000000005</v>
      </c>
      <c r="G428" s="50">
        <f t="shared" si="166"/>
        <v>9399.509999999998</v>
      </c>
      <c r="H428" s="50">
        <f t="shared" si="166"/>
        <v>36400</v>
      </c>
      <c r="I428" s="50">
        <f t="shared" si="166"/>
        <v>36400</v>
      </c>
      <c r="J428" s="50">
        <f t="shared" si="166"/>
        <v>78436</v>
      </c>
      <c r="K428" s="50">
        <f t="shared" si="166"/>
        <v>36400</v>
      </c>
      <c r="L428" s="50">
        <f t="shared" si="166"/>
        <v>36400</v>
      </c>
      <c r="M428" s="50">
        <f t="shared" si="166"/>
        <v>36400</v>
      </c>
      <c r="N428" s="50">
        <f t="shared" si="166"/>
        <v>36400</v>
      </c>
      <c r="O428" s="50">
        <f t="shared" si="166"/>
        <v>36400</v>
      </c>
      <c r="P428" s="50">
        <f t="shared" si="166"/>
        <v>406036</v>
      </c>
    </row>
    <row r="429" spans="1:16" ht="12.75">
      <c r="A429" s="53" t="s">
        <v>934</v>
      </c>
      <c r="B429" s="37"/>
      <c r="C429" s="53" t="s">
        <v>935</v>
      </c>
      <c r="D429" s="55">
        <f>SUM(D430+D434+D439+D437)</f>
        <v>0</v>
      </c>
      <c r="E429" s="55">
        <f aca="true" t="shared" si="167" ref="E429:O429">SUM(E430+E434+E439+E437)</f>
        <v>0</v>
      </c>
      <c r="F429" s="55">
        <f t="shared" si="167"/>
        <v>36400</v>
      </c>
      <c r="G429" s="55">
        <f t="shared" si="167"/>
        <v>36400</v>
      </c>
      <c r="H429" s="55">
        <f t="shared" si="167"/>
        <v>36400</v>
      </c>
      <c r="I429" s="55">
        <f t="shared" si="167"/>
        <v>36400</v>
      </c>
      <c r="J429" s="55">
        <f t="shared" si="167"/>
        <v>36400</v>
      </c>
      <c r="K429" s="55">
        <f t="shared" si="167"/>
        <v>36400</v>
      </c>
      <c r="L429" s="55">
        <f t="shared" si="167"/>
        <v>36400</v>
      </c>
      <c r="M429" s="55">
        <f t="shared" si="167"/>
        <v>36400</v>
      </c>
      <c r="N429" s="55">
        <f t="shared" si="167"/>
        <v>36400</v>
      </c>
      <c r="O429" s="55">
        <f t="shared" si="167"/>
        <v>36400</v>
      </c>
      <c r="P429" s="55">
        <f>SUM(P430+P434+P439+P437)</f>
        <v>364000</v>
      </c>
    </row>
    <row r="430" spans="1:16" ht="12.75">
      <c r="A430" s="56" t="s">
        <v>936</v>
      </c>
      <c r="B430" s="37"/>
      <c r="C430" s="56" t="s">
        <v>937</v>
      </c>
      <c r="D430" s="62">
        <f aca="true" t="shared" si="168" ref="D430:P430">SUM(D431)</f>
        <v>0</v>
      </c>
      <c r="E430" s="62">
        <f t="shared" si="168"/>
        <v>0</v>
      </c>
      <c r="F430" s="62">
        <f t="shared" si="168"/>
        <v>0</v>
      </c>
      <c r="G430" s="62">
        <f t="shared" si="168"/>
        <v>0</v>
      </c>
      <c r="H430" s="62">
        <f t="shared" si="168"/>
        <v>0</v>
      </c>
      <c r="I430" s="62">
        <f t="shared" si="168"/>
        <v>0</v>
      </c>
      <c r="J430" s="62">
        <f t="shared" si="168"/>
        <v>0</v>
      </c>
      <c r="K430" s="62">
        <f t="shared" si="168"/>
        <v>0</v>
      </c>
      <c r="L430" s="62">
        <f t="shared" si="168"/>
        <v>0</v>
      </c>
      <c r="M430" s="62">
        <f t="shared" si="168"/>
        <v>0</v>
      </c>
      <c r="N430" s="62">
        <f t="shared" si="168"/>
        <v>0</v>
      </c>
      <c r="O430" s="62">
        <f t="shared" si="168"/>
        <v>0</v>
      </c>
      <c r="P430" s="62">
        <f t="shared" si="168"/>
        <v>0</v>
      </c>
    </row>
    <row r="431" spans="1:16" ht="12.75">
      <c r="A431" s="56" t="s">
        <v>938</v>
      </c>
      <c r="B431" s="37"/>
      <c r="C431" s="56" t="s">
        <v>939</v>
      </c>
      <c r="D431" s="62">
        <f>SUM(D432:D433)</f>
        <v>0</v>
      </c>
      <c r="E431" s="62">
        <f aca="true" t="shared" si="169" ref="E431:P431">SUM(E432:E433)</f>
        <v>0</v>
      </c>
      <c r="F431" s="62">
        <f t="shared" si="169"/>
        <v>0</v>
      </c>
      <c r="G431" s="62">
        <f t="shared" si="169"/>
        <v>0</v>
      </c>
      <c r="H431" s="62">
        <f t="shared" si="169"/>
        <v>0</v>
      </c>
      <c r="I431" s="62">
        <f t="shared" si="169"/>
        <v>0</v>
      </c>
      <c r="J431" s="62">
        <f t="shared" si="169"/>
        <v>0</v>
      </c>
      <c r="K431" s="62">
        <f t="shared" si="169"/>
        <v>0</v>
      </c>
      <c r="L431" s="62">
        <f t="shared" si="169"/>
        <v>0</v>
      </c>
      <c r="M431" s="62">
        <f t="shared" si="169"/>
        <v>0</v>
      </c>
      <c r="N431" s="62">
        <f t="shared" si="169"/>
        <v>0</v>
      </c>
      <c r="O431" s="62">
        <f t="shared" si="169"/>
        <v>0</v>
      </c>
      <c r="P431" s="62">
        <f t="shared" si="169"/>
        <v>0</v>
      </c>
    </row>
    <row r="432" spans="1:16" ht="12.75">
      <c r="A432" s="38" t="s">
        <v>940</v>
      </c>
      <c r="B432" s="37" t="s">
        <v>113</v>
      </c>
      <c r="C432" s="38" t="s">
        <v>941</v>
      </c>
      <c r="D432" s="64"/>
      <c r="E432" s="64"/>
      <c r="F432" s="64"/>
      <c r="G432" s="64"/>
      <c r="H432" s="64"/>
      <c r="I432" s="60"/>
      <c r="J432" s="64"/>
      <c r="K432" s="64">
        <v>0</v>
      </c>
      <c r="L432" s="64"/>
      <c r="M432" s="64"/>
      <c r="N432" s="64"/>
      <c r="O432" s="64"/>
      <c r="P432" s="60">
        <f>SUM(D432:O432)</f>
        <v>0</v>
      </c>
    </row>
    <row r="433" spans="1:16" ht="12.75">
      <c r="A433" s="38" t="s">
        <v>942</v>
      </c>
      <c r="B433" s="37" t="s">
        <v>130</v>
      </c>
      <c r="C433" s="38" t="s">
        <v>1170</v>
      </c>
      <c r="D433" s="64"/>
      <c r="E433" s="64"/>
      <c r="F433" s="64"/>
      <c r="G433" s="64"/>
      <c r="H433" s="64"/>
      <c r="I433" s="60"/>
      <c r="J433" s="64"/>
      <c r="K433" s="64">
        <v>0</v>
      </c>
      <c r="L433" s="64"/>
      <c r="M433" s="64"/>
      <c r="N433" s="64"/>
      <c r="O433" s="64"/>
      <c r="P433" s="60">
        <f>SUM(D433:O433)</f>
        <v>0</v>
      </c>
    </row>
    <row r="434" spans="1:16" ht="22.5">
      <c r="A434" s="56" t="s">
        <v>943</v>
      </c>
      <c r="B434" s="37"/>
      <c r="C434" s="61" t="s">
        <v>944</v>
      </c>
      <c r="D434" s="62">
        <f>SUM(D435:D435)</f>
        <v>0</v>
      </c>
      <c r="E434" s="62">
        <f>SUM(E435:E435)</f>
        <v>0</v>
      </c>
      <c r="F434" s="62">
        <f>SUM(F435:F435)</f>
        <v>36400</v>
      </c>
      <c r="G434" s="62">
        <f>SUM(G435:G435)</f>
        <v>36400</v>
      </c>
      <c r="H434" s="62">
        <f>SUM(H435:H436)</f>
        <v>36400</v>
      </c>
      <c r="I434" s="62">
        <f aca="true" t="shared" si="170" ref="I434:P434">SUM(I435:I436)</f>
        <v>36400</v>
      </c>
      <c r="J434" s="62">
        <f t="shared" si="170"/>
        <v>36400</v>
      </c>
      <c r="K434" s="62">
        <f t="shared" si="170"/>
        <v>36400</v>
      </c>
      <c r="L434" s="62">
        <f t="shared" si="170"/>
        <v>36400</v>
      </c>
      <c r="M434" s="62">
        <f t="shared" si="170"/>
        <v>36400</v>
      </c>
      <c r="N434" s="62">
        <f t="shared" si="170"/>
        <v>36400</v>
      </c>
      <c r="O434" s="62">
        <f t="shared" si="170"/>
        <v>36400</v>
      </c>
      <c r="P434" s="62">
        <f t="shared" si="170"/>
        <v>364000</v>
      </c>
    </row>
    <row r="435" spans="1:16" ht="12.75">
      <c r="A435" s="38" t="s">
        <v>945</v>
      </c>
      <c r="B435" s="37" t="s">
        <v>150</v>
      </c>
      <c r="C435" s="38" t="s">
        <v>870</v>
      </c>
      <c r="D435" s="60"/>
      <c r="E435" s="60">
        <v>0</v>
      </c>
      <c r="F435" s="60">
        <v>36400</v>
      </c>
      <c r="G435" s="60">
        <v>36400</v>
      </c>
      <c r="H435" s="60">
        <v>36400</v>
      </c>
      <c r="I435" s="60">
        <v>36400</v>
      </c>
      <c r="J435" s="60">
        <v>36400</v>
      </c>
      <c r="K435" s="60">
        <v>36400</v>
      </c>
      <c r="L435" s="60">
        <f>K435</f>
        <v>36400</v>
      </c>
      <c r="M435" s="60">
        <f>L435</f>
        <v>36400</v>
      </c>
      <c r="N435" s="60">
        <f>M435</f>
        <v>36400</v>
      </c>
      <c r="O435" s="60">
        <f>N435</f>
        <v>36400</v>
      </c>
      <c r="P435" s="60">
        <f>SUM(D435:O435)</f>
        <v>364000</v>
      </c>
    </row>
    <row r="436" spans="1:16" ht="12.75">
      <c r="A436" s="38" t="s">
        <v>1648</v>
      </c>
      <c r="B436" s="37" t="s">
        <v>1641</v>
      </c>
      <c r="C436" s="38" t="s">
        <v>1649</v>
      </c>
      <c r="D436" s="60"/>
      <c r="E436" s="60">
        <v>0</v>
      </c>
      <c r="F436" s="60">
        <v>0</v>
      </c>
      <c r="G436" s="60">
        <v>0</v>
      </c>
      <c r="H436" s="60">
        <v>0</v>
      </c>
      <c r="I436" s="60">
        <v>0</v>
      </c>
      <c r="J436" s="60">
        <v>0</v>
      </c>
      <c r="K436" s="60">
        <v>0</v>
      </c>
      <c r="L436" s="60"/>
      <c r="M436" s="60"/>
      <c r="N436" s="60"/>
      <c r="O436" s="60"/>
      <c r="P436" s="60">
        <f>SUM(D436:O436)</f>
        <v>0</v>
      </c>
    </row>
    <row r="437" spans="1:16" ht="12.75">
      <c r="A437" s="56" t="s">
        <v>946</v>
      </c>
      <c r="B437" s="37"/>
      <c r="C437" s="61" t="s">
        <v>509</v>
      </c>
      <c r="D437" s="62">
        <f aca="true" t="shared" si="171" ref="D437:P437">D438</f>
        <v>0</v>
      </c>
      <c r="E437" s="62">
        <f t="shared" si="171"/>
        <v>0</v>
      </c>
      <c r="F437" s="62">
        <f t="shared" si="171"/>
        <v>0</v>
      </c>
      <c r="G437" s="62">
        <f t="shared" si="171"/>
        <v>0</v>
      </c>
      <c r="H437" s="62">
        <f t="shared" si="171"/>
        <v>0</v>
      </c>
      <c r="I437" s="62">
        <f t="shared" si="171"/>
        <v>0</v>
      </c>
      <c r="J437" s="62">
        <f t="shared" si="171"/>
        <v>0</v>
      </c>
      <c r="K437" s="62">
        <f t="shared" si="171"/>
        <v>0</v>
      </c>
      <c r="L437" s="62">
        <f t="shared" si="171"/>
        <v>0</v>
      </c>
      <c r="M437" s="62">
        <f t="shared" si="171"/>
        <v>0</v>
      </c>
      <c r="N437" s="62">
        <f t="shared" si="171"/>
        <v>0</v>
      </c>
      <c r="O437" s="62">
        <f t="shared" si="171"/>
        <v>0</v>
      </c>
      <c r="P437" s="62">
        <f t="shared" si="171"/>
        <v>0</v>
      </c>
    </row>
    <row r="438" spans="1:16" ht="12.75">
      <c r="A438" s="38" t="s">
        <v>947</v>
      </c>
      <c r="B438" s="37" t="s">
        <v>145</v>
      </c>
      <c r="C438" s="38" t="s">
        <v>948</v>
      </c>
      <c r="D438" s="60"/>
      <c r="E438" s="60"/>
      <c r="F438" s="60"/>
      <c r="G438" s="60"/>
      <c r="H438" s="60"/>
      <c r="I438" s="60"/>
      <c r="J438" s="60">
        <v>0</v>
      </c>
      <c r="K438" s="60"/>
      <c r="L438" s="60"/>
      <c r="M438" s="60"/>
      <c r="N438" s="60"/>
      <c r="O438" s="60"/>
      <c r="P438" s="60">
        <f>SUM(D438:O438)</f>
        <v>0</v>
      </c>
    </row>
    <row r="439" spans="1:16" ht="12.75">
      <c r="A439" s="56" t="s">
        <v>949</v>
      </c>
      <c r="B439" s="37"/>
      <c r="C439" s="56" t="s">
        <v>950</v>
      </c>
      <c r="D439" s="62">
        <f>SUM(D440:D440)</f>
        <v>0</v>
      </c>
      <c r="E439" s="62">
        <f>SUM(E440:E440)</f>
        <v>0</v>
      </c>
      <c r="F439" s="62">
        <f>SUM(F440:F440)</f>
        <v>0</v>
      </c>
      <c r="G439" s="62">
        <f>SUM(G440:G442)</f>
        <v>0</v>
      </c>
      <c r="H439" s="62">
        <f>SUM(H440:H440)</f>
        <v>0</v>
      </c>
      <c r="I439" s="62">
        <f>SUM(I440:I440)</f>
        <v>0</v>
      </c>
      <c r="J439" s="62">
        <f aca="true" t="shared" si="172" ref="J439:P439">SUM(J440:J443)</f>
        <v>0</v>
      </c>
      <c r="K439" s="62">
        <f t="shared" si="172"/>
        <v>0</v>
      </c>
      <c r="L439" s="62">
        <f t="shared" si="172"/>
        <v>0</v>
      </c>
      <c r="M439" s="62">
        <f t="shared" si="172"/>
        <v>0</v>
      </c>
      <c r="N439" s="62">
        <f t="shared" si="172"/>
        <v>0</v>
      </c>
      <c r="O439" s="62">
        <f t="shared" si="172"/>
        <v>0</v>
      </c>
      <c r="P439" s="62">
        <f t="shared" si="172"/>
        <v>0</v>
      </c>
    </row>
    <row r="440" spans="1:16" ht="12.75">
      <c r="A440" s="38" t="s">
        <v>951</v>
      </c>
      <c r="B440" s="37" t="s">
        <v>168</v>
      </c>
      <c r="C440" s="38" t="s">
        <v>15</v>
      </c>
      <c r="D440" s="64">
        <v>0</v>
      </c>
      <c r="E440" s="64">
        <v>0</v>
      </c>
      <c r="F440" s="64">
        <v>0</v>
      </c>
      <c r="G440" s="64">
        <v>0</v>
      </c>
      <c r="H440" s="64">
        <v>0</v>
      </c>
      <c r="I440" s="60">
        <f>SUM(D440,E440,F440,G440,H440)</f>
        <v>0</v>
      </c>
      <c r="J440" s="64">
        <v>0</v>
      </c>
      <c r="K440" s="64"/>
      <c r="L440" s="64"/>
      <c r="M440" s="64"/>
      <c r="N440" s="64"/>
      <c r="O440" s="64"/>
      <c r="P440" s="60">
        <f>SUM(D440:O440)</f>
        <v>0</v>
      </c>
    </row>
    <row r="441" spans="1:16" ht="12.75">
      <c r="A441" s="38" t="s">
        <v>510</v>
      </c>
      <c r="B441" s="37" t="s">
        <v>206</v>
      </c>
      <c r="C441" s="38" t="s">
        <v>511</v>
      </c>
      <c r="D441" s="64"/>
      <c r="E441" s="64"/>
      <c r="F441" s="64"/>
      <c r="G441" s="64"/>
      <c r="H441" s="64"/>
      <c r="I441" s="60"/>
      <c r="J441" s="64">
        <v>0</v>
      </c>
      <c r="K441" s="64"/>
      <c r="L441" s="64"/>
      <c r="M441" s="64"/>
      <c r="N441" s="64"/>
      <c r="O441" s="64"/>
      <c r="P441" s="60">
        <f>SUM(D441:O441)</f>
        <v>0</v>
      </c>
    </row>
    <row r="442" spans="1:16" ht="12.75">
      <c r="A442" s="38" t="s">
        <v>1383</v>
      </c>
      <c r="B442" s="37" t="s">
        <v>1381</v>
      </c>
      <c r="C442" s="38" t="s">
        <v>1384</v>
      </c>
      <c r="D442" s="64"/>
      <c r="E442" s="64"/>
      <c r="F442" s="64"/>
      <c r="G442" s="64">
        <v>0</v>
      </c>
      <c r="H442" s="64"/>
      <c r="I442" s="60"/>
      <c r="J442" s="64">
        <v>0</v>
      </c>
      <c r="K442" s="64"/>
      <c r="L442" s="64"/>
      <c r="M442" s="64"/>
      <c r="N442" s="64"/>
      <c r="O442" s="64"/>
      <c r="P442" s="60">
        <f>SUM(D442:O442)</f>
        <v>0</v>
      </c>
    </row>
    <row r="443" spans="1:16" ht="12.75">
      <c r="A443" s="38" t="s">
        <v>1435</v>
      </c>
      <c r="B443" s="37" t="s">
        <v>1408</v>
      </c>
      <c r="C443" s="38" t="s">
        <v>1436</v>
      </c>
      <c r="D443" s="64"/>
      <c r="E443" s="64"/>
      <c r="F443" s="64"/>
      <c r="G443" s="64"/>
      <c r="H443" s="64"/>
      <c r="I443" s="60"/>
      <c r="J443" s="64">
        <v>0</v>
      </c>
      <c r="K443" s="64"/>
      <c r="L443" s="64"/>
      <c r="M443" s="64"/>
      <c r="N443" s="64"/>
      <c r="O443" s="64"/>
      <c r="P443" s="60">
        <f>SUM(D443:O443)</f>
        <v>0</v>
      </c>
    </row>
    <row r="444" spans="1:16" ht="12.75">
      <c r="A444" s="95" t="s">
        <v>1777</v>
      </c>
      <c r="B444" s="96" t="s">
        <v>1778</v>
      </c>
      <c r="C444" s="95" t="s">
        <v>1779</v>
      </c>
      <c r="D444" s="97"/>
      <c r="E444" s="97"/>
      <c r="F444" s="97"/>
      <c r="G444" s="97"/>
      <c r="H444" s="97"/>
      <c r="I444" s="97">
        <v>0</v>
      </c>
      <c r="J444" s="64">
        <v>0</v>
      </c>
      <c r="K444" s="64"/>
      <c r="L444" s="64"/>
      <c r="M444" s="64"/>
      <c r="N444" s="64"/>
      <c r="O444" s="64"/>
      <c r="P444" s="60">
        <f>SUM(D444:O444)</f>
        <v>0</v>
      </c>
    </row>
    <row r="445" spans="1:16" ht="12.75">
      <c r="A445" s="53" t="s">
        <v>952</v>
      </c>
      <c r="B445" s="37"/>
      <c r="C445" s="53" t="s">
        <v>953</v>
      </c>
      <c r="D445" s="55">
        <f>SUM(D448)</f>
        <v>0</v>
      </c>
      <c r="E445" s="55">
        <f>SUM(E448+E446+E450)</f>
        <v>0</v>
      </c>
      <c r="F445" s="55">
        <f aca="true" t="shared" si="173" ref="F445:O445">SUM(F448+F446+F450)</f>
        <v>27000.49</v>
      </c>
      <c r="G445" s="55">
        <f t="shared" si="173"/>
        <v>-27000.49</v>
      </c>
      <c r="H445" s="55">
        <f t="shared" si="173"/>
        <v>0</v>
      </c>
      <c r="I445" s="55">
        <f t="shared" si="173"/>
        <v>0</v>
      </c>
      <c r="J445" s="55">
        <f t="shared" si="173"/>
        <v>42036</v>
      </c>
      <c r="K445" s="55">
        <f t="shared" si="173"/>
        <v>0</v>
      </c>
      <c r="L445" s="55">
        <f t="shared" si="173"/>
        <v>0</v>
      </c>
      <c r="M445" s="55">
        <f t="shared" si="173"/>
        <v>0</v>
      </c>
      <c r="N445" s="55">
        <f t="shared" si="173"/>
        <v>0</v>
      </c>
      <c r="O445" s="55">
        <f t="shared" si="173"/>
        <v>0</v>
      </c>
      <c r="P445" s="55">
        <f>SUM(P448+P446+P450)</f>
        <v>42036</v>
      </c>
    </row>
    <row r="446" spans="1:16" ht="22.5">
      <c r="A446" s="53" t="s">
        <v>171</v>
      </c>
      <c r="B446" s="37"/>
      <c r="C446" s="65" t="s">
        <v>1179</v>
      </c>
      <c r="D446" s="55"/>
      <c r="E446" s="55">
        <f>E447</f>
        <v>0</v>
      </c>
      <c r="F446" s="55">
        <f>F447</f>
        <v>0</v>
      </c>
      <c r="G446" s="55">
        <f>G447</f>
        <v>0</v>
      </c>
      <c r="H446" s="55">
        <f>H447</f>
        <v>0</v>
      </c>
      <c r="I446" s="55">
        <f>I447</f>
        <v>0</v>
      </c>
      <c r="J446" s="55">
        <f aca="true" t="shared" si="174" ref="J446:P446">J447</f>
        <v>0</v>
      </c>
      <c r="K446" s="55">
        <f t="shared" si="174"/>
        <v>0</v>
      </c>
      <c r="L446" s="55">
        <f t="shared" si="174"/>
        <v>0</v>
      </c>
      <c r="M446" s="55">
        <f t="shared" si="174"/>
        <v>0</v>
      </c>
      <c r="N446" s="55">
        <f t="shared" si="174"/>
        <v>0</v>
      </c>
      <c r="O446" s="55">
        <f t="shared" si="174"/>
        <v>0</v>
      </c>
      <c r="P446" s="55">
        <f t="shared" si="174"/>
        <v>0</v>
      </c>
    </row>
    <row r="447" spans="1:16" ht="12.75">
      <c r="A447" s="38" t="s">
        <v>1210</v>
      </c>
      <c r="B447" s="37" t="s">
        <v>1212</v>
      </c>
      <c r="C447" s="38" t="s">
        <v>1211</v>
      </c>
      <c r="D447" s="64">
        <v>0</v>
      </c>
      <c r="E447" s="64">
        <v>0</v>
      </c>
      <c r="F447" s="64">
        <v>0</v>
      </c>
      <c r="G447" s="64"/>
      <c r="H447" s="64"/>
      <c r="I447" s="60"/>
      <c r="J447" s="64">
        <v>0</v>
      </c>
      <c r="K447" s="64"/>
      <c r="L447" s="64"/>
      <c r="M447" s="64"/>
      <c r="N447" s="64"/>
      <c r="O447" s="64"/>
      <c r="P447" s="60">
        <f>SUM(D447:O447)</f>
        <v>0</v>
      </c>
    </row>
    <row r="448" spans="1:16" ht="23.25" customHeight="1">
      <c r="A448" s="56" t="s">
        <v>954</v>
      </c>
      <c r="B448" s="37"/>
      <c r="C448" s="61" t="s">
        <v>955</v>
      </c>
      <c r="D448" s="62">
        <f aca="true" t="shared" si="175" ref="D448:I448">SUM(D449:D449)</f>
        <v>0</v>
      </c>
      <c r="E448" s="62">
        <f>SUM(E449:E449)</f>
        <v>0</v>
      </c>
      <c r="F448" s="62">
        <f t="shared" si="175"/>
        <v>0</v>
      </c>
      <c r="G448" s="62">
        <f t="shared" si="175"/>
        <v>0</v>
      </c>
      <c r="H448" s="62">
        <f t="shared" si="175"/>
        <v>0</v>
      </c>
      <c r="I448" s="62">
        <f t="shared" si="175"/>
        <v>0</v>
      </c>
      <c r="J448" s="62">
        <f aca="true" t="shared" si="176" ref="J448:P448">SUM(J449:J449)</f>
        <v>0</v>
      </c>
      <c r="K448" s="62">
        <f t="shared" si="176"/>
        <v>0</v>
      </c>
      <c r="L448" s="62">
        <f t="shared" si="176"/>
        <v>0</v>
      </c>
      <c r="M448" s="62">
        <f t="shared" si="176"/>
        <v>0</v>
      </c>
      <c r="N448" s="62">
        <f t="shared" si="176"/>
        <v>0</v>
      </c>
      <c r="O448" s="62">
        <f t="shared" si="176"/>
        <v>0</v>
      </c>
      <c r="P448" s="62">
        <f t="shared" si="176"/>
        <v>0</v>
      </c>
    </row>
    <row r="449" spans="1:16" ht="12.75">
      <c r="A449" s="38" t="s">
        <v>956</v>
      </c>
      <c r="B449" s="37" t="s">
        <v>159</v>
      </c>
      <c r="C449" s="38" t="s">
        <v>957</v>
      </c>
      <c r="D449" s="64"/>
      <c r="E449" s="64">
        <v>0</v>
      </c>
      <c r="F449" s="64"/>
      <c r="G449" s="64"/>
      <c r="H449" s="64"/>
      <c r="I449" s="60">
        <v>0</v>
      </c>
      <c r="J449" s="64">
        <v>0</v>
      </c>
      <c r="K449" s="64"/>
      <c r="L449" s="64"/>
      <c r="M449" s="64"/>
      <c r="N449" s="64"/>
      <c r="O449" s="64"/>
      <c r="P449" s="60">
        <f>SUM(D449:O449)</f>
        <v>0</v>
      </c>
    </row>
    <row r="450" spans="1:16" ht="12.75">
      <c r="A450" s="53" t="s">
        <v>1357</v>
      </c>
      <c r="B450" s="37"/>
      <c r="C450" s="53" t="s">
        <v>1358</v>
      </c>
      <c r="D450" s="55">
        <f aca="true" t="shared" si="177" ref="D450:I450">SUM(D451:D456)</f>
        <v>0</v>
      </c>
      <c r="E450" s="55">
        <f t="shared" si="177"/>
        <v>0</v>
      </c>
      <c r="F450" s="55">
        <f t="shared" si="177"/>
        <v>27000.49</v>
      </c>
      <c r="G450" s="55">
        <f t="shared" si="177"/>
        <v>-27000.49</v>
      </c>
      <c r="H450" s="55">
        <f t="shared" si="177"/>
        <v>0</v>
      </c>
      <c r="I450" s="55">
        <f t="shared" si="177"/>
        <v>0</v>
      </c>
      <c r="J450" s="55">
        <f>SUM(J451:J456)</f>
        <v>42036</v>
      </c>
      <c r="K450" s="55">
        <f aca="true" t="shared" si="178" ref="K450:P450">SUM(K451:K456)</f>
        <v>0</v>
      </c>
      <c r="L450" s="55">
        <f t="shared" si="178"/>
        <v>0</v>
      </c>
      <c r="M450" s="55">
        <f t="shared" si="178"/>
        <v>0</v>
      </c>
      <c r="N450" s="55">
        <f t="shared" si="178"/>
        <v>0</v>
      </c>
      <c r="O450" s="55">
        <f t="shared" si="178"/>
        <v>0</v>
      </c>
      <c r="P450" s="55">
        <f t="shared" si="178"/>
        <v>42036</v>
      </c>
    </row>
    <row r="451" spans="1:16" ht="12.75">
      <c r="A451" s="38" t="s">
        <v>1359</v>
      </c>
      <c r="B451" s="37" t="s">
        <v>8</v>
      </c>
      <c r="C451" s="38" t="s">
        <v>475</v>
      </c>
      <c r="D451" s="64"/>
      <c r="E451" s="64">
        <v>0</v>
      </c>
      <c r="F451" s="64">
        <v>0</v>
      </c>
      <c r="G451" s="64"/>
      <c r="H451" s="64">
        <v>0</v>
      </c>
      <c r="I451" s="60">
        <v>0</v>
      </c>
      <c r="J451" s="64"/>
      <c r="K451" s="64"/>
      <c r="L451" s="64"/>
      <c r="M451" s="64"/>
      <c r="N451" s="64"/>
      <c r="O451" s="64"/>
      <c r="P451" s="60">
        <f aca="true" t="shared" si="179" ref="P451:P456">SUM(D451:O451)</f>
        <v>0</v>
      </c>
    </row>
    <row r="452" spans="1:16" ht="12.75">
      <c r="A452" s="38" t="s">
        <v>1360</v>
      </c>
      <c r="B452" s="37" t="s">
        <v>1354</v>
      </c>
      <c r="C452" s="38" t="s">
        <v>1361</v>
      </c>
      <c r="D452" s="64"/>
      <c r="E452" s="64">
        <v>0</v>
      </c>
      <c r="F452" s="64">
        <v>0</v>
      </c>
      <c r="G452" s="64"/>
      <c r="H452" s="64">
        <v>0</v>
      </c>
      <c r="I452" s="60">
        <v>0</v>
      </c>
      <c r="J452" s="64"/>
      <c r="K452" s="64"/>
      <c r="L452" s="64"/>
      <c r="M452" s="64"/>
      <c r="N452" s="64"/>
      <c r="O452" s="64"/>
      <c r="P452" s="60">
        <f t="shared" si="179"/>
        <v>0</v>
      </c>
    </row>
    <row r="453" spans="1:16" ht="12.75">
      <c r="A453" s="38" t="s">
        <v>1372</v>
      </c>
      <c r="B453" s="37" t="s">
        <v>1373</v>
      </c>
      <c r="C453" s="38" t="s">
        <v>1374</v>
      </c>
      <c r="D453" s="64"/>
      <c r="E453" s="64"/>
      <c r="F453" s="64">
        <v>0</v>
      </c>
      <c r="G453" s="64">
        <v>0</v>
      </c>
      <c r="H453" s="64">
        <v>0</v>
      </c>
      <c r="I453" s="60">
        <v>0</v>
      </c>
      <c r="J453" s="64"/>
      <c r="K453" s="64"/>
      <c r="L453" s="64"/>
      <c r="M453" s="64"/>
      <c r="N453" s="64"/>
      <c r="O453" s="64"/>
      <c r="P453" s="60">
        <f t="shared" si="179"/>
        <v>0</v>
      </c>
    </row>
    <row r="454" spans="1:16" ht="12.75">
      <c r="A454" s="38" t="s">
        <v>1655</v>
      </c>
      <c r="B454" s="37" t="s">
        <v>1656</v>
      </c>
      <c r="C454" s="38" t="s">
        <v>1657</v>
      </c>
      <c r="D454" s="64"/>
      <c r="E454" s="64"/>
      <c r="F454" s="64">
        <v>0</v>
      </c>
      <c r="G454" s="64">
        <v>0</v>
      </c>
      <c r="H454" s="64">
        <v>0</v>
      </c>
      <c r="I454" s="60"/>
      <c r="J454" s="64"/>
      <c r="K454" s="64"/>
      <c r="L454" s="64"/>
      <c r="M454" s="64"/>
      <c r="N454" s="64"/>
      <c r="O454" s="64"/>
      <c r="P454" s="60">
        <f t="shared" si="179"/>
        <v>0</v>
      </c>
    </row>
    <row r="455" spans="1:16" ht="12.75">
      <c r="A455" s="38" t="s">
        <v>1741</v>
      </c>
      <c r="B455" s="37" t="s">
        <v>1742</v>
      </c>
      <c r="C455" s="38" t="s">
        <v>1743</v>
      </c>
      <c r="D455" s="64"/>
      <c r="E455" s="64"/>
      <c r="F455" s="64">
        <v>27000.49</v>
      </c>
      <c r="G455" s="64">
        <v>-27000.49</v>
      </c>
      <c r="H455" s="64"/>
      <c r="I455" s="60">
        <v>0</v>
      </c>
      <c r="J455" s="64">
        <v>0</v>
      </c>
      <c r="K455" s="64"/>
      <c r="L455" s="64"/>
      <c r="M455" s="64"/>
      <c r="N455" s="64"/>
      <c r="O455" s="64"/>
      <c r="P455" s="60">
        <f t="shared" si="179"/>
        <v>0</v>
      </c>
    </row>
    <row r="456" spans="1:16" ht="12.75">
      <c r="A456" s="38" t="s">
        <v>1821</v>
      </c>
      <c r="B456" s="37" t="s">
        <v>1808</v>
      </c>
      <c r="C456" s="38" t="s">
        <v>1822</v>
      </c>
      <c r="D456" s="64"/>
      <c r="E456" s="64"/>
      <c r="F456" s="64"/>
      <c r="G456" s="64"/>
      <c r="H456" s="64"/>
      <c r="I456" s="60"/>
      <c r="J456" s="64">
        <v>42036</v>
      </c>
      <c r="K456" s="64"/>
      <c r="L456" s="64"/>
      <c r="M456" s="64"/>
      <c r="N456" s="64"/>
      <c r="O456" s="64"/>
      <c r="P456" s="60">
        <f t="shared" si="179"/>
        <v>42036</v>
      </c>
    </row>
    <row r="457" spans="1:16" ht="12.75">
      <c r="A457" s="53" t="s">
        <v>1362</v>
      </c>
      <c r="B457" s="37"/>
      <c r="C457" s="53" t="s">
        <v>1363</v>
      </c>
      <c r="D457" s="55"/>
      <c r="E457" s="55">
        <f>E458</f>
        <v>0</v>
      </c>
      <c r="F457" s="55">
        <f>F458</f>
        <v>0</v>
      </c>
      <c r="G457" s="55">
        <f>G458</f>
        <v>0</v>
      </c>
      <c r="H457" s="55">
        <f>H458</f>
        <v>0</v>
      </c>
      <c r="I457" s="55"/>
      <c r="J457" s="55"/>
      <c r="K457" s="55"/>
      <c r="L457" s="55"/>
      <c r="M457" s="55"/>
      <c r="N457" s="55"/>
      <c r="O457" s="55"/>
      <c r="P457" s="55">
        <f>P458</f>
        <v>0</v>
      </c>
    </row>
    <row r="458" spans="1:16" ht="12.75">
      <c r="A458" s="38" t="s">
        <v>1364</v>
      </c>
      <c r="B458" s="37" t="s">
        <v>97</v>
      </c>
      <c r="C458" s="38" t="s">
        <v>1365</v>
      </c>
      <c r="D458" s="64"/>
      <c r="E458" s="64"/>
      <c r="F458" s="64"/>
      <c r="G458" s="64"/>
      <c r="H458" s="64"/>
      <c r="I458" s="60"/>
      <c r="J458" s="64"/>
      <c r="K458" s="64"/>
      <c r="L458" s="64"/>
      <c r="M458" s="64"/>
      <c r="N458" s="64"/>
      <c r="O458" s="64"/>
      <c r="P458" s="60">
        <f>SUM(D458:O458)</f>
        <v>0</v>
      </c>
    </row>
    <row r="459" spans="1:16" ht="12.75">
      <c r="A459" s="48" t="s">
        <v>958</v>
      </c>
      <c r="B459" s="37"/>
      <c r="C459" s="48" t="s">
        <v>50</v>
      </c>
      <c r="D459" s="50">
        <f aca="true" t="shared" si="180" ref="D459:P459">SUM(D460+D528+D556+D581)</f>
        <v>2484771.8099999996</v>
      </c>
      <c r="E459" s="50">
        <f t="shared" si="180"/>
        <v>2840465.3499999996</v>
      </c>
      <c r="F459" s="50">
        <f t="shared" si="180"/>
        <v>2213350.9099999997</v>
      </c>
      <c r="G459" s="50">
        <f t="shared" si="180"/>
        <v>1398954.79</v>
      </c>
      <c r="H459" s="50">
        <f t="shared" si="180"/>
        <v>1149738.92</v>
      </c>
      <c r="I459" s="50">
        <f t="shared" si="180"/>
        <v>1139016.88</v>
      </c>
      <c r="J459" s="50">
        <f t="shared" si="180"/>
        <v>2781231.04</v>
      </c>
      <c r="K459" s="50">
        <f t="shared" si="180"/>
        <v>2689166.88</v>
      </c>
      <c r="L459" s="50">
        <f t="shared" si="180"/>
        <v>1412813.2</v>
      </c>
      <c r="M459" s="50">
        <f t="shared" si="180"/>
        <v>1412813.2</v>
      </c>
      <c r="N459" s="50">
        <f t="shared" si="180"/>
        <v>1412813.2</v>
      </c>
      <c r="O459" s="50">
        <f t="shared" si="180"/>
        <v>1409606.3599999999</v>
      </c>
      <c r="P459" s="50">
        <f t="shared" si="180"/>
        <v>22345069.14</v>
      </c>
    </row>
    <row r="460" spans="1:16" ht="12.75">
      <c r="A460" s="51" t="s">
        <v>959</v>
      </c>
      <c r="B460" s="37"/>
      <c r="C460" s="51" t="s">
        <v>960</v>
      </c>
      <c r="D460" s="50">
        <f aca="true" t="shared" si="181" ref="D460:P460">SUM(D461+D486+D509+D498+D502+D479)</f>
        <v>738113.3200000001</v>
      </c>
      <c r="E460" s="50">
        <f t="shared" si="181"/>
        <v>404629.46</v>
      </c>
      <c r="F460" s="50">
        <f t="shared" si="181"/>
        <v>407717.80999999994</v>
      </c>
      <c r="G460" s="50">
        <f t="shared" si="181"/>
        <v>380867.24999999994</v>
      </c>
      <c r="H460" s="50">
        <f t="shared" si="181"/>
        <v>442982.2</v>
      </c>
      <c r="I460" s="50">
        <f t="shared" si="181"/>
        <v>321887.2</v>
      </c>
      <c r="J460" s="50">
        <f t="shared" si="181"/>
        <v>1174848.48</v>
      </c>
      <c r="K460" s="50">
        <f t="shared" si="181"/>
        <v>304066.68000000005</v>
      </c>
      <c r="L460" s="50">
        <f t="shared" si="181"/>
        <v>310520.19</v>
      </c>
      <c r="M460" s="50">
        <f t="shared" si="181"/>
        <v>310520.19</v>
      </c>
      <c r="N460" s="50">
        <f t="shared" si="181"/>
        <v>310520.19</v>
      </c>
      <c r="O460" s="50">
        <f t="shared" si="181"/>
        <v>310520.19</v>
      </c>
      <c r="P460" s="50">
        <f t="shared" si="181"/>
        <v>5417519.76</v>
      </c>
    </row>
    <row r="461" spans="1:16" ht="12.75">
      <c r="A461" s="53" t="s">
        <v>961</v>
      </c>
      <c r="B461" s="37"/>
      <c r="C461" s="53" t="s">
        <v>962</v>
      </c>
      <c r="D461" s="55">
        <f aca="true" t="shared" si="182" ref="D461:P461">SUM(D462+D466+D470)</f>
        <v>54740.38</v>
      </c>
      <c r="E461" s="55">
        <f t="shared" si="182"/>
        <v>49669.1</v>
      </c>
      <c r="F461" s="55">
        <f t="shared" si="182"/>
        <v>58570.32</v>
      </c>
      <c r="G461" s="55">
        <f t="shared" si="182"/>
        <v>58655.41</v>
      </c>
      <c r="H461" s="55">
        <f t="shared" si="182"/>
        <v>60056.600000000006</v>
      </c>
      <c r="I461" s="55">
        <f t="shared" si="182"/>
        <v>65468.95</v>
      </c>
      <c r="J461" s="55">
        <f t="shared" si="182"/>
        <v>109085.50000000001</v>
      </c>
      <c r="K461" s="55">
        <f t="shared" si="182"/>
        <v>57050.14</v>
      </c>
      <c r="L461" s="55">
        <f t="shared" si="182"/>
        <v>75000</v>
      </c>
      <c r="M461" s="55">
        <f t="shared" si="182"/>
        <v>75000</v>
      </c>
      <c r="N461" s="55">
        <f t="shared" si="182"/>
        <v>75000</v>
      </c>
      <c r="O461" s="55">
        <f t="shared" si="182"/>
        <v>75000</v>
      </c>
      <c r="P461" s="55">
        <f t="shared" si="182"/>
        <v>813296.4</v>
      </c>
    </row>
    <row r="462" spans="1:16" ht="22.5">
      <c r="A462" s="56" t="s">
        <v>963</v>
      </c>
      <c r="B462" s="37"/>
      <c r="C462" s="61" t="s">
        <v>512</v>
      </c>
      <c r="D462" s="62">
        <f>SUM(D463:D465)</f>
        <v>19452.66</v>
      </c>
      <c r="E462" s="62">
        <f>SUM(E463:E465)</f>
        <v>8038.959999999999</v>
      </c>
      <c r="F462" s="62">
        <f>SUM(F463:F465)</f>
        <v>17999.38</v>
      </c>
      <c r="G462" s="62">
        <f aca="true" t="shared" si="183" ref="G462:P462">SUM(G463:G465)</f>
        <v>21241.07</v>
      </c>
      <c r="H462" s="62">
        <f t="shared" si="183"/>
        <v>21163.760000000002</v>
      </c>
      <c r="I462" s="62">
        <f t="shared" si="183"/>
        <v>20855.92</v>
      </c>
      <c r="J462" s="62">
        <f t="shared" si="183"/>
        <v>24471.16</v>
      </c>
      <c r="K462" s="62">
        <f t="shared" si="183"/>
        <v>24149.48</v>
      </c>
      <c r="L462" s="62">
        <f t="shared" si="183"/>
        <v>23100</v>
      </c>
      <c r="M462" s="62">
        <f t="shared" si="183"/>
        <v>23100</v>
      </c>
      <c r="N462" s="62">
        <f>SUM(N463:N465)</f>
        <v>23100</v>
      </c>
      <c r="O462" s="62">
        <f t="shared" si="183"/>
        <v>23100</v>
      </c>
      <c r="P462" s="62">
        <f t="shared" si="183"/>
        <v>249772.38999999998</v>
      </c>
    </row>
    <row r="463" spans="1:16" ht="12.75">
      <c r="A463" s="38" t="s">
        <v>965</v>
      </c>
      <c r="B463" s="37" t="s">
        <v>97</v>
      </c>
      <c r="C463" s="38" t="s">
        <v>966</v>
      </c>
      <c r="D463" s="64">
        <v>11654.56</v>
      </c>
      <c r="E463" s="64">
        <v>4813.92</v>
      </c>
      <c r="F463" s="64">
        <v>10778.01</v>
      </c>
      <c r="G463" s="64">
        <v>12722.96</v>
      </c>
      <c r="H463" s="64">
        <v>12677.82</v>
      </c>
      <c r="I463" s="60">
        <v>12497.52</v>
      </c>
      <c r="J463" s="64">
        <v>14662.59</v>
      </c>
      <c r="K463" s="64">
        <v>14469.82</v>
      </c>
      <c r="L463" s="64">
        <v>13860</v>
      </c>
      <c r="M463" s="64">
        <f>L463</f>
        <v>13860</v>
      </c>
      <c r="N463" s="64">
        <f>M463</f>
        <v>13860</v>
      </c>
      <c r="O463" s="64">
        <f>N463</f>
        <v>13860</v>
      </c>
      <c r="P463" s="60">
        <f>SUM(D463:O463)</f>
        <v>149717.19999999998</v>
      </c>
    </row>
    <row r="464" spans="1:16" ht="12.75">
      <c r="A464" s="38" t="s">
        <v>967</v>
      </c>
      <c r="B464" s="37" t="s">
        <v>98</v>
      </c>
      <c r="C464" s="38" t="s">
        <v>968</v>
      </c>
      <c r="D464" s="64">
        <v>4879.58</v>
      </c>
      <c r="E464" s="64">
        <v>2018.06</v>
      </c>
      <c r="F464" s="64">
        <v>4517.81</v>
      </c>
      <c r="G464" s="64">
        <v>5328.32</v>
      </c>
      <c r="H464" s="64">
        <v>5307.27</v>
      </c>
      <c r="I464" s="60">
        <v>5227.32</v>
      </c>
      <c r="J464" s="64">
        <v>6134.8</v>
      </c>
      <c r="K464" s="64">
        <v>6053.93</v>
      </c>
      <c r="L464" s="64">
        <v>5775</v>
      </c>
      <c r="M464" s="64">
        <f aca="true" t="shared" si="184" ref="M464:O465">L464</f>
        <v>5775</v>
      </c>
      <c r="N464" s="64">
        <f t="shared" si="184"/>
        <v>5775</v>
      </c>
      <c r="O464" s="64">
        <f t="shared" si="184"/>
        <v>5775</v>
      </c>
      <c r="P464" s="60">
        <f aca="true" t="shared" si="185" ref="P464:P469">SUM(D464:O464)</f>
        <v>62567.090000000004</v>
      </c>
    </row>
    <row r="465" spans="1:16" ht="12.75">
      <c r="A465" s="38" t="s">
        <v>969</v>
      </c>
      <c r="B465" s="37" t="s">
        <v>99</v>
      </c>
      <c r="C465" s="38" t="s">
        <v>970</v>
      </c>
      <c r="D465" s="64">
        <v>2918.52</v>
      </c>
      <c r="E465" s="64">
        <v>1206.98</v>
      </c>
      <c r="F465" s="64">
        <v>2703.56</v>
      </c>
      <c r="G465" s="64">
        <v>3189.79</v>
      </c>
      <c r="H465" s="64">
        <v>3178.67</v>
      </c>
      <c r="I465" s="60">
        <v>3131.08</v>
      </c>
      <c r="J465" s="64">
        <v>3673.77</v>
      </c>
      <c r="K465" s="64">
        <v>3625.73</v>
      </c>
      <c r="L465" s="64">
        <v>3465</v>
      </c>
      <c r="M465" s="64">
        <f t="shared" si="184"/>
        <v>3465</v>
      </c>
      <c r="N465" s="64">
        <f t="shared" si="184"/>
        <v>3465</v>
      </c>
      <c r="O465" s="64">
        <f t="shared" si="184"/>
        <v>3465</v>
      </c>
      <c r="P465" s="60">
        <f t="shared" si="185"/>
        <v>37488.1</v>
      </c>
    </row>
    <row r="466" spans="1:16" ht="22.5">
      <c r="A466" s="56" t="s">
        <v>971</v>
      </c>
      <c r="B466" s="37"/>
      <c r="C466" s="61" t="s">
        <v>972</v>
      </c>
      <c r="D466" s="62">
        <f aca="true" t="shared" si="186" ref="D466:P466">SUM(D467:D469)</f>
        <v>29666.48</v>
      </c>
      <c r="E466" s="62">
        <f t="shared" si="186"/>
        <v>39855.4</v>
      </c>
      <c r="F466" s="62">
        <f t="shared" si="186"/>
        <v>36384.76</v>
      </c>
      <c r="G466" s="62">
        <f t="shared" si="186"/>
        <v>28537.75</v>
      </c>
      <c r="H466" s="62">
        <f t="shared" si="186"/>
        <v>33062.16</v>
      </c>
      <c r="I466" s="62">
        <f>SUM(I467:I469)</f>
        <v>39502.33</v>
      </c>
      <c r="J466" s="62">
        <f t="shared" si="186"/>
        <v>71581.75000000001</v>
      </c>
      <c r="K466" s="62">
        <f t="shared" si="186"/>
        <v>26465.96</v>
      </c>
      <c r="L466" s="62">
        <f t="shared" si="186"/>
        <v>45800</v>
      </c>
      <c r="M466" s="62">
        <f t="shared" si="186"/>
        <v>45800</v>
      </c>
      <c r="N466" s="62">
        <f t="shared" si="186"/>
        <v>45800</v>
      </c>
      <c r="O466" s="62">
        <f t="shared" si="186"/>
        <v>45800</v>
      </c>
      <c r="P466" s="62">
        <f t="shared" si="186"/>
        <v>488256.58999999997</v>
      </c>
    </row>
    <row r="467" spans="1:16" ht="12.75">
      <c r="A467" s="38" t="s">
        <v>973</v>
      </c>
      <c r="B467" s="37" t="s">
        <v>97</v>
      </c>
      <c r="C467" s="38" t="s">
        <v>974</v>
      </c>
      <c r="D467" s="64">
        <v>17799.42</v>
      </c>
      <c r="E467" s="64">
        <v>23912.74</v>
      </c>
      <c r="F467" s="64">
        <v>21830.24</v>
      </c>
      <c r="G467" s="64">
        <v>17122.04</v>
      </c>
      <c r="H467" s="64">
        <v>19836.56</v>
      </c>
      <c r="I467" s="60">
        <v>23700.89</v>
      </c>
      <c r="J467" s="64">
        <v>42948.41</v>
      </c>
      <c r="K467" s="64">
        <v>15879.08</v>
      </c>
      <c r="L467" s="64">
        <v>27480</v>
      </c>
      <c r="M467" s="64">
        <f>L467</f>
        <v>27480</v>
      </c>
      <c r="N467" s="64">
        <f>M467</f>
        <v>27480</v>
      </c>
      <c r="O467" s="64">
        <f>N467</f>
        <v>27480</v>
      </c>
      <c r="P467" s="60">
        <f t="shared" si="185"/>
        <v>292949.38</v>
      </c>
    </row>
    <row r="468" spans="1:16" ht="12.75">
      <c r="A468" s="38" t="s">
        <v>975</v>
      </c>
      <c r="B468" s="37" t="s">
        <v>98</v>
      </c>
      <c r="C468" s="38" t="s">
        <v>976</v>
      </c>
      <c r="D468" s="64">
        <v>7417.06</v>
      </c>
      <c r="E468" s="64">
        <v>9964.3</v>
      </c>
      <c r="F468" s="64">
        <v>9096.65</v>
      </c>
      <c r="G468" s="64">
        <v>7134.93</v>
      </c>
      <c r="H468" s="64">
        <v>8266.02</v>
      </c>
      <c r="I468" s="60">
        <v>9875.96</v>
      </c>
      <c r="J468" s="64">
        <v>17895.99</v>
      </c>
      <c r="K468" s="64">
        <v>6616.9</v>
      </c>
      <c r="L468" s="64">
        <v>11450</v>
      </c>
      <c r="M468" s="64">
        <f aca="true" t="shared" si="187" ref="M468:O469">L468</f>
        <v>11450</v>
      </c>
      <c r="N468" s="64">
        <f t="shared" si="187"/>
        <v>11450</v>
      </c>
      <c r="O468" s="64">
        <f t="shared" si="187"/>
        <v>11450</v>
      </c>
      <c r="P468" s="60">
        <f t="shared" si="185"/>
        <v>122067.81</v>
      </c>
    </row>
    <row r="469" spans="1:16" ht="12.75">
      <c r="A469" s="38" t="s">
        <v>977</v>
      </c>
      <c r="B469" s="37" t="s">
        <v>99</v>
      </c>
      <c r="C469" s="38" t="s">
        <v>978</v>
      </c>
      <c r="D469" s="64">
        <v>4450</v>
      </c>
      <c r="E469" s="64">
        <v>5978.36</v>
      </c>
      <c r="F469" s="64">
        <v>5457.87</v>
      </c>
      <c r="G469" s="64">
        <v>4280.78</v>
      </c>
      <c r="H469" s="64">
        <v>4959.58</v>
      </c>
      <c r="I469" s="60">
        <v>5925.48</v>
      </c>
      <c r="J469" s="64">
        <v>10737.35</v>
      </c>
      <c r="K469" s="64">
        <v>3969.98</v>
      </c>
      <c r="L469" s="64">
        <v>6870</v>
      </c>
      <c r="M469" s="64">
        <f t="shared" si="187"/>
        <v>6870</v>
      </c>
      <c r="N469" s="64">
        <f t="shared" si="187"/>
        <v>6870</v>
      </c>
      <c r="O469" s="64">
        <f t="shared" si="187"/>
        <v>6870</v>
      </c>
      <c r="P469" s="60">
        <f t="shared" si="185"/>
        <v>73239.4</v>
      </c>
    </row>
    <row r="470" spans="1:16" ht="12.75">
      <c r="A470" s="56" t="s">
        <v>979</v>
      </c>
      <c r="B470" s="37"/>
      <c r="C470" s="61" t="s">
        <v>980</v>
      </c>
      <c r="D470" s="62">
        <f>D471</f>
        <v>5621.24</v>
      </c>
      <c r="E470" s="62">
        <f>E471</f>
        <v>1774.74</v>
      </c>
      <c r="F470" s="62">
        <f>F471</f>
        <v>4186.18</v>
      </c>
      <c r="G470" s="62">
        <f aca="true" t="shared" si="188" ref="G470:P470">G471</f>
        <v>8876.59</v>
      </c>
      <c r="H470" s="62">
        <f t="shared" si="188"/>
        <v>5830.68</v>
      </c>
      <c r="I470" s="62">
        <f t="shared" si="188"/>
        <v>5110.7</v>
      </c>
      <c r="J470" s="62">
        <f t="shared" si="188"/>
        <v>13032.59</v>
      </c>
      <c r="K470" s="62">
        <f t="shared" si="188"/>
        <v>6434.7</v>
      </c>
      <c r="L470" s="62">
        <f t="shared" si="188"/>
        <v>6100</v>
      </c>
      <c r="M470" s="62">
        <f t="shared" si="188"/>
        <v>6100</v>
      </c>
      <c r="N470" s="62">
        <f t="shared" si="188"/>
        <v>6100</v>
      </c>
      <c r="O470" s="62">
        <f t="shared" si="188"/>
        <v>6100</v>
      </c>
      <c r="P470" s="62">
        <f t="shared" si="188"/>
        <v>75267.42</v>
      </c>
    </row>
    <row r="471" spans="1:16" ht="12.75">
      <c r="A471" s="56" t="s">
        <v>513</v>
      </c>
      <c r="B471" s="37"/>
      <c r="C471" s="61" t="s">
        <v>980</v>
      </c>
      <c r="D471" s="62">
        <f>SUM(D472:D478)</f>
        <v>5621.24</v>
      </c>
      <c r="E471" s="62">
        <f>SUM(E472:E478)</f>
        <v>1774.74</v>
      </c>
      <c r="F471" s="62">
        <f aca="true" t="shared" si="189" ref="F471:P471">SUM(F472:F478)</f>
        <v>4186.18</v>
      </c>
      <c r="G471" s="62">
        <f t="shared" si="189"/>
        <v>8876.59</v>
      </c>
      <c r="H471" s="62">
        <f t="shared" si="189"/>
        <v>5830.68</v>
      </c>
      <c r="I471" s="62">
        <f t="shared" si="189"/>
        <v>5110.7</v>
      </c>
      <c r="J471" s="62">
        <f t="shared" si="189"/>
        <v>13032.59</v>
      </c>
      <c r="K471" s="62">
        <f t="shared" si="189"/>
        <v>6434.7</v>
      </c>
      <c r="L471" s="62">
        <f t="shared" si="189"/>
        <v>6100</v>
      </c>
      <c r="M471" s="62">
        <f t="shared" si="189"/>
        <v>6100</v>
      </c>
      <c r="N471" s="62">
        <f t="shared" si="189"/>
        <v>6100</v>
      </c>
      <c r="O471" s="62">
        <f t="shared" si="189"/>
        <v>6100</v>
      </c>
      <c r="P471" s="62">
        <f t="shared" si="189"/>
        <v>75267.42</v>
      </c>
    </row>
    <row r="472" spans="1:16" s="69" customFormat="1" ht="12.75" customHeight="1">
      <c r="A472" s="38" t="s">
        <v>981</v>
      </c>
      <c r="B472" s="37" t="s">
        <v>97</v>
      </c>
      <c r="C472" s="38" t="s">
        <v>982</v>
      </c>
      <c r="D472" s="64">
        <v>5621.24</v>
      </c>
      <c r="E472" s="64">
        <v>1688.93</v>
      </c>
      <c r="F472" s="64">
        <v>4186.18</v>
      </c>
      <c r="G472" s="64">
        <v>8565.11</v>
      </c>
      <c r="H472" s="64">
        <v>5765.76</v>
      </c>
      <c r="I472" s="64">
        <v>5110.7</v>
      </c>
      <c r="J472" s="64">
        <v>6912.16</v>
      </c>
      <c r="K472" s="64">
        <v>6387.5</v>
      </c>
      <c r="L472" s="64">
        <v>6100</v>
      </c>
      <c r="M472" s="64">
        <f>L472</f>
        <v>6100</v>
      </c>
      <c r="N472" s="64">
        <f>M472</f>
        <v>6100</v>
      </c>
      <c r="O472" s="64">
        <f>N472</f>
        <v>6100</v>
      </c>
      <c r="P472" s="60">
        <f aca="true" t="shared" si="190" ref="P472:P478">SUM(D472:O472)</f>
        <v>68637.58</v>
      </c>
    </row>
    <row r="473" spans="1:16" ht="12.75">
      <c r="A473" s="38" t="s">
        <v>983</v>
      </c>
      <c r="B473" s="37" t="s">
        <v>97</v>
      </c>
      <c r="C473" s="38" t="s">
        <v>984</v>
      </c>
      <c r="D473" s="64">
        <v>0</v>
      </c>
      <c r="E473" s="64">
        <v>0</v>
      </c>
      <c r="F473" s="64">
        <v>0</v>
      </c>
      <c r="G473" s="64">
        <v>0</v>
      </c>
      <c r="H473" s="64">
        <v>0</v>
      </c>
      <c r="I473" s="60">
        <v>0</v>
      </c>
      <c r="J473" s="64">
        <v>0</v>
      </c>
      <c r="K473" s="64"/>
      <c r="L473" s="64"/>
      <c r="M473" s="64"/>
      <c r="N473" s="64"/>
      <c r="O473" s="64"/>
      <c r="P473" s="60">
        <f t="shared" si="190"/>
        <v>0</v>
      </c>
    </row>
    <row r="474" spans="1:16" ht="12.75">
      <c r="A474" s="38" t="s">
        <v>985</v>
      </c>
      <c r="B474" s="37" t="s">
        <v>97</v>
      </c>
      <c r="C474" s="38" t="s">
        <v>16</v>
      </c>
      <c r="D474" s="64">
        <v>0</v>
      </c>
      <c r="E474" s="64">
        <v>0</v>
      </c>
      <c r="F474" s="64">
        <v>0</v>
      </c>
      <c r="G474" s="64">
        <v>0</v>
      </c>
      <c r="H474" s="64">
        <v>0</v>
      </c>
      <c r="I474" s="60">
        <v>0</v>
      </c>
      <c r="J474" s="64">
        <v>0</v>
      </c>
      <c r="K474" s="64"/>
      <c r="L474" s="64"/>
      <c r="M474" s="64"/>
      <c r="N474" s="64"/>
      <c r="O474" s="64"/>
      <c r="P474" s="60">
        <f t="shared" si="190"/>
        <v>0</v>
      </c>
    </row>
    <row r="475" spans="1:16" ht="12.75">
      <c r="A475" s="38" t="s">
        <v>987</v>
      </c>
      <c r="B475" s="37" t="s">
        <v>97</v>
      </c>
      <c r="C475" s="38" t="s">
        <v>988</v>
      </c>
      <c r="D475" s="64">
        <v>0</v>
      </c>
      <c r="E475" s="64">
        <v>0</v>
      </c>
      <c r="F475" s="64">
        <v>0</v>
      </c>
      <c r="G475" s="64">
        <v>0</v>
      </c>
      <c r="H475" s="64">
        <v>0</v>
      </c>
      <c r="I475" s="60">
        <v>0</v>
      </c>
      <c r="J475" s="64">
        <v>0</v>
      </c>
      <c r="K475" s="64"/>
      <c r="L475" s="64"/>
      <c r="M475" s="64"/>
      <c r="N475" s="64"/>
      <c r="O475" s="64"/>
      <c r="P475" s="60">
        <f t="shared" si="190"/>
        <v>0</v>
      </c>
    </row>
    <row r="476" spans="1:16" ht="12.75">
      <c r="A476" s="38" t="s">
        <v>989</v>
      </c>
      <c r="B476" s="37" t="s">
        <v>97</v>
      </c>
      <c r="C476" s="38" t="s">
        <v>986</v>
      </c>
      <c r="D476" s="64">
        <v>0</v>
      </c>
      <c r="E476" s="64">
        <v>0</v>
      </c>
      <c r="F476" s="64">
        <v>0</v>
      </c>
      <c r="G476" s="64">
        <v>0</v>
      </c>
      <c r="H476" s="64">
        <v>0</v>
      </c>
      <c r="I476" s="60">
        <v>0</v>
      </c>
      <c r="J476" s="64">
        <v>0</v>
      </c>
      <c r="K476" s="64"/>
      <c r="L476" s="64"/>
      <c r="M476" s="64"/>
      <c r="N476" s="64"/>
      <c r="O476" s="64"/>
      <c r="P476" s="60">
        <f t="shared" si="190"/>
        <v>0</v>
      </c>
    </row>
    <row r="477" spans="1:16" ht="12.75">
      <c r="A477" s="38" t="s">
        <v>1461</v>
      </c>
      <c r="B477" s="37" t="s">
        <v>169</v>
      </c>
      <c r="C477" s="38" t="s">
        <v>1460</v>
      </c>
      <c r="D477" s="64">
        <v>0</v>
      </c>
      <c r="E477" s="64"/>
      <c r="F477" s="64"/>
      <c r="G477" s="64"/>
      <c r="H477" s="64"/>
      <c r="I477" s="60">
        <v>0</v>
      </c>
      <c r="J477" s="64">
        <v>6000</v>
      </c>
      <c r="K477" s="64"/>
      <c r="L477" s="64"/>
      <c r="M477" s="64"/>
      <c r="N477" s="64"/>
      <c r="O477" s="64"/>
      <c r="P477" s="60">
        <f t="shared" si="190"/>
        <v>6000</v>
      </c>
    </row>
    <row r="478" spans="1:16" ht="12.75">
      <c r="A478" s="38" t="s">
        <v>1485</v>
      </c>
      <c r="B478" s="37" t="s">
        <v>101</v>
      </c>
      <c r="C478" s="38" t="s">
        <v>1462</v>
      </c>
      <c r="D478" s="64">
        <v>0</v>
      </c>
      <c r="E478" s="64">
        <v>85.81</v>
      </c>
      <c r="F478" s="64"/>
      <c r="G478" s="64">
        <v>311.48</v>
      </c>
      <c r="H478" s="64">
        <v>64.92</v>
      </c>
      <c r="I478" s="60">
        <v>0</v>
      </c>
      <c r="J478" s="64">
        <v>120.43</v>
      </c>
      <c r="K478" s="64">
        <v>47.2</v>
      </c>
      <c r="L478" s="64"/>
      <c r="M478" s="64"/>
      <c r="N478" s="64"/>
      <c r="O478" s="64"/>
      <c r="P478" s="60">
        <f t="shared" si="190"/>
        <v>629.8400000000001</v>
      </c>
    </row>
    <row r="479" spans="1:16" ht="12.75">
      <c r="A479" s="53" t="s">
        <v>321</v>
      </c>
      <c r="B479" s="37"/>
      <c r="C479" s="53" t="s">
        <v>1603</v>
      </c>
      <c r="D479" s="55">
        <f aca="true" t="shared" si="191" ref="D479:I479">D483</f>
        <v>282.87</v>
      </c>
      <c r="E479" s="55">
        <f t="shared" si="191"/>
        <v>30.45</v>
      </c>
      <c r="F479" s="55">
        <f t="shared" si="191"/>
        <v>165.88</v>
      </c>
      <c r="G479" s="55">
        <f t="shared" si="191"/>
        <v>288.23</v>
      </c>
      <c r="H479" s="55">
        <f t="shared" si="191"/>
        <v>261.79</v>
      </c>
      <c r="I479" s="55">
        <f t="shared" si="191"/>
        <v>206.56</v>
      </c>
      <c r="J479" s="55">
        <f>SUM(J481+J483)</f>
        <v>421.81</v>
      </c>
      <c r="K479" s="55">
        <f aca="true" t="shared" si="192" ref="K479:P479">SUM(K481+K483)</f>
        <v>364.7</v>
      </c>
      <c r="L479" s="55">
        <f t="shared" si="192"/>
        <v>330</v>
      </c>
      <c r="M479" s="55">
        <f t="shared" si="192"/>
        <v>330</v>
      </c>
      <c r="N479" s="55">
        <f t="shared" si="192"/>
        <v>330</v>
      </c>
      <c r="O479" s="55">
        <f t="shared" si="192"/>
        <v>330</v>
      </c>
      <c r="P479" s="55">
        <f t="shared" si="192"/>
        <v>3342.29</v>
      </c>
    </row>
    <row r="480" spans="1:16" ht="12.75">
      <c r="A480" s="56" t="s">
        <v>323</v>
      </c>
      <c r="B480" s="37"/>
      <c r="C480" s="61" t="s">
        <v>1823</v>
      </c>
      <c r="D480" s="55"/>
      <c r="E480" s="55"/>
      <c r="F480" s="55"/>
      <c r="G480" s="55"/>
      <c r="H480" s="55"/>
      <c r="I480" s="55"/>
      <c r="J480" s="55">
        <f>J481</f>
        <v>0</v>
      </c>
      <c r="K480" s="55">
        <f aca="true" t="shared" si="193" ref="K480:P481">K481</f>
        <v>0</v>
      </c>
      <c r="L480" s="55">
        <f t="shared" si="193"/>
        <v>0</v>
      </c>
      <c r="M480" s="55">
        <f t="shared" si="193"/>
        <v>0</v>
      </c>
      <c r="N480" s="55">
        <f t="shared" si="193"/>
        <v>0</v>
      </c>
      <c r="O480" s="55">
        <f t="shared" si="193"/>
        <v>0</v>
      </c>
      <c r="P480" s="55">
        <f t="shared" si="193"/>
        <v>0</v>
      </c>
    </row>
    <row r="481" spans="1:16" ht="12.75">
      <c r="A481" s="38" t="s">
        <v>1824</v>
      </c>
      <c r="B481" s="37"/>
      <c r="C481" s="38" t="s">
        <v>1825</v>
      </c>
      <c r="D481" s="64"/>
      <c r="E481" s="64"/>
      <c r="F481" s="64"/>
      <c r="G481" s="64"/>
      <c r="H481" s="64"/>
      <c r="I481" s="64"/>
      <c r="J481" s="64">
        <f>J482</f>
        <v>0</v>
      </c>
      <c r="K481" s="64">
        <f t="shared" si="193"/>
        <v>0</v>
      </c>
      <c r="L481" s="64">
        <f t="shared" si="193"/>
        <v>0</v>
      </c>
      <c r="M481" s="64">
        <f t="shared" si="193"/>
        <v>0</v>
      </c>
      <c r="N481" s="64">
        <f t="shared" si="193"/>
        <v>0</v>
      </c>
      <c r="O481" s="64">
        <f t="shared" si="193"/>
        <v>0</v>
      </c>
      <c r="P481" s="64">
        <f t="shared" si="193"/>
        <v>0</v>
      </c>
    </row>
    <row r="482" spans="1:16" ht="12.75">
      <c r="A482" s="38" t="s">
        <v>1826</v>
      </c>
      <c r="B482" s="37" t="s">
        <v>424</v>
      </c>
      <c r="C482" s="38" t="s">
        <v>1827</v>
      </c>
      <c r="D482" s="64"/>
      <c r="E482" s="64"/>
      <c r="F482" s="64"/>
      <c r="G482" s="64"/>
      <c r="H482" s="64"/>
      <c r="I482" s="60"/>
      <c r="J482" s="64"/>
      <c r="K482" s="64"/>
      <c r="L482" s="64"/>
      <c r="M482" s="64"/>
      <c r="N482" s="64"/>
      <c r="O482" s="64"/>
      <c r="P482" s="60">
        <f>SUM(D482:O482)</f>
        <v>0</v>
      </c>
    </row>
    <row r="483" spans="1:16" ht="16.5" customHeight="1">
      <c r="A483" s="56" t="s">
        <v>1535</v>
      </c>
      <c r="B483" s="37"/>
      <c r="C483" s="61" t="s">
        <v>1604</v>
      </c>
      <c r="D483" s="62">
        <f>D484</f>
        <v>282.87</v>
      </c>
      <c r="E483" s="62">
        <f aca="true" t="shared" si="194" ref="E483:P484">E484</f>
        <v>30.45</v>
      </c>
      <c r="F483" s="62">
        <f t="shared" si="194"/>
        <v>165.88</v>
      </c>
      <c r="G483" s="62">
        <f t="shared" si="194"/>
        <v>288.23</v>
      </c>
      <c r="H483" s="62">
        <f t="shared" si="194"/>
        <v>261.79</v>
      </c>
      <c r="I483" s="62">
        <f t="shared" si="194"/>
        <v>206.56</v>
      </c>
      <c r="J483" s="62">
        <f t="shared" si="194"/>
        <v>421.81</v>
      </c>
      <c r="K483" s="62">
        <f t="shared" si="194"/>
        <v>364.7</v>
      </c>
      <c r="L483" s="62">
        <f t="shared" si="194"/>
        <v>330</v>
      </c>
      <c r="M483" s="62">
        <f t="shared" si="194"/>
        <v>330</v>
      </c>
      <c r="N483" s="62">
        <f t="shared" si="194"/>
        <v>330</v>
      </c>
      <c r="O483" s="62">
        <f t="shared" si="194"/>
        <v>330</v>
      </c>
      <c r="P483" s="62">
        <f t="shared" si="194"/>
        <v>3342.29</v>
      </c>
    </row>
    <row r="484" spans="1:16" ht="12.75">
      <c r="A484" s="38" t="s">
        <v>1537</v>
      </c>
      <c r="B484" s="37"/>
      <c r="C484" s="38" t="s">
        <v>1605</v>
      </c>
      <c r="D484" s="64">
        <f>D485</f>
        <v>282.87</v>
      </c>
      <c r="E484" s="64">
        <f>E485</f>
        <v>30.45</v>
      </c>
      <c r="F484" s="64">
        <f>F485</f>
        <v>165.88</v>
      </c>
      <c r="G484" s="64">
        <f>G485</f>
        <v>288.23</v>
      </c>
      <c r="H484" s="64">
        <f t="shared" si="194"/>
        <v>261.79</v>
      </c>
      <c r="I484" s="64">
        <f t="shared" si="194"/>
        <v>206.56</v>
      </c>
      <c r="J484" s="64">
        <f t="shared" si="194"/>
        <v>421.81</v>
      </c>
      <c r="K484" s="64">
        <f t="shared" si="194"/>
        <v>364.7</v>
      </c>
      <c r="L484" s="64">
        <f t="shared" si="194"/>
        <v>330</v>
      </c>
      <c r="M484" s="64">
        <f t="shared" si="194"/>
        <v>330</v>
      </c>
      <c r="N484" s="64">
        <f t="shared" si="194"/>
        <v>330</v>
      </c>
      <c r="O484" s="64">
        <f t="shared" si="194"/>
        <v>330</v>
      </c>
      <c r="P484" s="64">
        <f t="shared" si="194"/>
        <v>3342.29</v>
      </c>
    </row>
    <row r="485" spans="1:16" ht="12.75">
      <c r="A485" s="38" t="s">
        <v>1539</v>
      </c>
      <c r="B485" s="37" t="s">
        <v>207</v>
      </c>
      <c r="C485" s="38" t="s">
        <v>1540</v>
      </c>
      <c r="D485" s="64">
        <v>282.87</v>
      </c>
      <c r="E485" s="64">
        <v>30.45</v>
      </c>
      <c r="F485" s="64">
        <v>165.88</v>
      </c>
      <c r="G485" s="64">
        <v>288.23</v>
      </c>
      <c r="H485" s="64">
        <v>261.79</v>
      </c>
      <c r="I485" s="60">
        <v>206.56</v>
      </c>
      <c r="J485" s="64">
        <v>421.81</v>
      </c>
      <c r="K485" s="64">
        <v>364.7</v>
      </c>
      <c r="L485" s="64">
        <v>330</v>
      </c>
      <c r="M485" s="64">
        <f>L485</f>
        <v>330</v>
      </c>
      <c r="N485" s="64">
        <f>M485</f>
        <v>330</v>
      </c>
      <c r="O485" s="64">
        <f>N485</f>
        <v>330</v>
      </c>
      <c r="P485" s="60">
        <f>SUM(D485:O485)</f>
        <v>3342.29</v>
      </c>
    </row>
    <row r="486" spans="1:16" ht="12.75">
      <c r="A486" s="53" t="s">
        <v>990</v>
      </c>
      <c r="B486" s="37"/>
      <c r="C486" s="53" t="s">
        <v>991</v>
      </c>
      <c r="D486" s="55">
        <f aca="true" t="shared" si="195" ref="D486:P486">SUM(D487+D491+D495)</f>
        <v>623822.65</v>
      </c>
      <c r="E486" s="55">
        <f t="shared" si="195"/>
        <v>297161.29</v>
      </c>
      <c r="F486" s="55">
        <f t="shared" si="195"/>
        <v>283593.43999999994</v>
      </c>
      <c r="G486" s="55">
        <f>SUM(G487+G491+G495)</f>
        <v>242142.82</v>
      </c>
      <c r="H486" s="55">
        <f t="shared" si="195"/>
        <v>252664.73</v>
      </c>
      <c r="I486" s="55">
        <f t="shared" si="195"/>
        <v>153487.38</v>
      </c>
      <c r="J486" s="55">
        <f t="shared" si="195"/>
        <v>890837.67</v>
      </c>
      <c r="K486" s="55">
        <f t="shared" si="195"/>
        <v>179143.77</v>
      </c>
      <c r="L486" s="55">
        <f t="shared" si="195"/>
        <v>177600</v>
      </c>
      <c r="M486" s="55">
        <f t="shared" si="195"/>
        <v>177600</v>
      </c>
      <c r="N486" s="55">
        <f t="shared" si="195"/>
        <v>177600</v>
      </c>
      <c r="O486" s="55">
        <f t="shared" si="195"/>
        <v>177600</v>
      </c>
      <c r="P486" s="55">
        <f t="shared" si="195"/>
        <v>3633253.7499999995</v>
      </c>
    </row>
    <row r="487" spans="1:16" ht="27.75" customHeight="1">
      <c r="A487" s="56" t="s">
        <v>992</v>
      </c>
      <c r="B487" s="37"/>
      <c r="C487" s="61" t="s">
        <v>514</v>
      </c>
      <c r="D487" s="62">
        <f aca="true" t="shared" si="196" ref="D487:P487">SUM(D488:D490)</f>
        <v>432799.45</v>
      </c>
      <c r="E487" s="62">
        <f>SUM(E488:E490)</f>
        <v>230227.87</v>
      </c>
      <c r="F487" s="62">
        <f>SUM(F488:F490)</f>
        <v>214676.52999999997</v>
      </c>
      <c r="G487" s="62">
        <f>SUM(G488:G490)</f>
        <v>183896.42</v>
      </c>
      <c r="H487" s="62">
        <f t="shared" si="196"/>
        <v>190397.26</v>
      </c>
      <c r="I487" s="62">
        <f t="shared" si="196"/>
        <v>100353.68</v>
      </c>
      <c r="J487" s="62">
        <f t="shared" si="196"/>
        <v>133332.55000000002</v>
      </c>
      <c r="K487" s="62">
        <f t="shared" si="196"/>
        <v>125913.12999999999</v>
      </c>
      <c r="L487" s="62">
        <f t="shared" si="196"/>
        <v>120000</v>
      </c>
      <c r="M487" s="62">
        <f t="shared" si="196"/>
        <v>120000</v>
      </c>
      <c r="N487" s="62">
        <f t="shared" si="196"/>
        <v>120000</v>
      </c>
      <c r="O487" s="62">
        <f t="shared" si="196"/>
        <v>120000</v>
      </c>
      <c r="P487" s="62">
        <f t="shared" si="196"/>
        <v>2091596.8899999997</v>
      </c>
    </row>
    <row r="488" spans="1:16" ht="12.75">
      <c r="A488" s="38" t="s">
        <v>994</v>
      </c>
      <c r="B488" s="37" t="s">
        <v>97</v>
      </c>
      <c r="C488" s="38" t="s">
        <v>995</v>
      </c>
      <c r="D488" s="64">
        <v>259639.61</v>
      </c>
      <c r="E488" s="64">
        <v>138112.8</v>
      </c>
      <c r="F488" s="64">
        <v>128780.17</v>
      </c>
      <c r="G488" s="64">
        <v>110313.71</v>
      </c>
      <c r="H488" s="64">
        <v>114211.08</v>
      </c>
      <c r="I488" s="60">
        <v>60188.97</v>
      </c>
      <c r="J488" s="64">
        <v>79970.88</v>
      </c>
      <c r="K488" s="64">
        <v>75525.31</v>
      </c>
      <c r="L488" s="64">
        <v>72000</v>
      </c>
      <c r="M488" s="64">
        <f>L488</f>
        <v>72000</v>
      </c>
      <c r="N488" s="64">
        <f>M488</f>
        <v>72000</v>
      </c>
      <c r="O488" s="64">
        <f>N488</f>
        <v>72000</v>
      </c>
      <c r="P488" s="60">
        <f aca="true" t="shared" si="197" ref="P488:P497">SUM(D488:O488)</f>
        <v>1254742.5299999998</v>
      </c>
    </row>
    <row r="489" spans="1:16" ht="12.75">
      <c r="A489" s="38" t="s">
        <v>996</v>
      </c>
      <c r="B489" s="37" t="s">
        <v>98</v>
      </c>
      <c r="C489" s="38" t="s">
        <v>997</v>
      </c>
      <c r="D489" s="64">
        <v>108233.19</v>
      </c>
      <c r="E489" s="64">
        <v>57577.38</v>
      </c>
      <c r="F489" s="64">
        <v>53691.56</v>
      </c>
      <c r="G489" s="64">
        <v>45995.08</v>
      </c>
      <c r="H489" s="64">
        <v>47620.61</v>
      </c>
      <c r="I489" s="60">
        <v>25108</v>
      </c>
      <c r="J489" s="64">
        <v>33356.22</v>
      </c>
      <c r="K489" s="64">
        <v>31496.9</v>
      </c>
      <c r="L489" s="64">
        <v>30000</v>
      </c>
      <c r="M489" s="64">
        <f aca="true" t="shared" si="198" ref="M489:O490">L489</f>
        <v>30000</v>
      </c>
      <c r="N489" s="64">
        <f t="shared" si="198"/>
        <v>30000</v>
      </c>
      <c r="O489" s="64">
        <f t="shared" si="198"/>
        <v>30000</v>
      </c>
      <c r="P489" s="60">
        <f t="shared" si="197"/>
        <v>523078.94000000006</v>
      </c>
    </row>
    <row r="490" spans="1:16" ht="12.75">
      <c r="A490" s="38" t="s">
        <v>998</v>
      </c>
      <c r="B490" s="37" t="s">
        <v>99</v>
      </c>
      <c r="C490" s="38" t="s">
        <v>999</v>
      </c>
      <c r="D490" s="64">
        <v>64926.65</v>
      </c>
      <c r="E490" s="64">
        <v>34537.69</v>
      </c>
      <c r="F490" s="64">
        <v>32204.8</v>
      </c>
      <c r="G490" s="64">
        <v>27587.63</v>
      </c>
      <c r="H490" s="64">
        <v>28565.57</v>
      </c>
      <c r="I490" s="60">
        <v>15056.71</v>
      </c>
      <c r="J490" s="64">
        <v>20005.45</v>
      </c>
      <c r="K490" s="64">
        <v>18890.92</v>
      </c>
      <c r="L490" s="64">
        <v>18000</v>
      </c>
      <c r="M490" s="64">
        <f t="shared" si="198"/>
        <v>18000</v>
      </c>
      <c r="N490" s="64">
        <f t="shared" si="198"/>
        <v>18000</v>
      </c>
      <c r="O490" s="64">
        <f t="shared" si="198"/>
        <v>18000</v>
      </c>
      <c r="P490" s="60">
        <f t="shared" si="197"/>
        <v>313775.42</v>
      </c>
    </row>
    <row r="491" spans="1:16" ht="22.5" customHeight="1">
      <c r="A491" s="56" t="s">
        <v>1000</v>
      </c>
      <c r="B491" s="37"/>
      <c r="C491" s="61" t="s">
        <v>515</v>
      </c>
      <c r="D491" s="62">
        <f aca="true" t="shared" si="199" ref="D491:O491">SUM(D492:D494)</f>
        <v>137786.72</v>
      </c>
      <c r="E491" s="62">
        <f t="shared" si="199"/>
        <v>32749.43</v>
      </c>
      <c r="F491" s="62">
        <f t="shared" si="199"/>
        <v>29491.81</v>
      </c>
      <c r="G491" s="62">
        <f t="shared" si="199"/>
        <v>19728.91</v>
      </c>
      <c r="H491" s="62">
        <f t="shared" si="199"/>
        <v>19490.31</v>
      </c>
      <c r="I491" s="62">
        <f t="shared" si="199"/>
        <v>19042.86</v>
      </c>
      <c r="J491" s="62">
        <f t="shared" si="199"/>
        <v>715798.72</v>
      </c>
      <c r="K491" s="62">
        <f t="shared" si="199"/>
        <v>16102.669999999998</v>
      </c>
      <c r="L491" s="62">
        <f t="shared" si="199"/>
        <v>20000</v>
      </c>
      <c r="M491" s="62">
        <f t="shared" si="199"/>
        <v>20000</v>
      </c>
      <c r="N491" s="62">
        <f t="shared" si="199"/>
        <v>20000</v>
      </c>
      <c r="O491" s="62">
        <f t="shared" si="199"/>
        <v>20000</v>
      </c>
      <c r="P491" s="62">
        <f>SUM(P492:P494)</f>
        <v>1070191.43</v>
      </c>
    </row>
    <row r="492" spans="1:16" ht="12.75">
      <c r="A492" s="38" t="s">
        <v>1001</v>
      </c>
      <c r="B492" s="37" t="s">
        <v>97</v>
      </c>
      <c r="C492" s="38" t="s">
        <v>1002</v>
      </c>
      <c r="D492" s="64">
        <v>82670.15</v>
      </c>
      <c r="E492" s="64">
        <v>19648.14</v>
      </c>
      <c r="F492" s="64">
        <v>17693.08</v>
      </c>
      <c r="G492" s="64">
        <v>11835.46</v>
      </c>
      <c r="H492" s="64">
        <v>11692.48</v>
      </c>
      <c r="I492" s="60">
        <v>11423.93</v>
      </c>
      <c r="J492" s="64">
        <v>429476.47</v>
      </c>
      <c r="K492" s="64">
        <v>9659.97</v>
      </c>
      <c r="L492" s="64">
        <v>12000</v>
      </c>
      <c r="M492" s="64">
        <f aca="true" t="shared" si="200" ref="M492:O494">L492</f>
        <v>12000</v>
      </c>
      <c r="N492" s="64">
        <f t="shared" si="200"/>
        <v>12000</v>
      </c>
      <c r="O492" s="64">
        <f t="shared" si="200"/>
        <v>12000</v>
      </c>
      <c r="P492" s="60">
        <f t="shared" si="197"/>
        <v>642099.6799999999</v>
      </c>
    </row>
    <row r="493" spans="1:16" ht="12.75">
      <c r="A493" s="38" t="s">
        <v>1003</v>
      </c>
      <c r="B493" s="37" t="s">
        <v>98</v>
      </c>
      <c r="C493" s="38" t="s">
        <v>1004</v>
      </c>
      <c r="D493" s="64">
        <v>34448.19</v>
      </c>
      <c r="E493" s="64">
        <v>8188.57</v>
      </c>
      <c r="F493" s="64">
        <v>7374.64</v>
      </c>
      <c r="G493" s="64">
        <v>4934.13</v>
      </c>
      <c r="H493" s="64">
        <v>4874.29</v>
      </c>
      <c r="I493" s="60">
        <v>4762.08</v>
      </c>
      <c r="J493" s="64">
        <v>178951.98</v>
      </c>
      <c r="K493" s="64">
        <v>4027.06</v>
      </c>
      <c r="L493" s="64">
        <v>5000</v>
      </c>
      <c r="M493" s="64">
        <f t="shared" si="200"/>
        <v>5000</v>
      </c>
      <c r="N493" s="64">
        <f t="shared" si="200"/>
        <v>5000</v>
      </c>
      <c r="O493" s="64">
        <f t="shared" si="200"/>
        <v>5000</v>
      </c>
      <c r="P493" s="60">
        <f t="shared" si="197"/>
        <v>267560.94</v>
      </c>
    </row>
    <row r="494" spans="1:16" ht="12.75">
      <c r="A494" s="38" t="s">
        <v>1005</v>
      </c>
      <c r="B494" s="37" t="s">
        <v>99</v>
      </c>
      <c r="C494" s="38" t="s">
        <v>1006</v>
      </c>
      <c r="D494" s="64">
        <v>20668.38</v>
      </c>
      <c r="E494" s="64">
        <v>4912.72</v>
      </c>
      <c r="F494" s="64">
        <v>4424.09</v>
      </c>
      <c r="G494" s="64">
        <v>2959.32</v>
      </c>
      <c r="H494" s="64">
        <v>2923.54</v>
      </c>
      <c r="I494" s="60">
        <v>2856.85</v>
      </c>
      <c r="J494" s="64">
        <v>107370.27</v>
      </c>
      <c r="K494" s="64">
        <v>2415.64</v>
      </c>
      <c r="L494" s="64">
        <v>3000</v>
      </c>
      <c r="M494" s="64">
        <f t="shared" si="200"/>
        <v>3000</v>
      </c>
      <c r="N494" s="64">
        <f t="shared" si="200"/>
        <v>3000</v>
      </c>
      <c r="O494" s="64">
        <f t="shared" si="200"/>
        <v>3000</v>
      </c>
      <c r="P494" s="60">
        <f t="shared" si="197"/>
        <v>160530.81000000003</v>
      </c>
    </row>
    <row r="495" spans="1:16" ht="12.75">
      <c r="A495" s="56" t="s">
        <v>1007</v>
      </c>
      <c r="B495" s="37"/>
      <c r="C495" s="56" t="s">
        <v>1008</v>
      </c>
      <c r="D495" s="62">
        <f>SUM(D496:D497)</f>
        <v>53236.48</v>
      </c>
      <c r="E495" s="62">
        <f>SUM(E496:E497)</f>
        <v>34183.99</v>
      </c>
      <c r="F495" s="62">
        <f>SUM(F496:F497)</f>
        <v>39425.1</v>
      </c>
      <c r="G495" s="62">
        <f>SUM(G496:G497)</f>
        <v>38517.49</v>
      </c>
      <c r="H495" s="62">
        <f>SUM(H496:H497)</f>
        <v>42777.16</v>
      </c>
      <c r="I495" s="62">
        <f aca="true" t="shared" si="201" ref="I495:P495">SUM(I496:I496)</f>
        <v>34090.84</v>
      </c>
      <c r="J495" s="62">
        <f t="shared" si="201"/>
        <v>41706.4</v>
      </c>
      <c r="K495" s="62">
        <f t="shared" si="201"/>
        <v>37127.97</v>
      </c>
      <c r="L495" s="62">
        <f t="shared" si="201"/>
        <v>37600</v>
      </c>
      <c r="M495" s="62">
        <f t="shared" si="201"/>
        <v>37600</v>
      </c>
      <c r="N495" s="62">
        <f t="shared" si="201"/>
        <v>37600</v>
      </c>
      <c r="O495" s="62">
        <f t="shared" si="201"/>
        <v>37600</v>
      </c>
      <c r="P495" s="62">
        <f t="shared" si="201"/>
        <v>471465.43000000005</v>
      </c>
    </row>
    <row r="496" spans="1:16" ht="12.75">
      <c r="A496" s="38" t="s">
        <v>1009</v>
      </c>
      <c r="B496" s="37" t="s">
        <v>97</v>
      </c>
      <c r="C496" s="38" t="s">
        <v>1010</v>
      </c>
      <c r="D496" s="64">
        <v>53236.48</v>
      </c>
      <c r="E496" s="64">
        <v>34183.99</v>
      </c>
      <c r="F496" s="64">
        <v>39425.1</v>
      </c>
      <c r="G496" s="64">
        <v>38517.49</v>
      </c>
      <c r="H496" s="64">
        <v>42777.16</v>
      </c>
      <c r="I496" s="60">
        <v>34090.84</v>
      </c>
      <c r="J496" s="64">
        <v>41706.4</v>
      </c>
      <c r="K496" s="64">
        <v>37127.97</v>
      </c>
      <c r="L496" s="64">
        <v>37600</v>
      </c>
      <c r="M496" s="64">
        <f>L496</f>
        <v>37600</v>
      </c>
      <c r="N496" s="64">
        <f>M496</f>
        <v>37600</v>
      </c>
      <c r="O496" s="64">
        <f>N496</f>
        <v>37600</v>
      </c>
      <c r="P496" s="60">
        <f t="shared" si="197"/>
        <v>471465.43000000005</v>
      </c>
    </row>
    <row r="497" spans="1:16" ht="12.75">
      <c r="A497" s="38" t="s">
        <v>1310</v>
      </c>
      <c r="B497" s="37" t="s">
        <v>97</v>
      </c>
      <c r="C497" s="38" t="s">
        <v>1311</v>
      </c>
      <c r="D497" s="64"/>
      <c r="E497" s="64">
        <v>0</v>
      </c>
      <c r="F497" s="64"/>
      <c r="G497" s="64">
        <v>0</v>
      </c>
      <c r="H497" s="64">
        <v>0</v>
      </c>
      <c r="I497" s="60">
        <v>0</v>
      </c>
      <c r="J497" s="64">
        <v>0</v>
      </c>
      <c r="K497" s="64"/>
      <c r="L497" s="64"/>
      <c r="M497" s="64"/>
      <c r="N497" s="64"/>
      <c r="O497" s="64"/>
      <c r="P497" s="60">
        <f t="shared" si="197"/>
        <v>0</v>
      </c>
    </row>
    <row r="498" spans="1:16" ht="12.75">
      <c r="A498" s="53" t="s">
        <v>1312</v>
      </c>
      <c r="B498" s="37"/>
      <c r="C498" s="53" t="s">
        <v>1313</v>
      </c>
      <c r="D498" s="55">
        <f>D499</f>
        <v>1192.22</v>
      </c>
      <c r="E498" s="55">
        <f aca="true" t="shared" si="202" ref="E498:P500">E499</f>
        <v>1384.09</v>
      </c>
      <c r="F498" s="55">
        <f t="shared" si="202"/>
        <v>1585.48</v>
      </c>
      <c r="G498" s="55">
        <f t="shared" si="202"/>
        <v>1055.44</v>
      </c>
      <c r="H498" s="55">
        <f t="shared" si="202"/>
        <v>1412.44</v>
      </c>
      <c r="I498" s="55">
        <f t="shared" si="202"/>
        <v>1193.27</v>
      </c>
      <c r="J498" s="55">
        <f t="shared" si="202"/>
        <v>2695.5</v>
      </c>
      <c r="K498" s="55">
        <f t="shared" si="202"/>
        <v>1226.46</v>
      </c>
      <c r="L498" s="55">
        <f t="shared" si="202"/>
        <v>1100</v>
      </c>
      <c r="M498" s="55">
        <f t="shared" si="202"/>
        <v>1100</v>
      </c>
      <c r="N498" s="55">
        <f t="shared" si="202"/>
        <v>1100</v>
      </c>
      <c r="O498" s="55">
        <f t="shared" si="202"/>
        <v>1100</v>
      </c>
      <c r="P498" s="55">
        <f t="shared" si="202"/>
        <v>16144.900000000001</v>
      </c>
    </row>
    <row r="499" spans="1:16" ht="19.5" customHeight="1">
      <c r="A499" s="56" t="s">
        <v>1314</v>
      </c>
      <c r="B499" s="37"/>
      <c r="C499" s="61" t="s">
        <v>1315</v>
      </c>
      <c r="D499" s="62">
        <f>D500</f>
        <v>1192.22</v>
      </c>
      <c r="E499" s="62">
        <f t="shared" si="202"/>
        <v>1384.09</v>
      </c>
      <c r="F499" s="62">
        <f t="shared" si="202"/>
        <v>1585.48</v>
      </c>
      <c r="G499" s="62">
        <f t="shared" si="202"/>
        <v>1055.44</v>
      </c>
      <c r="H499" s="62">
        <f t="shared" si="202"/>
        <v>1412.44</v>
      </c>
      <c r="I499" s="62">
        <f t="shared" si="202"/>
        <v>1193.27</v>
      </c>
      <c r="J499" s="62">
        <f t="shared" si="202"/>
        <v>2695.5</v>
      </c>
      <c r="K499" s="62">
        <f t="shared" si="202"/>
        <v>1226.46</v>
      </c>
      <c r="L499" s="62">
        <f t="shared" si="202"/>
        <v>1100</v>
      </c>
      <c r="M499" s="62">
        <f t="shared" si="202"/>
        <v>1100</v>
      </c>
      <c r="N499" s="62">
        <f t="shared" si="202"/>
        <v>1100</v>
      </c>
      <c r="O499" s="62">
        <f t="shared" si="202"/>
        <v>1100</v>
      </c>
      <c r="P499" s="62">
        <f t="shared" si="202"/>
        <v>16144.900000000001</v>
      </c>
    </row>
    <row r="500" spans="1:16" ht="12.75">
      <c r="A500" s="38" t="s">
        <v>1316</v>
      </c>
      <c r="B500" s="37"/>
      <c r="C500" s="38" t="s">
        <v>1317</v>
      </c>
      <c r="D500" s="64">
        <f>D501</f>
        <v>1192.22</v>
      </c>
      <c r="E500" s="64">
        <f>E501</f>
        <v>1384.09</v>
      </c>
      <c r="F500" s="64">
        <f>F501</f>
        <v>1585.48</v>
      </c>
      <c r="G500" s="64">
        <f>G501</f>
        <v>1055.44</v>
      </c>
      <c r="H500" s="64">
        <f t="shared" si="202"/>
        <v>1412.44</v>
      </c>
      <c r="I500" s="64">
        <f t="shared" si="202"/>
        <v>1193.27</v>
      </c>
      <c r="J500" s="64">
        <f t="shared" si="202"/>
        <v>2695.5</v>
      </c>
      <c r="K500" s="64">
        <f t="shared" si="202"/>
        <v>1226.46</v>
      </c>
      <c r="L500" s="64">
        <f t="shared" si="202"/>
        <v>1100</v>
      </c>
      <c r="M500" s="64">
        <f t="shared" si="202"/>
        <v>1100</v>
      </c>
      <c r="N500" s="64">
        <f t="shared" si="202"/>
        <v>1100</v>
      </c>
      <c r="O500" s="64">
        <f t="shared" si="202"/>
        <v>1100</v>
      </c>
      <c r="P500" s="64">
        <f t="shared" si="202"/>
        <v>16144.900000000001</v>
      </c>
    </row>
    <row r="501" spans="1:16" ht="12.75">
      <c r="A501" s="38" t="s">
        <v>1318</v>
      </c>
      <c r="B501" s="37" t="s">
        <v>207</v>
      </c>
      <c r="C501" s="38" t="s">
        <v>1319</v>
      </c>
      <c r="D501" s="64">
        <v>1192.22</v>
      </c>
      <c r="E501" s="64">
        <v>1384.09</v>
      </c>
      <c r="F501" s="64">
        <v>1585.48</v>
      </c>
      <c r="G501" s="64">
        <v>1055.44</v>
      </c>
      <c r="H501" s="64">
        <v>1412.44</v>
      </c>
      <c r="I501" s="60">
        <v>1193.27</v>
      </c>
      <c r="J501" s="64">
        <v>2695.5</v>
      </c>
      <c r="K501" s="64">
        <v>1226.46</v>
      </c>
      <c r="L501" s="64">
        <v>1100</v>
      </c>
      <c r="M501" s="64">
        <f>L501</f>
        <v>1100</v>
      </c>
      <c r="N501" s="64">
        <f>M501</f>
        <v>1100</v>
      </c>
      <c r="O501" s="64">
        <f>N501</f>
        <v>1100</v>
      </c>
      <c r="P501" s="60">
        <f>SUM(D501:O501)</f>
        <v>16144.900000000001</v>
      </c>
    </row>
    <row r="502" spans="1:16" ht="12.75">
      <c r="A502" s="53" t="s">
        <v>325</v>
      </c>
      <c r="B502" s="37"/>
      <c r="C502" s="53" t="s">
        <v>1320</v>
      </c>
      <c r="D502" s="55">
        <f aca="true" t="shared" si="203" ref="D502:F503">D503</f>
        <v>11894.16</v>
      </c>
      <c r="E502" s="55">
        <f t="shared" si="203"/>
        <v>4455.58</v>
      </c>
      <c r="F502" s="55">
        <f t="shared" si="203"/>
        <v>13331.24</v>
      </c>
      <c r="G502" s="55">
        <f aca="true" t="shared" si="204" ref="G502:P503">G503</f>
        <v>5024.38</v>
      </c>
      <c r="H502" s="55">
        <f t="shared" si="204"/>
        <v>16486.77</v>
      </c>
      <c r="I502" s="55">
        <f t="shared" si="204"/>
        <v>4667.38</v>
      </c>
      <c r="J502" s="55">
        <f t="shared" si="204"/>
        <v>13375.95</v>
      </c>
      <c r="K502" s="55">
        <f t="shared" si="204"/>
        <v>6575.78</v>
      </c>
      <c r="L502" s="55">
        <f t="shared" si="204"/>
        <v>10200</v>
      </c>
      <c r="M502" s="55">
        <f t="shared" si="204"/>
        <v>10200</v>
      </c>
      <c r="N502" s="55">
        <f t="shared" si="204"/>
        <v>10200</v>
      </c>
      <c r="O502" s="55">
        <f t="shared" si="204"/>
        <v>10200</v>
      </c>
      <c r="P502" s="55">
        <f t="shared" si="204"/>
        <v>116611.24</v>
      </c>
    </row>
    <row r="503" spans="1:16" ht="27.75" customHeight="1">
      <c r="A503" s="56" t="s">
        <v>327</v>
      </c>
      <c r="B503" s="37"/>
      <c r="C503" s="61" t="s">
        <v>1321</v>
      </c>
      <c r="D503" s="62">
        <f t="shared" si="203"/>
        <v>11894.16</v>
      </c>
      <c r="E503" s="62">
        <f t="shared" si="203"/>
        <v>4455.58</v>
      </c>
      <c r="F503" s="62">
        <f t="shared" si="203"/>
        <v>13331.24</v>
      </c>
      <c r="G503" s="62">
        <f t="shared" si="204"/>
        <v>5024.38</v>
      </c>
      <c r="H503" s="62">
        <f t="shared" si="204"/>
        <v>16486.77</v>
      </c>
      <c r="I503" s="62">
        <f t="shared" si="204"/>
        <v>4667.38</v>
      </c>
      <c r="J503" s="62">
        <f>J504</f>
        <v>13375.95</v>
      </c>
      <c r="K503" s="62">
        <f t="shared" si="204"/>
        <v>6575.78</v>
      </c>
      <c r="L503" s="62">
        <f t="shared" si="204"/>
        <v>10200</v>
      </c>
      <c r="M503" s="62">
        <f t="shared" si="204"/>
        <v>10200</v>
      </c>
      <c r="N503" s="62">
        <f t="shared" si="204"/>
        <v>10200</v>
      </c>
      <c r="O503" s="62">
        <f t="shared" si="204"/>
        <v>10200</v>
      </c>
      <c r="P503" s="62">
        <f t="shared" si="204"/>
        <v>116611.24</v>
      </c>
    </row>
    <row r="504" spans="1:16" ht="12.75">
      <c r="A504" s="38" t="s">
        <v>1322</v>
      </c>
      <c r="B504" s="37"/>
      <c r="C504" s="38" t="s">
        <v>1323</v>
      </c>
      <c r="D504" s="64">
        <f aca="true" t="shared" si="205" ref="D504:J504">SUM(D505:D506)</f>
        <v>11894.16</v>
      </c>
      <c r="E504" s="64">
        <f t="shared" si="205"/>
        <v>4455.58</v>
      </c>
      <c r="F504" s="64">
        <f t="shared" si="205"/>
        <v>13331.24</v>
      </c>
      <c r="G504" s="64">
        <f t="shared" si="205"/>
        <v>5024.38</v>
      </c>
      <c r="H504" s="64">
        <f t="shared" si="205"/>
        <v>16486.77</v>
      </c>
      <c r="I504" s="64">
        <f t="shared" si="205"/>
        <v>4667.38</v>
      </c>
      <c r="J504" s="64">
        <f t="shared" si="205"/>
        <v>13375.95</v>
      </c>
      <c r="K504" s="64">
        <f aca="true" t="shared" si="206" ref="K504:P504">SUM(K505:K506)</f>
        <v>6575.78</v>
      </c>
      <c r="L504" s="64">
        <f t="shared" si="206"/>
        <v>10200</v>
      </c>
      <c r="M504" s="64">
        <f t="shared" si="206"/>
        <v>10200</v>
      </c>
      <c r="N504" s="64">
        <f t="shared" si="206"/>
        <v>10200</v>
      </c>
      <c r="O504" s="64">
        <f t="shared" si="206"/>
        <v>10200</v>
      </c>
      <c r="P504" s="64">
        <f t="shared" si="206"/>
        <v>116611.24</v>
      </c>
    </row>
    <row r="505" spans="1:16" ht="12.75">
      <c r="A505" s="38" t="s">
        <v>1324</v>
      </c>
      <c r="B505" s="37" t="s">
        <v>97</v>
      </c>
      <c r="C505" s="38" t="s">
        <v>1325</v>
      </c>
      <c r="D505" s="64">
        <v>11894.16</v>
      </c>
      <c r="E505" s="64">
        <v>4455.58</v>
      </c>
      <c r="F505" s="64">
        <v>13331.24</v>
      </c>
      <c r="G505" s="64">
        <v>5024.38</v>
      </c>
      <c r="H505" s="64">
        <v>16486.77</v>
      </c>
      <c r="I505" s="60">
        <v>4667.38</v>
      </c>
      <c r="J505" s="64">
        <v>13375.95</v>
      </c>
      <c r="K505" s="64">
        <v>6575.78</v>
      </c>
      <c r="L505" s="64">
        <v>10200</v>
      </c>
      <c r="M505" s="64">
        <f>L505</f>
        <v>10200</v>
      </c>
      <c r="N505" s="64">
        <f>M505</f>
        <v>10200</v>
      </c>
      <c r="O505" s="64">
        <f>N505</f>
        <v>10200</v>
      </c>
      <c r="P505" s="60">
        <f>SUM(D505:O505)</f>
        <v>116611.24</v>
      </c>
    </row>
    <row r="506" spans="1:16" ht="12.75">
      <c r="A506" s="38" t="s">
        <v>476</v>
      </c>
      <c r="B506" s="37" t="s">
        <v>169</v>
      </c>
      <c r="C506" s="38" t="s">
        <v>1326</v>
      </c>
      <c r="D506" s="64"/>
      <c r="E506" s="64">
        <v>0</v>
      </c>
      <c r="F506" s="64"/>
      <c r="G506" s="64">
        <v>0</v>
      </c>
      <c r="H506" s="64">
        <v>0</v>
      </c>
      <c r="I506" s="60">
        <v>0</v>
      </c>
      <c r="J506" s="64"/>
      <c r="K506" s="64"/>
      <c r="L506" s="64"/>
      <c r="M506" s="64"/>
      <c r="N506" s="64"/>
      <c r="O506" s="64"/>
      <c r="P506" s="60">
        <f>SUM(D506:O506)</f>
        <v>0</v>
      </c>
    </row>
    <row r="507" spans="1:16" ht="12.75">
      <c r="A507" s="53" t="s">
        <v>1463</v>
      </c>
      <c r="B507" s="37"/>
      <c r="C507" s="53" t="s">
        <v>1464</v>
      </c>
      <c r="D507" s="55"/>
      <c r="E507" s="55"/>
      <c r="F507" s="55"/>
      <c r="G507" s="55"/>
      <c r="H507" s="55"/>
      <c r="I507" s="55"/>
      <c r="J507" s="55"/>
      <c r="K507" s="55">
        <f aca="true" t="shared" si="207" ref="K507:P507">K508</f>
        <v>0</v>
      </c>
      <c r="L507" s="55">
        <f t="shared" si="207"/>
        <v>0</v>
      </c>
      <c r="M507" s="55">
        <f t="shared" si="207"/>
        <v>0</v>
      </c>
      <c r="N507" s="55">
        <f t="shared" si="207"/>
        <v>0</v>
      </c>
      <c r="O507" s="55">
        <f t="shared" si="207"/>
        <v>0</v>
      </c>
      <c r="P507" s="55">
        <f t="shared" si="207"/>
        <v>0</v>
      </c>
    </row>
    <row r="508" spans="1:16" ht="12.75">
      <c r="A508" s="38" t="s">
        <v>1465</v>
      </c>
      <c r="B508" s="37" t="s">
        <v>97</v>
      </c>
      <c r="C508" s="38" t="s">
        <v>1466</v>
      </c>
      <c r="D508" s="64"/>
      <c r="E508" s="64"/>
      <c r="F508" s="64"/>
      <c r="G508" s="64"/>
      <c r="H508" s="64"/>
      <c r="I508" s="60">
        <v>0</v>
      </c>
      <c r="J508" s="64"/>
      <c r="K508" s="64">
        <v>0</v>
      </c>
      <c r="L508" s="64"/>
      <c r="M508" s="64"/>
      <c r="N508" s="64"/>
      <c r="O508" s="64"/>
      <c r="P508" s="60">
        <f>SUM(D508:O508)</f>
        <v>0</v>
      </c>
    </row>
    <row r="509" spans="1:16" ht="12.75">
      <c r="A509" s="53" t="s">
        <v>1011</v>
      </c>
      <c r="B509" s="37"/>
      <c r="C509" s="53" t="s">
        <v>1012</v>
      </c>
      <c r="D509" s="55">
        <f>SUM(D510+D511+D512+D513+D518+D527)</f>
        <v>46181.04</v>
      </c>
      <c r="E509" s="55">
        <f>SUM(E510+E511+E512+E513+E518+E527)</f>
        <v>51928.950000000004</v>
      </c>
      <c r="F509" s="55">
        <f>SUM(F510+F511+F512+F513+F518+F527)</f>
        <v>50471.45</v>
      </c>
      <c r="G509" s="55">
        <f aca="true" t="shared" si="208" ref="G509:P509">SUM(G510+G511+G512+G513+G518+G527)</f>
        <v>73700.96999999999</v>
      </c>
      <c r="H509" s="55">
        <f t="shared" si="208"/>
        <v>112099.87</v>
      </c>
      <c r="I509" s="98">
        <f>SUM(I510+I511+I512+I513+I518+I527)</f>
        <v>96863.65999999999</v>
      </c>
      <c r="J509" s="55">
        <f t="shared" si="208"/>
        <v>158432.05</v>
      </c>
      <c r="K509" s="55">
        <f t="shared" si="208"/>
        <v>59705.83</v>
      </c>
      <c r="L509" s="55">
        <f t="shared" si="208"/>
        <v>46290.19</v>
      </c>
      <c r="M509" s="55">
        <f t="shared" si="208"/>
        <v>46290.19</v>
      </c>
      <c r="N509" s="55">
        <f t="shared" si="208"/>
        <v>46290.19</v>
      </c>
      <c r="O509" s="55">
        <f t="shared" si="208"/>
        <v>46290.19</v>
      </c>
      <c r="P509" s="55">
        <f t="shared" si="208"/>
        <v>834871.18</v>
      </c>
    </row>
    <row r="510" spans="1:16" ht="12.75">
      <c r="A510" s="56" t="s">
        <v>1327</v>
      </c>
      <c r="B510" s="37" t="s">
        <v>97</v>
      </c>
      <c r="C510" s="56" t="s">
        <v>1328</v>
      </c>
      <c r="D510" s="62">
        <v>1751.61</v>
      </c>
      <c r="E510" s="62">
        <v>1194.18</v>
      </c>
      <c r="F510" s="62">
        <v>2339.74</v>
      </c>
      <c r="G510" s="62">
        <v>382.87</v>
      </c>
      <c r="H510" s="62">
        <v>817.39</v>
      </c>
      <c r="I510" s="55">
        <v>814.36</v>
      </c>
      <c r="J510" s="62"/>
      <c r="K510" s="62">
        <v>379.83</v>
      </c>
      <c r="L510" s="62">
        <f>K510</f>
        <v>379.83</v>
      </c>
      <c r="M510" s="62">
        <f>L510</f>
        <v>379.83</v>
      </c>
      <c r="N510" s="62">
        <f>M510</f>
        <v>379.83</v>
      </c>
      <c r="O510" s="62">
        <f>N510</f>
        <v>379.83</v>
      </c>
      <c r="P510" s="60">
        <f>SUM(D510:O510)</f>
        <v>9199.3</v>
      </c>
    </row>
    <row r="511" spans="1:16" ht="12.75">
      <c r="A511" s="56" t="s">
        <v>1329</v>
      </c>
      <c r="B511" s="37" t="s">
        <v>169</v>
      </c>
      <c r="C511" s="56" t="s">
        <v>1330</v>
      </c>
      <c r="D511" s="62">
        <v>0</v>
      </c>
      <c r="E511" s="62">
        <v>0</v>
      </c>
      <c r="F511" s="62">
        <v>0</v>
      </c>
      <c r="G511" s="62">
        <v>0</v>
      </c>
      <c r="H511" s="62">
        <v>0</v>
      </c>
      <c r="I511" s="55">
        <v>0</v>
      </c>
      <c r="J511" s="62">
        <v>0</v>
      </c>
      <c r="K511" s="62">
        <v>0</v>
      </c>
      <c r="L511" s="62"/>
      <c r="M511" s="62"/>
      <c r="N511" s="62"/>
      <c r="O511" s="62"/>
      <c r="P511" s="60">
        <f>SUM(D511:O511)</f>
        <v>0</v>
      </c>
    </row>
    <row r="512" spans="1:16" ht="12.75">
      <c r="A512" s="56" t="s">
        <v>1013</v>
      </c>
      <c r="B512" s="37" t="s">
        <v>157</v>
      </c>
      <c r="C512" s="56" t="s">
        <v>1014</v>
      </c>
      <c r="D512" s="62">
        <v>40517.28</v>
      </c>
      <c r="E512" s="62">
        <v>43435.12</v>
      </c>
      <c r="F512" s="62">
        <v>41759.26</v>
      </c>
      <c r="G512" s="62">
        <v>66586.54</v>
      </c>
      <c r="H512" s="62">
        <v>97116.18</v>
      </c>
      <c r="I512" s="55">
        <v>74494.87</v>
      </c>
      <c r="J512" s="62">
        <v>96202.66</v>
      </c>
      <c r="K512" s="62">
        <v>45910.36</v>
      </c>
      <c r="L512" s="62">
        <f>K512</f>
        <v>45910.36</v>
      </c>
      <c r="M512" s="62">
        <f>L512</f>
        <v>45910.36</v>
      </c>
      <c r="N512" s="62">
        <f>M512</f>
        <v>45910.36</v>
      </c>
      <c r="O512" s="62">
        <f>N512</f>
        <v>45910.36</v>
      </c>
      <c r="P512" s="60">
        <f>SUM(D512:O512)</f>
        <v>689663.71</v>
      </c>
    </row>
    <row r="513" spans="1:16" ht="12.75">
      <c r="A513" s="56" t="s">
        <v>1015</v>
      </c>
      <c r="B513" s="37"/>
      <c r="C513" s="56" t="s">
        <v>1016</v>
      </c>
      <c r="D513" s="62">
        <f>D514</f>
        <v>248.78</v>
      </c>
      <c r="E513" s="62">
        <f>E514</f>
        <v>0</v>
      </c>
      <c r="F513" s="62">
        <f>SUM(F514:F515)</f>
        <v>1268.81</v>
      </c>
      <c r="G513" s="62">
        <f aca="true" t="shared" si="209" ref="G513:O513">SUM(G514:G515)</f>
        <v>3898.56</v>
      </c>
      <c r="H513" s="62">
        <f t="shared" si="209"/>
        <v>1428.16</v>
      </c>
      <c r="I513" s="62">
        <f>SUM(I514:I516)</f>
        <v>7282.14</v>
      </c>
      <c r="J513" s="62">
        <f t="shared" si="209"/>
        <v>0</v>
      </c>
      <c r="K513" s="62">
        <f>SUM(K514:K515)</f>
        <v>183.8</v>
      </c>
      <c r="L513" s="62">
        <f t="shared" si="209"/>
        <v>0</v>
      </c>
      <c r="M513" s="62">
        <f t="shared" si="209"/>
        <v>0</v>
      </c>
      <c r="N513" s="62">
        <f t="shared" si="209"/>
        <v>0</v>
      </c>
      <c r="O513" s="62">
        <f t="shared" si="209"/>
        <v>0</v>
      </c>
      <c r="P513" s="62">
        <f>SUM(P514:P517)</f>
        <v>14310.25</v>
      </c>
    </row>
    <row r="514" spans="1:16" ht="12.75">
      <c r="A514" s="38" t="s">
        <v>1017</v>
      </c>
      <c r="B514" s="37" t="s">
        <v>103</v>
      </c>
      <c r="C514" s="38" t="s">
        <v>516</v>
      </c>
      <c r="D514" s="64">
        <v>248.78</v>
      </c>
      <c r="E514" s="64"/>
      <c r="F514" s="64">
        <v>1268.81</v>
      </c>
      <c r="G514" s="64">
        <v>3898.56</v>
      </c>
      <c r="H514" s="64">
        <v>1428.16</v>
      </c>
      <c r="I514" s="60">
        <v>6782.14</v>
      </c>
      <c r="J514" s="64">
        <v>0</v>
      </c>
      <c r="K514" s="64">
        <v>183.8</v>
      </c>
      <c r="L514" s="64"/>
      <c r="M514" s="64"/>
      <c r="N514" s="64"/>
      <c r="O514" s="64"/>
      <c r="P514" s="60">
        <f>SUM(D514:O514)</f>
        <v>13810.25</v>
      </c>
    </row>
    <row r="515" spans="1:16" ht="12.75">
      <c r="A515" s="38" t="s">
        <v>1375</v>
      </c>
      <c r="B515" s="37" t="s">
        <v>97</v>
      </c>
      <c r="C515" s="38" t="s">
        <v>1376</v>
      </c>
      <c r="D515" s="64"/>
      <c r="E515" s="64"/>
      <c r="F515" s="64">
        <v>0</v>
      </c>
      <c r="G515" s="64">
        <v>0</v>
      </c>
      <c r="H515" s="64">
        <v>0</v>
      </c>
      <c r="I515" s="60">
        <v>0</v>
      </c>
      <c r="J515" s="64"/>
      <c r="K515" s="64">
        <v>0</v>
      </c>
      <c r="L515" s="64"/>
      <c r="M515" s="64"/>
      <c r="N515" s="64"/>
      <c r="O515" s="64"/>
      <c r="P515" s="60">
        <f aca="true" t="shared" si="210" ref="P515:P526">SUM(D515:O515)</f>
        <v>0</v>
      </c>
    </row>
    <row r="516" spans="1:16" ht="12.75">
      <c r="A516" s="101" t="s">
        <v>1780</v>
      </c>
      <c r="B516" s="102" t="s">
        <v>207</v>
      </c>
      <c r="C516" s="101" t="s">
        <v>1781</v>
      </c>
      <c r="D516" s="64"/>
      <c r="E516" s="64"/>
      <c r="F516" s="64"/>
      <c r="G516" s="64"/>
      <c r="H516" s="64"/>
      <c r="I516" s="64">
        <v>500</v>
      </c>
      <c r="J516" s="64"/>
      <c r="K516" s="64"/>
      <c r="L516" s="64"/>
      <c r="M516" s="64"/>
      <c r="N516" s="64"/>
      <c r="O516" s="64"/>
      <c r="P516" s="64">
        <f t="shared" si="210"/>
        <v>500</v>
      </c>
    </row>
    <row r="517" spans="1:16" ht="12.75">
      <c r="A517" s="56" t="s">
        <v>1331</v>
      </c>
      <c r="B517" s="37" t="s">
        <v>101</v>
      </c>
      <c r="C517" s="56" t="s">
        <v>1332</v>
      </c>
      <c r="D517" s="62"/>
      <c r="E517" s="62"/>
      <c r="F517" s="62"/>
      <c r="G517" s="62">
        <v>0</v>
      </c>
      <c r="H517" s="62">
        <v>0</v>
      </c>
      <c r="I517" s="55">
        <v>0</v>
      </c>
      <c r="J517" s="62"/>
      <c r="K517" s="62">
        <v>0</v>
      </c>
      <c r="L517" s="62"/>
      <c r="M517" s="62"/>
      <c r="N517" s="62"/>
      <c r="O517" s="62"/>
      <c r="P517" s="60">
        <f t="shared" si="210"/>
        <v>0</v>
      </c>
    </row>
    <row r="518" spans="1:16" ht="12.75">
      <c r="A518" s="56" t="s">
        <v>1333</v>
      </c>
      <c r="B518" s="37"/>
      <c r="C518" s="56" t="s">
        <v>1334</v>
      </c>
      <c r="D518" s="62">
        <f>SUM(D519:D527)</f>
        <v>3663.3699999999994</v>
      </c>
      <c r="E518" s="62">
        <f aca="true" t="shared" si="211" ref="E518:P518">SUM(E519:E527)</f>
        <v>7299.65</v>
      </c>
      <c r="F518" s="62">
        <f>SUM(F519:F527)</f>
        <v>5103.639999999999</v>
      </c>
      <c r="G518" s="62">
        <f t="shared" si="211"/>
        <v>2833</v>
      </c>
      <c r="H518" s="62">
        <f>SUM(H519:H527)</f>
        <v>12738.14</v>
      </c>
      <c r="I518" s="62">
        <f t="shared" si="211"/>
        <v>14272.289999999999</v>
      </c>
      <c r="J518" s="62">
        <f>SUM(J519:J527)</f>
        <v>62229.39</v>
      </c>
      <c r="K518" s="62">
        <f>SUM(K519:K526)</f>
        <v>12905.24</v>
      </c>
      <c r="L518" s="62">
        <f t="shared" si="211"/>
        <v>0</v>
      </c>
      <c r="M518" s="62">
        <f t="shared" si="211"/>
        <v>0</v>
      </c>
      <c r="N518" s="62">
        <f t="shared" si="211"/>
        <v>0</v>
      </c>
      <c r="O518" s="62">
        <f t="shared" si="211"/>
        <v>0</v>
      </c>
      <c r="P518" s="62">
        <f t="shared" si="211"/>
        <v>121371.32</v>
      </c>
    </row>
    <row r="519" spans="1:16" ht="12.75">
      <c r="A519" s="38" t="s">
        <v>1335</v>
      </c>
      <c r="B519" s="37" t="s">
        <v>97</v>
      </c>
      <c r="C519" s="38" t="s">
        <v>1336</v>
      </c>
      <c r="D519" s="64"/>
      <c r="E519" s="64"/>
      <c r="F519" s="64"/>
      <c r="G519" s="64"/>
      <c r="H519" s="64"/>
      <c r="I519" s="60">
        <v>0</v>
      </c>
      <c r="J519" s="64"/>
      <c r="K519" s="64"/>
      <c r="L519" s="64"/>
      <c r="M519" s="64"/>
      <c r="N519" s="64"/>
      <c r="O519" s="64"/>
      <c r="P519" s="60">
        <f t="shared" si="210"/>
        <v>0</v>
      </c>
    </row>
    <row r="520" spans="1:16" ht="12.75">
      <c r="A520" s="38" t="s">
        <v>1337</v>
      </c>
      <c r="B520" s="37" t="s">
        <v>97</v>
      </c>
      <c r="C520" s="38" t="s">
        <v>1338</v>
      </c>
      <c r="D520" s="64"/>
      <c r="E520" s="64"/>
      <c r="F520" s="64"/>
      <c r="G520" s="64"/>
      <c r="H520" s="64"/>
      <c r="I520" s="60">
        <v>0</v>
      </c>
      <c r="J520" s="64"/>
      <c r="K520" s="64"/>
      <c r="L520" s="64"/>
      <c r="M520" s="64"/>
      <c r="N520" s="64"/>
      <c r="O520" s="64"/>
      <c r="P520" s="60">
        <f t="shared" si="210"/>
        <v>0</v>
      </c>
    </row>
    <row r="521" spans="1:16" ht="12.75">
      <c r="A521" s="38" t="s">
        <v>1339</v>
      </c>
      <c r="B521" s="37" t="s">
        <v>97</v>
      </c>
      <c r="C521" s="38" t="s">
        <v>1340</v>
      </c>
      <c r="D521" s="64"/>
      <c r="E521" s="64">
        <v>127.71</v>
      </c>
      <c r="F521" s="64">
        <v>1277.05</v>
      </c>
      <c r="G521" s="64"/>
      <c r="H521" s="64">
        <v>127.71</v>
      </c>
      <c r="I521" s="60">
        <v>0</v>
      </c>
      <c r="J521" s="64"/>
      <c r="K521" s="64"/>
      <c r="L521" s="64"/>
      <c r="M521" s="64"/>
      <c r="N521" s="64"/>
      <c r="O521" s="64"/>
      <c r="P521" s="60">
        <f t="shared" si="210"/>
        <v>1532.47</v>
      </c>
    </row>
    <row r="522" spans="1:16" ht="12.75">
      <c r="A522" s="38" t="s">
        <v>1341</v>
      </c>
      <c r="B522" s="37" t="s">
        <v>97</v>
      </c>
      <c r="C522" s="38" t="s">
        <v>1342</v>
      </c>
      <c r="D522" s="64">
        <v>1210.32</v>
      </c>
      <c r="E522" s="64">
        <v>1291.55</v>
      </c>
      <c r="F522" s="64">
        <v>1623.34</v>
      </c>
      <c r="G522" s="64">
        <v>1283.9</v>
      </c>
      <c r="H522" s="64">
        <v>5300.37</v>
      </c>
      <c r="I522" s="60">
        <v>6157.59</v>
      </c>
      <c r="J522" s="64">
        <v>2291.73</v>
      </c>
      <c r="K522" s="64">
        <v>752.16</v>
      </c>
      <c r="L522" s="64"/>
      <c r="M522" s="64"/>
      <c r="N522" s="64"/>
      <c r="O522" s="64"/>
      <c r="P522" s="60">
        <f t="shared" si="210"/>
        <v>19910.96</v>
      </c>
    </row>
    <row r="523" spans="1:16" ht="12.75">
      <c r="A523" s="38" t="s">
        <v>1343</v>
      </c>
      <c r="B523" s="37" t="s">
        <v>97</v>
      </c>
      <c r="C523" s="38" t="s">
        <v>1344</v>
      </c>
      <c r="D523" s="64">
        <v>612.13</v>
      </c>
      <c r="E523" s="64">
        <v>1621.99</v>
      </c>
      <c r="F523" s="64">
        <v>1087.34</v>
      </c>
      <c r="G523" s="64">
        <v>561.92</v>
      </c>
      <c r="H523" s="64">
        <v>0</v>
      </c>
      <c r="I523" s="60">
        <v>0</v>
      </c>
      <c r="J523" s="64">
        <v>127.71</v>
      </c>
      <c r="K523" s="64">
        <v>138.76</v>
      </c>
      <c r="L523" s="64"/>
      <c r="M523" s="64"/>
      <c r="N523" s="64"/>
      <c r="O523" s="64"/>
      <c r="P523" s="60">
        <f t="shared" si="210"/>
        <v>4149.85</v>
      </c>
    </row>
    <row r="524" spans="1:16" ht="12.75">
      <c r="A524" s="38" t="s">
        <v>1345</v>
      </c>
      <c r="B524" s="37" t="s">
        <v>97</v>
      </c>
      <c r="C524" s="38" t="s">
        <v>1346</v>
      </c>
      <c r="D524" s="64">
        <v>1560.99</v>
      </c>
      <c r="E524" s="64">
        <v>149.42</v>
      </c>
      <c r="F524" s="64">
        <v>127.71</v>
      </c>
      <c r="G524" s="64">
        <v>667.92</v>
      </c>
      <c r="H524" s="64">
        <v>6279.6</v>
      </c>
      <c r="I524" s="60">
        <v>5446.96</v>
      </c>
      <c r="J524" s="64">
        <v>5783.65</v>
      </c>
      <c r="K524" s="64">
        <v>10594.43</v>
      </c>
      <c r="L524" s="64"/>
      <c r="M524" s="64"/>
      <c r="N524" s="64"/>
      <c r="O524" s="64"/>
      <c r="P524" s="60">
        <f t="shared" si="210"/>
        <v>30610.68</v>
      </c>
    </row>
    <row r="525" spans="1:16" ht="12.75">
      <c r="A525" s="38" t="s">
        <v>1347</v>
      </c>
      <c r="B525" s="37" t="s">
        <v>97</v>
      </c>
      <c r="C525" s="38" t="s">
        <v>1348</v>
      </c>
      <c r="D525" s="64">
        <v>0</v>
      </c>
      <c r="E525" s="64">
        <v>0</v>
      </c>
      <c r="F525" s="64">
        <v>0</v>
      </c>
      <c r="G525" s="64">
        <v>0</v>
      </c>
      <c r="H525" s="64">
        <v>0</v>
      </c>
      <c r="I525" s="60">
        <v>0</v>
      </c>
      <c r="J525" s="64">
        <v>0</v>
      </c>
      <c r="K525" s="64"/>
      <c r="L525" s="64"/>
      <c r="M525" s="64"/>
      <c r="N525" s="64"/>
      <c r="O525" s="64"/>
      <c r="P525" s="60">
        <f t="shared" si="210"/>
        <v>0</v>
      </c>
    </row>
    <row r="526" spans="1:16" ht="12.75">
      <c r="A526" s="38" t="s">
        <v>1417</v>
      </c>
      <c r="B526" s="37" t="s">
        <v>97</v>
      </c>
      <c r="C526" s="38" t="s">
        <v>1418</v>
      </c>
      <c r="D526" s="64">
        <v>279.93</v>
      </c>
      <c r="E526" s="64">
        <v>4108.98</v>
      </c>
      <c r="F526" s="64">
        <v>988.2</v>
      </c>
      <c r="G526" s="64">
        <v>319.26</v>
      </c>
      <c r="H526" s="64">
        <v>1030.46</v>
      </c>
      <c r="I526" s="60">
        <v>2667.74</v>
      </c>
      <c r="J526" s="64">
        <v>54026.3</v>
      </c>
      <c r="K526" s="64">
        <v>1419.89</v>
      </c>
      <c r="L526" s="64"/>
      <c r="M526" s="64"/>
      <c r="N526" s="64"/>
      <c r="O526" s="64"/>
      <c r="P526" s="60">
        <f t="shared" si="210"/>
        <v>64840.76</v>
      </c>
    </row>
    <row r="527" spans="1:16" ht="12.75">
      <c r="A527" s="56" t="s">
        <v>172</v>
      </c>
      <c r="B527" s="37" t="s">
        <v>97</v>
      </c>
      <c r="C527" s="56" t="s">
        <v>173</v>
      </c>
      <c r="D527" s="62">
        <v>0</v>
      </c>
      <c r="E527" s="62"/>
      <c r="F527" s="62"/>
      <c r="G527" s="62">
        <v>0</v>
      </c>
      <c r="H527" s="62">
        <v>0</v>
      </c>
      <c r="I527" s="62"/>
      <c r="J527" s="62"/>
      <c r="K527" s="62">
        <v>326.6</v>
      </c>
      <c r="L527" s="62"/>
      <c r="M527" s="62"/>
      <c r="N527" s="62"/>
      <c r="O527" s="62"/>
      <c r="P527" s="62">
        <f>SUM(D527:O527)</f>
        <v>326.6</v>
      </c>
    </row>
    <row r="528" spans="1:16" ht="12.75">
      <c r="A528" s="51" t="s">
        <v>1019</v>
      </c>
      <c r="B528" s="37"/>
      <c r="C528" s="51" t="s">
        <v>1020</v>
      </c>
      <c r="D528" s="50">
        <f>D534</f>
        <v>864309.78</v>
      </c>
      <c r="E528" s="50">
        <f>E534</f>
        <v>1893582.67</v>
      </c>
      <c r="F528" s="50">
        <f>F534</f>
        <v>1172760.78</v>
      </c>
      <c r="G528" s="50">
        <f>G529+G534</f>
        <v>486080.89999999997</v>
      </c>
      <c r="H528" s="50">
        <f aca="true" t="shared" si="212" ref="H528:P528">H529+H534</f>
        <v>178193.22999999998</v>
      </c>
      <c r="I528" s="50">
        <f>I529+I534</f>
        <v>471892.26</v>
      </c>
      <c r="J528" s="50">
        <f t="shared" si="212"/>
        <v>151529.11</v>
      </c>
      <c r="K528" s="50">
        <f t="shared" si="212"/>
        <v>1937463.5599999998</v>
      </c>
      <c r="L528" s="50">
        <f t="shared" si="212"/>
        <v>767900</v>
      </c>
      <c r="M528" s="50">
        <f t="shared" si="212"/>
        <v>767900</v>
      </c>
      <c r="N528" s="50">
        <f t="shared" si="212"/>
        <v>767900</v>
      </c>
      <c r="O528" s="50">
        <f t="shared" si="212"/>
        <v>764795.76</v>
      </c>
      <c r="P528" s="50">
        <f t="shared" si="212"/>
        <v>10224308.05</v>
      </c>
    </row>
    <row r="529" spans="1:16" ht="12.75">
      <c r="A529" s="53" t="s">
        <v>1021</v>
      </c>
      <c r="B529" s="37"/>
      <c r="C529" s="53" t="s">
        <v>1628</v>
      </c>
      <c r="D529" s="55"/>
      <c r="E529" s="55"/>
      <c r="F529" s="55"/>
      <c r="G529" s="55">
        <f>G530</f>
        <v>0</v>
      </c>
      <c r="H529" s="55">
        <f aca="true" t="shared" si="213" ref="H529:P529">H530</f>
        <v>0</v>
      </c>
      <c r="I529" s="55">
        <f t="shared" si="213"/>
        <v>3747.47</v>
      </c>
      <c r="J529" s="55">
        <f t="shared" si="213"/>
        <v>0</v>
      </c>
      <c r="K529" s="55">
        <f t="shared" si="213"/>
        <v>0</v>
      </c>
      <c r="L529" s="55">
        <f t="shared" si="213"/>
        <v>0</v>
      </c>
      <c r="M529" s="55">
        <f t="shared" si="213"/>
        <v>0</v>
      </c>
      <c r="N529" s="55">
        <f t="shared" si="213"/>
        <v>0</v>
      </c>
      <c r="O529" s="55">
        <f t="shared" si="213"/>
        <v>0</v>
      </c>
      <c r="P529" s="55">
        <f t="shared" si="213"/>
        <v>3747.47</v>
      </c>
    </row>
    <row r="530" spans="1:16" ht="12.75">
      <c r="A530" s="56" t="s">
        <v>335</v>
      </c>
      <c r="B530" s="37"/>
      <c r="C530" s="56" t="s">
        <v>1629</v>
      </c>
      <c r="D530" s="62"/>
      <c r="E530" s="62"/>
      <c r="F530" s="62"/>
      <c r="G530" s="62">
        <f>G533</f>
        <v>0</v>
      </c>
      <c r="H530" s="62">
        <f>H533</f>
        <v>0</v>
      </c>
      <c r="I530" s="62">
        <f>SUM(I531:I533)</f>
        <v>3747.47</v>
      </c>
      <c r="J530" s="62">
        <f aca="true" t="shared" si="214" ref="J530:P530">SUM(J531:J533)</f>
        <v>0</v>
      </c>
      <c r="K530" s="62">
        <f t="shared" si="214"/>
        <v>0</v>
      </c>
      <c r="L530" s="62">
        <f t="shared" si="214"/>
        <v>0</v>
      </c>
      <c r="M530" s="62">
        <f t="shared" si="214"/>
        <v>0</v>
      </c>
      <c r="N530" s="62">
        <f t="shared" si="214"/>
        <v>0</v>
      </c>
      <c r="O530" s="62">
        <f t="shared" si="214"/>
        <v>0</v>
      </c>
      <c r="P530" s="62">
        <f t="shared" si="214"/>
        <v>3747.47</v>
      </c>
    </row>
    <row r="531" spans="1:16" ht="12.75">
      <c r="A531" s="103" t="s">
        <v>1782</v>
      </c>
      <c r="B531" s="102" t="s">
        <v>1145</v>
      </c>
      <c r="C531" s="103" t="s">
        <v>1783</v>
      </c>
      <c r="D531" s="62"/>
      <c r="E531" s="62"/>
      <c r="F531" s="62"/>
      <c r="G531" s="62"/>
      <c r="H531" s="62"/>
      <c r="I531" s="62">
        <v>2483.47</v>
      </c>
      <c r="J531" s="62"/>
      <c r="K531" s="62"/>
      <c r="L531" s="62"/>
      <c r="M531" s="62"/>
      <c r="N531" s="62"/>
      <c r="O531" s="62"/>
      <c r="P531" s="64">
        <f>SUM(D531:O531)</f>
        <v>2483.47</v>
      </c>
    </row>
    <row r="532" spans="1:16" ht="12.75">
      <c r="A532" s="103" t="s">
        <v>1784</v>
      </c>
      <c r="B532" s="102" t="s">
        <v>1189</v>
      </c>
      <c r="C532" s="103" t="s">
        <v>1785</v>
      </c>
      <c r="D532" s="62"/>
      <c r="E532" s="62"/>
      <c r="F532" s="62"/>
      <c r="G532" s="62"/>
      <c r="H532" s="62"/>
      <c r="I532" s="62">
        <v>1264</v>
      </c>
      <c r="J532" s="62"/>
      <c r="K532" s="62"/>
      <c r="L532" s="62"/>
      <c r="M532" s="62"/>
      <c r="N532" s="62"/>
      <c r="O532" s="62"/>
      <c r="P532" s="64">
        <f>SUM(D532:O532)</f>
        <v>1264</v>
      </c>
    </row>
    <row r="533" spans="1:16" ht="12.75">
      <c r="A533" s="101" t="s">
        <v>1630</v>
      </c>
      <c r="B533" s="102" t="s">
        <v>97</v>
      </c>
      <c r="C533" s="101" t="s">
        <v>1629</v>
      </c>
      <c r="D533" s="64"/>
      <c r="E533" s="64"/>
      <c r="F533" s="64"/>
      <c r="G533" s="64"/>
      <c r="H533" s="64"/>
      <c r="I533" s="64">
        <v>0</v>
      </c>
      <c r="J533" s="64"/>
      <c r="K533" s="64">
        <v>0</v>
      </c>
      <c r="L533" s="64"/>
      <c r="M533" s="64"/>
      <c r="N533" s="64"/>
      <c r="O533" s="64"/>
      <c r="P533" s="64">
        <f>SUM(D533:O533)</f>
        <v>0</v>
      </c>
    </row>
    <row r="534" spans="1:16" ht="12.75">
      <c r="A534" s="53" t="s">
        <v>331</v>
      </c>
      <c r="B534" s="37"/>
      <c r="C534" s="53" t="s">
        <v>517</v>
      </c>
      <c r="D534" s="55">
        <f>D537+D535</f>
        <v>864309.78</v>
      </c>
      <c r="E534" s="55">
        <f aca="true" t="shared" si="215" ref="E534:O534">E537+E535</f>
        <v>1893582.67</v>
      </c>
      <c r="F534" s="55">
        <f t="shared" si="215"/>
        <v>1172760.78</v>
      </c>
      <c r="G534" s="55">
        <f>G537+G535</f>
        <v>486080.89999999997</v>
      </c>
      <c r="H534" s="55">
        <f t="shared" si="215"/>
        <v>178193.22999999998</v>
      </c>
      <c r="I534" s="55">
        <f>I537+I535</f>
        <v>468144.79000000004</v>
      </c>
      <c r="J534" s="55">
        <f>J537+J535</f>
        <v>151529.11</v>
      </c>
      <c r="K534" s="55">
        <f t="shared" si="215"/>
        <v>1937463.5599999998</v>
      </c>
      <c r="L534" s="55">
        <f t="shared" si="215"/>
        <v>767900</v>
      </c>
      <c r="M534" s="55">
        <f t="shared" si="215"/>
        <v>767900</v>
      </c>
      <c r="N534" s="55">
        <f t="shared" si="215"/>
        <v>767900</v>
      </c>
      <c r="O534" s="55">
        <f t="shared" si="215"/>
        <v>764795.76</v>
      </c>
      <c r="P534" s="55">
        <f>P537+P535</f>
        <v>10220560.58</v>
      </c>
    </row>
    <row r="535" spans="1:16" ht="12.75">
      <c r="A535" s="56" t="s">
        <v>333</v>
      </c>
      <c r="B535" s="37"/>
      <c r="C535" s="56" t="s">
        <v>334</v>
      </c>
      <c r="D535" s="62">
        <f>D536</f>
        <v>784073.52</v>
      </c>
      <c r="E535" s="62">
        <f aca="true" t="shared" si="216" ref="E535:P535">E536</f>
        <v>1810158.46</v>
      </c>
      <c r="F535" s="62">
        <f t="shared" si="216"/>
        <v>1060860.62</v>
      </c>
      <c r="G535" s="62">
        <f t="shared" si="216"/>
        <v>372710.1</v>
      </c>
      <c r="H535" s="62">
        <f t="shared" si="216"/>
        <v>102048.84</v>
      </c>
      <c r="I535" s="62">
        <f t="shared" si="216"/>
        <v>102048.84</v>
      </c>
      <c r="J535" s="62">
        <f t="shared" si="216"/>
        <v>102048.84</v>
      </c>
      <c r="K535" s="62">
        <f t="shared" si="216"/>
        <v>1801514.38</v>
      </c>
      <c r="L535" s="62">
        <f t="shared" si="216"/>
        <v>766900</v>
      </c>
      <c r="M535" s="62">
        <f t="shared" si="216"/>
        <v>766900</v>
      </c>
      <c r="N535" s="62">
        <f t="shared" si="216"/>
        <v>766900</v>
      </c>
      <c r="O535" s="62">
        <f t="shared" si="216"/>
        <v>763836.4</v>
      </c>
      <c r="P535" s="62">
        <f t="shared" si="216"/>
        <v>9200000</v>
      </c>
    </row>
    <row r="536" spans="1:16" ht="12.75">
      <c r="A536" s="38" t="s">
        <v>1112</v>
      </c>
      <c r="B536" s="37" t="s">
        <v>424</v>
      </c>
      <c r="C536" s="38" t="s">
        <v>334</v>
      </c>
      <c r="D536" s="64">
        <v>784073.52</v>
      </c>
      <c r="E536" s="64">
        <v>1810158.46</v>
      </c>
      <c r="F536" s="64">
        <v>1060860.62</v>
      </c>
      <c r="G536" s="64">
        <v>372710.1</v>
      </c>
      <c r="H536" s="64">
        <v>102048.84</v>
      </c>
      <c r="I536" s="60">
        <v>102048.84</v>
      </c>
      <c r="J536" s="64">
        <v>102048.84</v>
      </c>
      <c r="K536" s="64">
        <v>1801514.38</v>
      </c>
      <c r="L536" s="64">
        <v>766900</v>
      </c>
      <c r="M536" s="64">
        <f>L536</f>
        <v>766900</v>
      </c>
      <c r="N536" s="64">
        <f>M536</f>
        <v>766900</v>
      </c>
      <c r="O536" s="64">
        <f>N536-3063.6</f>
        <v>763836.4</v>
      </c>
      <c r="P536" s="60">
        <f>SUM(D536:O536)</f>
        <v>9200000</v>
      </c>
    </row>
    <row r="537" spans="1:16" ht="12.75">
      <c r="A537" s="56" t="s">
        <v>335</v>
      </c>
      <c r="B537" s="37"/>
      <c r="C537" s="56" t="s">
        <v>1026</v>
      </c>
      <c r="D537" s="62">
        <f>SUM(D538:D541,D544:D552)</f>
        <v>80236.26</v>
      </c>
      <c r="E537" s="62">
        <f>SUM(E538:E541,E544:E552)</f>
        <v>83424.20999999999</v>
      </c>
      <c r="F537" s="62">
        <f>SUM(F538:F541,F544:F552)</f>
        <v>111900.15999999999</v>
      </c>
      <c r="G537" s="62">
        <f>SUM(G538:G541,G544:G554)</f>
        <v>113370.79999999999</v>
      </c>
      <c r="H537" s="62">
        <f>SUM(H538:H541,H544:H555)</f>
        <v>76144.39</v>
      </c>
      <c r="I537" s="62">
        <f aca="true" t="shared" si="217" ref="I537:P537">SUM(I538:I541,I544:I555)</f>
        <v>366095.95000000007</v>
      </c>
      <c r="J537" s="62">
        <f t="shared" si="217"/>
        <v>49480.270000000004</v>
      </c>
      <c r="K537" s="62">
        <f t="shared" si="217"/>
        <v>135949.18</v>
      </c>
      <c r="L537" s="62">
        <f t="shared" si="217"/>
        <v>1000</v>
      </c>
      <c r="M537" s="62">
        <f t="shared" si="217"/>
        <v>1000</v>
      </c>
      <c r="N537" s="62">
        <f t="shared" si="217"/>
        <v>1000</v>
      </c>
      <c r="O537" s="62">
        <f t="shared" si="217"/>
        <v>959.36</v>
      </c>
      <c r="P537" s="62">
        <f t="shared" si="217"/>
        <v>1020560.5799999998</v>
      </c>
    </row>
    <row r="538" spans="1:16" ht="12.75">
      <c r="A538" s="38" t="s">
        <v>415</v>
      </c>
      <c r="B538" s="37" t="s">
        <v>97</v>
      </c>
      <c r="C538" s="38" t="s">
        <v>1606</v>
      </c>
      <c r="D538" s="64">
        <v>7786.43</v>
      </c>
      <c r="E538" s="64"/>
      <c r="F538" s="64">
        <v>15572.86</v>
      </c>
      <c r="G538" s="64">
        <v>7786.43</v>
      </c>
      <c r="H538" s="64">
        <v>0</v>
      </c>
      <c r="I538" s="60">
        <v>15572.86</v>
      </c>
      <c r="J538" s="64">
        <v>7786.43</v>
      </c>
      <c r="K538" s="64">
        <v>20207.7</v>
      </c>
      <c r="L538" s="64"/>
      <c r="M538" s="64"/>
      <c r="N538" s="64"/>
      <c r="O538" s="64"/>
      <c r="P538" s="60">
        <f>SUM(D538:O538)</f>
        <v>74712.71</v>
      </c>
    </row>
    <row r="539" spans="1:16" ht="12.75">
      <c r="A539" s="38" t="s">
        <v>1607</v>
      </c>
      <c r="B539" s="37" t="s">
        <v>97</v>
      </c>
      <c r="C539" s="38" t="s">
        <v>1608</v>
      </c>
      <c r="D539" s="64"/>
      <c r="E539" s="64">
        <v>120</v>
      </c>
      <c r="F539" s="64">
        <v>0</v>
      </c>
      <c r="G539" s="64">
        <v>0</v>
      </c>
      <c r="H539" s="64">
        <v>378</v>
      </c>
      <c r="I539" s="60">
        <v>0</v>
      </c>
      <c r="J539" s="64">
        <v>0</v>
      </c>
      <c r="K539" s="64">
        <v>151.2</v>
      </c>
      <c r="L539" s="64"/>
      <c r="M539" s="64"/>
      <c r="N539" s="64"/>
      <c r="O539" s="64"/>
      <c r="P539" s="60">
        <f>SUM(D539:O539)</f>
        <v>649.2</v>
      </c>
    </row>
    <row r="540" spans="1:16" ht="12.75">
      <c r="A540" s="38" t="s">
        <v>1025</v>
      </c>
      <c r="B540" s="37" t="s">
        <v>97</v>
      </c>
      <c r="C540" s="38" t="s">
        <v>1026</v>
      </c>
      <c r="D540" s="64">
        <v>37848.84</v>
      </c>
      <c r="E540" s="64">
        <v>53236.89</v>
      </c>
      <c r="F540" s="64">
        <v>23256.37</v>
      </c>
      <c r="G540" s="64">
        <v>79977.06</v>
      </c>
      <c r="H540" s="64">
        <v>27953.62</v>
      </c>
      <c r="I540" s="60">
        <v>38936.86</v>
      </c>
      <c r="J540" s="64">
        <v>5329.88</v>
      </c>
      <c r="K540" s="64">
        <v>28965.56</v>
      </c>
      <c r="L540" s="64"/>
      <c r="M540" s="64"/>
      <c r="N540" s="64"/>
      <c r="O540" s="64"/>
      <c r="P540" s="60">
        <f>SUM(D540:O540)</f>
        <v>295505.07999999996</v>
      </c>
    </row>
    <row r="541" spans="1:16" ht="12.75">
      <c r="A541" s="22" t="s">
        <v>1546</v>
      </c>
      <c r="B541" s="24"/>
      <c r="C541" s="23" t="s">
        <v>1028</v>
      </c>
      <c r="D541" s="64">
        <f>SUM(D542:D543)</f>
        <v>5121.84</v>
      </c>
      <c r="E541" s="64">
        <f aca="true" t="shared" si="218" ref="E541:P541">SUM(E542:E543)</f>
        <v>400</v>
      </c>
      <c r="F541" s="64">
        <f t="shared" si="218"/>
        <v>400</v>
      </c>
      <c r="G541" s="64">
        <f>SUM(G542:G543)</f>
        <v>340</v>
      </c>
      <c r="H541" s="64">
        <f t="shared" si="218"/>
        <v>200</v>
      </c>
      <c r="I541" s="64">
        <f t="shared" si="218"/>
        <v>200</v>
      </c>
      <c r="J541" s="64">
        <f t="shared" si="218"/>
        <v>2195.49</v>
      </c>
      <c r="K541" s="64">
        <f t="shared" si="218"/>
        <v>983.31</v>
      </c>
      <c r="L541" s="64">
        <f t="shared" si="218"/>
        <v>1000</v>
      </c>
      <c r="M541" s="64">
        <f t="shared" si="218"/>
        <v>1000</v>
      </c>
      <c r="N541" s="64">
        <f t="shared" si="218"/>
        <v>1000</v>
      </c>
      <c r="O541" s="64">
        <f t="shared" si="218"/>
        <v>959.36</v>
      </c>
      <c r="P541" s="64">
        <f t="shared" si="218"/>
        <v>13800</v>
      </c>
    </row>
    <row r="542" spans="1:16" ht="12.75">
      <c r="A542" s="22" t="s">
        <v>1547</v>
      </c>
      <c r="B542" s="24" t="s">
        <v>424</v>
      </c>
      <c r="C542" s="23" t="s">
        <v>416</v>
      </c>
      <c r="D542" s="64">
        <v>5121.84</v>
      </c>
      <c r="E542" s="64">
        <v>400</v>
      </c>
      <c r="F542" s="64">
        <v>400</v>
      </c>
      <c r="G542" s="64">
        <v>340</v>
      </c>
      <c r="H542" s="64">
        <v>200</v>
      </c>
      <c r="I542" s="60">
        <v>200</v>
      </c>
      <c r="J542" s="64">
        <v>2195.49</v>
      </c>
      <c r="K542" s="64">
        <v>983.31</v>
      </c>
      <c r="L542" s="64">
        <v>1000</v>
      </c>
      <c r="M542" s="64">
        <f>L542</f>
        <v>1000</v>
      </c>
      <c r="N542" s="64">
        <f>M542</f>
        <v>1000</v>
      </c>
      <c r="O542" s="64">
        <v>959.36</v>
      </c>
      <c r="P542" s="60">
        <f>SUM(D542:O542)</f>
        <v>13800</v>
      </c>
    </row>
    <row r="543" spans="1:16" ht="12.75">
      <c r="A543" s="22" t="s">
        <v>1548</v>
      </c>
      <c r="B543" s="24" t="s">
        <v>424</v>
      </c>
      <c r="C543" s="23" t="s">
        <v>417</v>
      </c>
      <c r="D543" s="64">
        <v>0</v>
      </c>
      <c r="E543" s="64"/>
      <c r="F543" s="64"/>
      <c r="G543" s="64"/>
      <c r="H543" s="64">
        <v>0</v>
      </c>
      <c r="I543" s="60">
        <v>0</v>
      </c>
      <c r="J543" s="64">
        <v>0</v>
      </c>
      <c r="K543" s="64">
        <v>0</v>
      </c>
      <c r="L543" s="64"/>
      <c r="M543" s="64"/>
      <c r="N543" s="64"/>
      <c r="O543" s="64"/>
      <c r="P543" s="60">
        <f>SUM(D543:O543)</f>
        <v>0</v>
      </c>
    </row>
    <row r="544" spans="1:16" ht="12.75">
      <c r="A544" s="38" t="s">
        <v>1027</v>
      </c>
      <c r="B544" s="37" t="s">
        <v>97</v>
      </c>
      <c r="C544" s="38" t="s">
        <v>1028</v>
      </c>
      <c r="D544" s="64">
        <v>21349.47</v>
      </c>
      <c r="E544" s="64">
        <v>29419.32</v>
      </c>
      <c r="F544" s="64">
        <v>72670.93</v>
      </c>
      <c r="G544" s="64">
        <v>23442.3</v>
      </c>
      <c r="H544" s="64">
        <v>45619.77</v>
      </c>
      <c r="I544" s="60">
        <v>27743.29</v>
      </c>
      <c r="J544" s="64">
        <v>34168.47</v>
      </c>
      <c r="K544" s="64">
        <v>22269.41</v>
      </c>
      <c r="L544" s="64"/>
      <c r="M544" s="64"/>
      <c r="N544" s="64"/>
      <c r="O544" s="64"/>
      <c r="P544" s="60">
        <f aca="true" t="shared" si="219" ref="P544:P555">SUM(D544:O544)</f>
        <v>276682.95999999996</v>
      </c>
    </row>
    <row r="545" spans="1:16" ht="12.75">
      <c r="A545" s="38" t="s">
        <v>339</v>
      </c>
      <c r="B545" s="37" t="s">
        <v>104</v>
      </c>
      <c r="C545" s="38" t="s">
        <v>39</v>
      </c>
      <c r="D545" s="64"/>
      <c r="E545" s="64"/>
      <c r="F545" s="64"/>
      <c r="G545" s="64"/>
      <c r="H545" s="64">
        <v>0</v>
      </c>
      <c r="I545" s="60">
        <v>0</v>
      </c>
      <c r="J545" s="64">
        <v>0</v>
      </c>
      <c r="K545" s="64"/>
      <c r="L545" s="64"/>
      <c r="M545" s="64"/>
      <c r="N545" s="64"/>
      <c r="O545" s="64"/>
      <c r="P545" s="60">
        <f t="shared" si="219"/>
        <v>0</v>
      </c>
    </row>
    <row r="546" spans="1:16" ht="12.75">
      <c r="A546" s="38" t="s">
        <v>1156</v>
      </c>
      <c r="B546" s="37" t="s">
        <v>150</v>
      </c>
      <c r="C546" s="38" t="s">
        <v>1157</v>
      </c>
      <c r="D546" s="64">
        <v>19.2</v>
      </c>
      <c r="E546" s="64"/>
      <c r="F546" s="64"/>
      <c r="G546" s="64"/>
      <c r="H546" s="64">
        <v>4.06</v>
      </c>
      <c r="I546" s="60">
        <v>0</v>
      </c>
      <c r="J546" s="64"/>
      <c r="K546" s="64"/>
      <c r="L546" s="64"/>
      <c r="M546" s="64"/>
      <c r="N546" s="64"/>
      <c r="O546" s="64"/>
      <c r="P546" s="60">
        <f t="shared" si="219"/>
        <v>23.259999999999998</v>
      </c>
    </row>
    <row r="547" spans="1:16" ht="12.75">
      <c r="A547" s="38" t="s">
        <v>1158</v>
      </c>
      <c r="B547" s="37" t="s">
        <v>154</v>
      </c>
      <c r="C547" s="38" t="s">
        <v>1159</v>
      </c>
      <c r="D547" s="64">
        <v>0</v>
      </c>
      <c r="E547" s="64"/>
      <c r="F547" s="64"/>
      <c r="G547" s="64"/>
      <c r="H547" s="64">
        <v>283.84</v>
      </c>
      <c r="I547" s="60">
        <v>0</v>
      </c>
      <c r="J547" s="64"/>
      <c r="K547" s="64"/>
      <c r="L547" s="64"/>
      <c r="M547" s="64"/>
      <c r="N547" s="64"/>
      <c r="O547" s="64"/>
      <c r="P547" s="60">
        <f t="shared" si="219"/>
        <v>283.84</v>
      </c>
    </row>
    <row r="548" spans="1:16" ht="12.75">
      <c r="A548" s="38" t="s">
        <v>1160</v>
      </c>
      <c r="B548" s="37" t="s">
        <v>152</v>
      </c>
      <c r="C548" s="38" t="s">
        <v>1161</v>
      </c>
      <c r="D548" s="64">
        <v>8110.48</v>
      </c>
      <c r="E548" s="64">
        <v>248</v>
      </c>
      <c r="F548" s="64"/>
      <c r="G548" s="64"/>
      <c r="H548" s="64">
        <v>-6671.5</v>
      </c>
      <c r="I548" s="60">
        <v>0</v>
      </c>
      <c r="J548" s="64"/>
      <c r="K548" s="64"/>
      <c r="L548" s="64"/>
      <c r="M548" s="64"/>
      <c r="N548" s="64"/>
      <c r="O548" s="64"/>
      <c r="P548" s="60">
        <f t="shared" si="219"/>
        <v>1686.9799999999996</v>
      </c>
    </row>
    <row r="549" spans="1:16" ht="12.75">
      <c r="A549" s="38" t="s">
        <v>1162</v>
      </c>
      <c r="B549" s="37" t="s">
        <v>1119</v>
      </c>
      <c r="C549" s="38" t="s">
        <v>1163</v>
      </c>
      <c r="D549" s="64">
        <v>0</v>
      </c>
      <c r="E549" s="64"/>
      <c r="F549" s="64"/>
      <c r="G549" s="64"/>
      <c r="H549" s="64">
        <v>6383.6</v>
      </c>
      <c r="I549" s="60">
        <v>0</v>
      </c>
      <c r="J549" s="64"/>
      <c r="K549" s="64"/>
      <c r="L549" s="64"/>
      <c r="M549" s="64"/>
      <c r="N549" s="64"/>
      <c r="O549" s="64"/>
      <c r="P549" s="60">
        <f t="shared" si="219"/>
        <v>6383.6</v>
      </c>
    </row>
    <row r="550" spans="1:16" ht="12.75">
      <c r="A550" s="38" t="s">
        <v>1164</v>
      </c>
      <c r="B550" s="37" t="s">
        <v>127</v>
      </c>
      <c r="C550" s="38" t="s">
        <v>1165</v>
      </c>
      <c r="D550" s="64"/>
      <c r="E550" s="64"/>
      <c r="F550" s="64"/>
      <c r="G550" s="64"/>
      <c r="H550" s="64"/>
      <c r="I550" s="60"/>
      <c r="J550" s="64"/>
      <c r="K550" s="64"/>
      <c r="L550" s="64"/>
      <c r="M550" s="64"/>
      <c r="N550" s="64"/>
      <c r="O550" s="64"/>
      <c r="P550" s="60">
        <f t="shared" si="219"/>
        <v>0</v>
      </c>
    </row>
    <row r="551" spans="1:16" ht="12.75">
      <c r="A551" s="38" t="s">
        <v>1166</v>
      </c>
      <c r="B551" s="37" t="s">
        <v>109</v>
      </c>
      <c r="C551" s="38" t="s">
        <v>1167</v>
      </c>
      <c r="D551" s="64"/>
      <c r="E551" s="64"/>
      <c r="F551" s="64"/>
      <c r="G551" s="64"/>
      <c r="H551" s="64"/>
      <c r="I551" s="60">
        <v>366.85</v>
      </c>
      <c r="J551" s="64"/>
      <c r="K551" s="64"/>
      <c r="L551" s="64"/>
      <c r="M551" s="64"/>
      <c r="N551" s="64"/>
      <c r="O551" s="64"/>
      <c r="P551" s="60">
        <f t="shared" si="219"/>
        <v>366.85</v>
      </c>
    </row>
    <row r="552" spans="1:16" ht="12.75">
      <c r="A552" s="38" t="s">
        <v>1168</v>
      </c>
      <c r="B552" s="37" t="s">
        <v>146</v>
      </c>
      <c r="C552" s="38" t="s">
        <v>1169</v>
      </c>
      <c r="D552" s="64"/>
      <c r="E552" s="64"/>
      <c r="F552" s="64"/>
      <c r="G552" s="64"/>
      <c r="H552" s="64"/>
      <c r="I552" s="60"/>
      <c r="J552" s="64"/>
      <c r="K552" s="64"/>
      <c r="L552" s="64"/>
      <c r="M552" s="64"/>
      <c r="N552" s="64"/>
      <c r="O552" s="64"/>
      <c r="P552" s="60">
        <f t="shared" si="219"/>
        <v>0</v>
      </c>
    </row>
    <row r="553" spans="1:16" ht="12.75">
      <c r="A553" s="38" t="s">
        <v>1476</v>
      </c>
      <c r="B553" s="37" t="s">
        <v>100</v>
      </c>
      <c r="C553" s="38" t="s">
        <v>1786</v>
      </c>
      <c r="D553" s="64"/>
      <c r="E553" s="64"/>
      <c r="F553" s="64"/>
      <c r="G553" s="64"/>
      <c r="H553" s="64"/>
      <c r="I553" s="60">
        <v>283276.09</v>
      </c>
      <c r="J553" s="64"/>
      <c r="K553" s="64">
        <v>63372</v>
      </c>
      <c r="L553" s="64"/>
      <c r="M553" s="64"/>
      <c r="N553" s="64"/>
      <c r="O553" s="64"/>
      <c r="P553" s="60">
        <f t="shared" si="219"/>
        <v>346648.09</v>
      </c>
    </row>
    <row r="554" spans="1:16" ht="12.75">
      <c r="A554" s="38" t="s">
        <v>1667</v>
      </c>
      <c r="B554" s="37" t="s">
        <v>151</v>
      </c>
      <c r="C554" s="38" t="s">
        <v>1668</v>
      </c>
      <c r="D554" s="64"/>
      <c r="E554" s="64"/>
      <c r="F554" s="64"/>
      <c r="G554" s="64">
        <v>1825.01</v>
      </c>
      <c r="H554" s="64">
        <v>1865.5</v>
      </c>
      <c r="I554" s="60">
        <v>0</v>
      </c>
      <c r="J554" s="64"/>
      <c r="K554" s="64"/>
      <c r="L554" s="64"/>
      <c r="M554" s="64"/>
      <c r="N554" s="64"/>
      <c r="O554" s="64"/>
      <c r="P554" s="60">
        <f t="shared" si="219"/>
        <v>3690.51</v>
      </c>
    </row>
    <row r="555" spans="1:16" ht="12.75">
      <c r="A555" s="38" t="s">
        <v>1761</v>
      </c>
      <c r="B555" s="37" t="s">
        <v>112</v>
      </c>
      <c r="C555" s="38" t="s">
        <v>1762</v>
      </c>
      <c r="D555" s="64"/>
      <c r="E555" s="64"/>
      <c r="F555" s="64"/>
      <c r="G555" s="64"/>
      <c r="H555" s="64">
        <v>127.5</v>
      </c>
      <c r="I555" s="60">
        <v>0</v>
      </c>
      <c r="J555" s="64"/>
      <c r="K555" s="64"/>
      <c r="L555" s="64"/>
      <c r="M555" s="64"/>
      <c r="N555" s="64"/>
      <c r="O555" s="64"/>
      <c r="P555" s="60">
        <f t="shared" si="219"/>
        <v>127.5</v>
      </c>
    </row>
    <row r="556" spans="1:16" ht="12.75">
      <c r="A556" s="51" t="s">
        <v>1029</v>
      </c>
      <c r="B556" s="37"/>
      <c r="C556" s="51" t="s">
        <v>1030</v>
      </c>
      <c r="D556" s="50">
        <f aca="true" t="shared" si="220" ref="D556:O556">SUM(D557+D573)</f>
        <v>850948.6199999999</v>
      </c>
      <c r="E556" s="50">
        <f aca="true" t="shared" si="221" ref="E556:J556">SUM(E557+E573)</f>
        <v>520422.89999999997</v>
      </c>
      <c r="F556" s="50">
        <f t="shared" si="221"/>
        <v>606177.88</v>
      </c>
      <c r="G556" s="50">
        <f t="shared" si="221"/>
        <v>499073.54</v>
      </c>
      <c r="H556" s="50">
        <f t="shared" si="221"/>
        <v>499798.91000000003</v>
      </c>
      <c r="I556" s="50">
        <f t="shared" si="221"/>
        <v>333038.2</v>
      </c>
      <c r="J556" s="50">
        <f t="shared" si="221"/>
        <v>1297497.5900000003</v>
      </c>
      <c r="K556" s="50">
        <f t="shared" si="220"/>
        <v>333427.4600000001</v>
      </c>
      <c r="L556" s="50">
        <f t="shared" si="220"/>
        <v>332800</v>
      </c>
      <c r="M556" s="50">
        <f t="shared" si="220"/>
        <v>332800</v>
      </c>
      <c r="N556" s="50">
        <f t="shared" si="220"/>
        <v>332800</v>
      </c>
      <c r="O556" s="50">
        <f t="shared" si="220"/>
        <v>332800</v>
      </c>
      <c r="P556" s="50">
        <f>SUM(P557+P573)</f>
        <v>6271585.1</v>
      </c>
    </row>
    <row r="557" spans="1:16" ht="12.75">
      <c r="A557" s="53" t="s">
        <v>1031</v>
      </c>
      <c r="B557" s="37"/>
      <c r="C557" s="53" t="s">
        <v>1032</v>
      </c>
      <c r="D557" s="55">
        <f aca="true" t="shared" si="222" ref="D557:I557">SUM(D558+D562+D567)</f>
        <v>840092.8499999999</v>
      </c>
      <c r="E557" s="55">
        <f>SUM(E558+E562+E567)</f>
        <v>516121.24</v>
      </c>
      <c r="F557" s="55">
        <f>SUM(F558+F562+F567)</f>
        <v>597650.6</v>
      </c>
      <c r="G557" s="55">
        <f>SUM(G558+G562+G567)</f>
        <v>494611.36</v>
      </c>
      <c r="H557" s="55">
        <f t="shared" si="222"/>
        <v>484104.88</v>
      </c>
      <c r="I557" s="55">
        <f t="shared" si="222"/>
        <v>326176.53</v>
      </c>
      <c r="J557" s="55">
        <f>SUM(J558+J562+J567+J566)</f>
        <v>1283696.9800000002</v>
      </c>
      <c r="K557" s="55">
        <f aca="true" t="shared" si="223" ref="K557:P557">SUM(K558+K562+K567+K566)</f>
        <v>322864.44000000006</v>
      </c>
      <c r="L557" s="55">
        <f t="shared" si="223"/>
        <v>332800</v>
      </c>
      <c r="M557" s="55">
        <f t="shared" si="223"/>
        <v>332800</v>
      </c>
      <c r="N557" s="55">
        <f t="shared" si="223"/>
        <v>332800</v>
      </c>
      <c r="O557" s="55">
        <f t="shared" si="223"/>
        <v>332800</v>
      </c>
      <c r="P557" s="55">
        <f t="shared" si="223"/>
        <v>6196518.88</v>
      </c>
    </row>
    <row r="558" spans="1:16" ht="23.25" customHeight="1">
      <c r="A558" s="56" t="s">
        <v>1033</v>
      </c>
      <c r="B558" s="37"/>
      <c r="C558" s="61" t="s">
        <v>1034</v>
      </c>
      <c r="D558" s="62">
        <f aca="true" t="shared" si="224" ref="D558:O558">SUM(D559:D561)</f>
        <v>723991.6599999999</v>
      </c>
      <c r="E558" s="62">
        <f>SUM(E559:E561)</f>
        <v>425988.11</v>
      </c>
      <c r="F558" s="62">
        <f>SUM(F559:F561)</f>
        <v>459527.85000000003</v>
      </c>
      <c r="G558" s="62">
        <f>SUM(G559:G561)</f>
        <v>379935.91000000003</v>
      </c>
      <c r="H558" s="62">
        <f t="shared" si="224"/>
        <v>370320.26999999996</v>
      </c>
      <c r="I558" s="62">
        <f t="shared" si="224"/>
        <v>228535.52</v>
      </c>
      <c r="J558" s="62">
        <f t="shared" si="224"/>
        <v>263548.78</v>
      </c>
      <c r="K558" s="62">
        <f t="shared" si="224"/>
        <v>237088.66000000003</v>
      </c>
      <c r="L558" s="62">
        <f t="shared" si="224"/>
        <v>243000</v>
      </c>
      <c r="M558" s="62">
        <f t="shared" si="224"/>
        <v>243000</v>
      </c>
      <c r="N558" s="62">
        <f t="shared" si="224"/>
        <v>243000</v>
      </c>
      <c r="O558" s="62">
        <f t="shared" si="224"/>
        <v>243000</v>
      </c>
      <c r="P558" s="62">
        <f>SUM(P559:P561)</f>
        <v>4060936.76</v>
      </c>
    </row>
    <row r="559" spans="1:16" ht="12.75">
      <c r="A559" s="38" t="s">
        <v>1035</v>
      </c>
      <c r="B559" s="37" t="s">
        <v>97</v>
      </c>
      <c r="C559" s="38" t="s">
        <v>1036</v>
      </c>
      <c r="D559" s="64">
        <v>434365.98</v>
      </c>
      <c r="E559" s="64">
        <v>255572.09</v>
      </c>
      <c r="F559" s="64">
        <v>275698.01</v>
      </c>
      <c r="G559" s="64">
        <v>227944.45</v>
      </c>
      <c r="H559" s="64">
        <v>222173.46</v>
      </c>
      <c r="I559" s="60">
        <v>137102.21</v>
      </c>
      <c r="J559" s="64">
        <v>158110.25</v>
      </c>
      <c r="K559" s="64">
        <v>142237.2</v>
      </c>
      <c r="L559" s="64">
        <v>145800</v>
      </c>
      <c r="M559" s="64">
        <f>L559</f>
        <v>145800</v>
      </c>
      <c r="N559" s="64">
        <f>M559</f>
        <v>145800</v>
      </c>
      <c r="O559" s="64">
        <f>N559</f>
        <v>145800</v>
      </c>
      <c r="P559" s="60">
        <f>SUM(D559:O559)</f>
        <v>2436403.65</v>
      </c>
    </row>
    <row r="560" spans="1:16" ht="12.75">
      <c r="A560" s="38" t="s">
        <v>1037</v>
      </c>
      <c r="B560" s="37" t="s">
        <v>98</v>
      </c>
      <c r="C560" s="38" t="s">
        <v>1038</v>
      </c>
      <c r="D560" s="64">
        <v>181017.34</v>
      </c>
      <c r="E560" s="64">
        <v>106513.02</v>
      </c>
      <c r="F560" s="64">
        <v>114897.71</v>
      </c>
      <c r="G560" s="64">
        <v>94997.64</v>
      </c>
      <c r="H560" s="64">
        <v>92595.89</v>
      </c>
      <c r="I560" s="60">
        <v>57148.81</v>
      </c>
      <c r="J560" s="64">
        <v>65901</v>
      </c>
      <c r="K560" s="64">
        <v>59284.79</v>
      </c>
      <c r="L560" s="64">
        <v>60750</v>
      </c>
      <c r="M560" s="64">
        <f aca="true" t="shared" si="225" ref="M560:O561">L560</f>
        <v>60750</v>
      </c>
      <c r="N560" s="64">
        <f t="shared" si="225"/>
        <v>60750</v>
      </c>
      <c r="O560" s="64">
        <f t="shared" si="225"/>
        <v>60750</v>
      </c>
      <c r="P560" s="60">
        <f>SUM(D560:O560)</f>
        <v>1015356.2</v>
      </c>
    </row>
    <row r="561" spans="1:16" ht="12.75">
      <c r="A561" s="38" t="s">
        <v>1039</v>
      </c>
      <c r="B561" s="37" t="s">
        <v>99</v>
      </c>
      <c r="C561" s="38" t="s">
        <v>1040</v>
      </c>
      <c r="D561" s="64">
        <v>108608.34</v>
      </c>
      <c r="E561" s="64">
        <v>63903</v>
      </c>
      <c r="F561" s="64">
        <v>68932.13</v>
      </c>
      <c r="G561" s="64">
        <v>56993.82</v>
      </c>
      <c r="H561" s="64">
        <v>55550.92</v>
      </c>
      <c r="I561" s="60">
        <v>34284.5</v>
      </c>
      <c r="J561" s="64">
        <v>39537.53</v>
      </c>
      <c r="K561" s="64">
        <v>35566.67</v>
      </c>
      <c r="L561" s="64">
        <v>36450</v>
      </c>
      <c r="M561" s="64">
        <f t="shared" si="225"/>
        <v>36450</v>
      </c>
      <c r="N561" s="64">
        <f t="shared" si="225"/>
        <v>36450</v>
      </c>
      <c r="O561" s="64">
        <f t="shared" si="225"/>
        <v>36450</v>
      </c>
      <c r="P561" s="60">
        <f>SUM(D561:O561)</f>
        <v>609176.9099999999</v>
      </c>
    </row>
    <row r="562" spans="1:16" ht="12.75">
      <c r="A562" s="56" t="s">
        <v>1041</v>
      </c>
      <c r="B562" s="37"/>
      <c r="C562" s="56" t="s">
        <v>1042</v>
      </c>
      <c r="D562" s="62">
        <f aca="true" t="shared" si="226" ref="D562:O562">SUM(D563:D565)</f>
        <v>17727.94</v>
      </c>
      <c r="E562" s="62">
        <f t="shared" si="226"/>
        <v>23888.55</v>
      </c>
      <c r="F562" s="62">
        <f t="shared" si="226"/>
        <v>49177.67</v>
      </c>
      <c r="G562" s="62">
        <f t="shared" si="226"/>
        <v>34983.479999999996</v>
      </c>
      <c r="H562" s="62">
        <f t="shared" si="226"/>
        <v>25491.47</v>
      </c>
      <c r="I562" s="62">
        <f>SUM(I563:I565)</f>
        <v>27673.57</v>
      </c>
      <c r="J562" s="62">
        <f>SUM(J563:J565)</f>
        <v>945481.88</v>
      </c>
      <c r="K562" s="62">
        <f t="shared" si="226"/>
        <v>18131.97</v>
      </c>
      <c r="L562" s="62">
        <f t="shared" si="226"/>
        <v>22000</v>
      </c>
      <c r="M562" s="62">
        <f t="shared" si="226"/>
        <v>22000</v>
      </c>
      <c r="N562" s="62">
        <f t="shared" si="226"/>
        <v>22000</v>
      </c>
      <c r="O562" s="62">
        <f t="shared" si="226"/>
        <v>22000</v>
      </c>
      <c r="P562" s="62">
        <f>SUM(P563:P565)</f>
        <v>1230556.53</v>
      </c>
    </row>
    <row r="563" spans="1:16" ht="12.75">
      <c r="A563" s="38" t="s">
        <v>1043</v>
      </c>
      <c r="B563" s="37" t="s">
        <v>97</v>
      </c>
      <c r="C563" s="38" t="s">
        <v>1044</v>
      </c>
      <c r="D563" s="64">
        <v>10636.42</v>
      </c>
      <c r="E563" s="64">
        <v>14332.19</v>
      </c>
      <c r="F563" s="64">
        <v>29505.95</v>
      </c>
      <c r="G563" s="64">
        <v>20989.39</v>
      </c>
      <c r="H563" s="64">
        <v>15294.23</v>
      </c>
      <c r="I563" s="60">
        <v>16603.66</v>
      </c>
      <c r="J563" s="64">
        <v>567288.55</v>
      </c>
      <c r="K563" s="64">
        <v>10878.92</v>
      </c>
      <c r="L563" s="64">
        <v>13200</v>
      </c>
      <c r="M563" s="64">
        <f>L563</f>
        <v>13200</v>
      </c>
      <c r="N563" s="64">
        <f>M563</f>
        <v>13200</v>
      </c>
      <c r="O563" s="64">
        <f>N563</f>
        <v>13200</v>
      </c>
      <c r="P563" s="60">
        <f>SUM(D563:O563)</f>
        <v>738329.31</v>
      </c>
    </row>
    <row r="564" spans="1:16" ht="12.75">
      <c r="A564" s="38" t="s">
        <v>1045</v>
      </c>
      <c r="B564" s="37" t="s">
        <v>98</v>
      </c>
      <c r="C564" s="38" t="s">
        <v>1046</v>
      </c>
      <c r="D564" s="64">
        <v>4432.31</v>
      </c>
      <c r="E564" s="64">
        <v>5972.91</v>
      </c>
      <c r="F564" s="64">
        <v>12294.91</v>
      </c>
      <c r="G564" s="64">
        <v>8746.55</v>
      </c>
      <c r="H564" s="64">
        <v>6373.43</v>
      </c>
      <c r="I564" s="60">
        <v>6918.68</v>
      </c>
      <c r="J564" s="64">
        <v>236370.94</v>
      </c>
      <c r="K564" s="64">
        <v>4533.16</v>
      </c>
      <c r="L564" s="64">
        <v>5500</v>
      </c>
      <c r="M564" s="64">
        <f aca="true" t="shared" si="227" ref="M564:O565">L564</f>
        <v>5500</v>
      </c>
      <c r="N564" s="64">
        <f t="shared" si="227"/>
        <v>5500</v>
      </c>
      <c r="O564" s="64">
        <f t="shared" si="227"/>
        <v>5500</v>
      </c>
      <c r="P564" s="60">
        <f>SUM(D564:O564)</f>
        <v>307642.88999999996</v>
      </c>
    </row>
    <row r="565" spans="1:16" ht="12.75">
      <c r="A565" s="38" t="s">
        <v>1047</v>
      </c>
      <c r="B565" s="37" t="s">
        <v>99</v>
      </c>
      <c r="C565" s="38" t="s">
        <v>1048</v>
      </c>
      <c r="D565" s="64">
        <v>2659.21</v>
      </c>
      <c r="E565" s="64">
        <v>3583.45</v>
      </c>
      <c r="F565" s="64">
        <v>7376.81</v>
      </c>
      <c r="G565" s="64">
        <v>5247.54</v>
      </c>
      <c r="H565" s="64">
        <v>3823.81</v>
      </c>
      <c r="I565" s="60">
        <v>4151.23</v>
      </c>
      <c r="J565" s="64">
        <v>141822.39</v>
      </c>
      <c r="K565" s="64">
        <v>2719.89</v>
      </c>
      <c r="L565" s="64">
        <v>3300</v>
      </c>
      <c r="M565" s="64">
        <f t="shared" si="227"/>
        <v>3300</v>
      </c>
      <c r="N565" s="64">
        <f t="shared" si="227"/>
        <v>3300</v>
      </c>
      <c r="O565" s="64">
        <f t="shared" si="227"/>
        <v>3300</v>
      </c>
      <c r="P565" s="60">
        <f>SUM(D565:O565)</f>
        <v>184584.33000000002</v>
      </c>
    </row>
    <row r="566" spans="1:16" ht="12.75">
      <c r="A566" s="56" t="s">
        <v>1349</v>
      </c>
      <c r="B566" s="37" t="s">
        <v>100</v>
      </c>
      <c r="C566" s="56" t="s">
        <v>1350</v>
      </c>
      <c r="D566" s="62"/>
      <c r="E566" s="62"/>
      <c r="F566" s="62">
        <v>0</v>
      </c>
      <c r="G566" s="62">
        <v>0</v>
      </c>
      <c r="H566" s="62">
        <v>0</v>
      </c>
      <c r="I566" s="62">
        <v>0</v>
      </c>
      <c r="J566" s="62">
        <v>2977.75</v>
      </c>
      <c r="K566" s="62">
        <v>2933.2</v>
      </c>
      <c r="L566" s="62"/>
      <c r="M566" s="62"/>
      <c r="N566" s="62"/>
      <c r="O566" s="62"/>
      <c r="P566" s="60">
        <f>SUM(D566:O566)</f>
        <v>5910.95</v>
      </c>
    </row>
    <row r="567" spans="1:16" ht="12.75">
      <c r="A567" s="56" t="s">
        <v>1049</v>
      </c>
      <c r="B567" s="37"/>
      <c r="C567" s="56" t="s">
        <v>1050</v>
      </c>
      <c r="D567" s="62">
        <f>D568</f>
        <v>98373.25</v>
      </c>
      <c r="E567" s="62">
        <f>E568</f>
        <v>66244.58000000002</v>
      </c>
      <c r="F567" s="62">
        <f>F568</f>
        <v>88945.08</v>
      </c>
      <c r="G567" s="62">
        <f aca="true" t="shared" si="228" ref="G567:P567">G568</f>
        <v>79691.96999999999</v>
      </c>
      <c r="H567" s="62">
        <f t="shared" si="228"/>
        <v>88293.14</v>
      </c>
      <c r="I567" s="62">
        <f t="shared" si="228"/>
        <v>69967.44</v>
      </c>
      <c r="J567" s="62">
        <f t="shared" si="228"/>
        <v>71688.57</v>
      </c>
      <c r="K567" s="62">
        <f t="shared" si="228"/>
        <v>64710.61</v>
      </c>
      <c r="L567" s="62">
        <f t="shared" si="228"/>
        <v>67800</v>
      </c>
      <c r="M567" s="62">
        <f t="shared" si="228"/>
        <v>67800</v>
      </c>
      <c r="N567" s="62">
        <f t="shared" si="228"/>
        <v>67800</v>
      </c>
      <c r="O567" s="62">
        <f t="shared" si="228"/>
        <v>67800</v>
      </c>
      <c r="P567" s="62">
        <f t="shared" si="228"/>
        <v>899114.6399999999</v>
      </c>
    </row>
    <row r="568" spans="1:16" ht="12.75">
      <c r="A568" s="56" t="s">
        <v>518</v>
      </c>
      <c r="B568" s="37"/>
      <c r="C568" s="56" t="s">
        <v>519</v>
      </c>
      <c r="D568" s="62">
        <f>D569+D571</f>
        <v>98373.25</v>
      </c>
      <c r="E568" s="62">
        <f>SUM(E569:E572)</f>
        <v>66244.58000000002</v>
      </c>
      <c r="F568" s="62">
        <f aca="true" t="shared" si="229" ref="F568:P568">SUM(F569:F572)</f>
        <v>88945.08</v>
      </c>
      <c r="G568" s="62">
        <f t="shared" si="229"/>
        <v>79691.96999999999</v>
      </c>
      <c r="H568" s="62">
        <f t="shared" si="229"/>
        <v>88293.14</v>
      </c>
      <c r="I568" s="62">
        <f t="shared" si="229"/>
        <v>69967.44</v>
      </c>
      <c r="J568" s="62">
        <f t="shared" si="229"/>
        <v>71688.57</v>
      </c>
      <c r="K568" s="62">
        <f t="shared" si="229"/>
        <v>64710.61</v>
      </c>
      <c r="L568" s="62">
        <f t="shared" si="229"/>
        <v>67800</v>
      </c>
      <c r="M568" s="62">
        <f t="shared" si="229"/>
        <v>67800</v>
      </c>
      <c r="N568" s="62">
        <f t="shared" si="229"/>
        <v>67800</v>
      </c>
      <c r="O568" s="62">
        <f t="shared" si="229"/>
        <v>67800</v>
      </c>
      <c r="P568" s="62">
        <f t="shared" si="229"/>
        <v>899114.6399999999</v>
      </c>
    </row>
    <row r="569" spans="1:16" ht="12.75">
      <c r="A569" s="38" t="s">
        <v>1051</v>
      </c>
      <c r="B569" s="37" t="s">
        <v>97</v>
      </c>
      <c r="C569" s="38" t="s">
        <v>1052</v>
      </c>
      <c r="D569" s="64">
        <v>35539.55</v>
      </c>
      <c r="E569" s="64">
        <v>17982.97</v>
      </c>
      <c r="F569" s="64">
        <v>41859.11</v>
      </c>
      <c r="G569" s="64">
        <v>34680.47</v>
      </c>
      <c r="H569" s="64">
        <v>42337.21</v>
      </c>
      <c r="I569" s="60">
        <v>31748.43</v>
      </c>
      <c r="J569" s="64">
        <v>28108.81</v>
      </c>
      <c r="K569" s="64">
        <v>26716.85</v>
      </c>
      <c r="L569" s="64">
        <v>28800</v>
      </c>
      <c r="M569" s="64">
        <f>L569</f>
        <v>28800</v>
      </c>
      <c r="N569" s="64">
        <f>M569</f>
        <v>28800</v>
      </c>
      <c r="O569" s="64">
        <f>N569</f>
        <v>28800</v>
      </c>
      <c r="P569" s="60">
        <f>SUM(D569:O569)</f>
        <v>374173.4</v>
      </c>
    </row>
    <row r="570" spans="1:16" ht="12.75">
      <c r="A570" s="38" t="s">
        <v>1621</v>
      </c>
      <c r="B570" s="37" t="s">
        <v>97</v>
      </c>
      <c r="C570" s="38" t="s">
        <v>1622</v>
      </c>
      <c r="D570" s="64">
        <v>0</v>
      </c>
      <c r="E570" s="64">
        <v>0</v>
      </c>
      <c r="F570" s="64">
        <v>0</v>
      </c>
      <c r="G570" s="64"/>
      <c r="H570" s="64"/>
      <c r="I570" s="60">
        <v>0</v>
      </c>
      <c r="J570" s="64">
        <v>0</v>
      </c>
      <c r="K570" s="64">
        <v>0</v>
      </c>
      <c r="L570" s="64"/>
      <c r="M570" s="64"/>
      <c r="N570" s="64"/>
      <c r="O570" s="64"/>
      <c r="P570" s="60">
        <f>SUM(D570:O570)</f>
        <v>0</v>
      </c>
    </row>
    <row r="571" spans="1:16" ht="12.75">
      <c r="A571" s="38" t="s">
        <v>1550</v>
      </c>
      <c r="B571" s="37" t="s">
        <v>97</v>
      </c>
      <c r="C571" s="38" t="s">
        <v>1609</v>
      </c>
      <c r="D571" s="64">
        <v>62833.7</v>
      </c>
      <c r="E571" s="64">
        <v>48080.79</v>
      </c>
      <c r="F571" s="64">
        <v>42252.86</v>
      </c>
      <c r="G571" s="64">
        <v>41740.27</v>
      </c>
      <c r="H571" s="64">
        <v>44693.15</v>
      </c>
      <c r="I571" s="60">
        <v>38219.01</v>
      </c>
      <c r="J571" s="64">
        <v>43579.76</v>
      </c>
      <c r="K571" s="64">
        <v>37993.76</v>
      </c>
      <c r="L571" s="64">
        <v>39000</v>
      </c>
      <c r="M571" s="64">
        <f>L571</f>
        <v>39000</v>
      </c>
      <c r="N571" s="64">
        <f>M571</f>
        <v>39000</v>
      </c>
      <c r="O571" s="64">
        <f>N571</f>
        <v>39000</v>
      </c>
      <c r="P571" s="60">
        <f>SUM(D571:O571)</f>
        <v>515393.3</v>
      </c>
    </row>
    <row r="572" spans="1:16" ht="12.75">
      <c r="A572" s="38" t="s">
        <v>1729</v>
      </c>
      <c r="B572" s="37" t="s">
        <v>207</v>
      </c>
      <c r="C572" s="38" t="s">
        <v>1730</v>
      </c>
      <c r="D572" s="64"/>
      <c r="E572" s="64">
        <v>180.82</v>
      </c>
      <c r="F572" s="64">
        <v>4833.11</v>
      </c>
      <c r="G572" s="64">
        <v>3271.23</v>
      </c>
      <c r="H572" s="64">
        <v>1262.78</v>
      </c>
      <c r="I572" s="60">
        <v>0</v>
      </c>
      <c r="J572" s="64">
        <v>0</v>
      </c>
      <c r="K572" s="64">
        <v>0</v>
      </c>
      <c r="L572" s="64"/>
      <c r="M572" s="64"/>
      <c r="N572" s="64"/>
      <c r="O572" s="64"/>
      <c r="P572" s="60">
        <f>SUM(D572:O572)</f>
        <v>9547.94</v>
      </c>
    </row>
    <row r="573" spans="1:16" ht="12.75">
      <c r="A573" s="53" t="s">
        <v>1053</v>
      </c>
      <c r="B573" s="37"/>
      <c r="C573" s="53" t="s">
        <v>1054</v>
      </c>
      <c r="D573" s="55">
        <f>D577</f>
        <v>10855.77</v>
      </c>
      <c r="E573" s="55">
        <f>E577</f>
        <v>4301.66</v>
      </c>
      <c r="F573" s="55">
        <f>F577</f>
        <v>8527.28</v>
      </c>
      <c r="G573" s="55">
        <f>G577</f>
        <v>4462.18</v>
      </c>
      <c r="H573" s="55">
        <f>H577+H574</f>
        <v>15694.03</v>
      </c>
      <c r="I573" s="55">
        <f>I574+I577</f>
        <v>6861.67</v>
      </c>
      <c r="J573" s="55">
        <f aca="true" t="shared" si="230" ref="J573:P573">J574+J577</f>
        <v>13800.61</v>
      </c>
      <c r="K573" s="55">
        <f t="shared" si="230"/>
        <v>10563.02</v>
      </c>
      <c r="L573" s="55">
        <f t="shared" si="230"/>
        <v>0</v>
      </c>
      <c r="M573" s="55">
        <f t="shared" si="230"/>
        <v>0</v>
      </c>
      <c r="N573" s="55">
        <f t="shared" si="230"/>
        <v>0</v>
      </c>
      <c r="O573" s="55">
        <f t="shared" si="230"/>
        <v>0</v>
      </c>
      <c r="P573" s="55">
        <f t="shared" si="230"/>
        <v>75066.22</v>
      </c>
    </row>
    <row r="574" spans="1:16" ht="12.75">
      <c r="A574" s="56" t="s">
        <v>1763</v>
      </c>
      <c r="B574" s="37"/>
      <c r="C574" s="61" t="s">
        <v>1764</v>
      </c>
      <c r="D574" s="62"/>
      <c r="E574" s="62"/>
      <c r="F574" s="62"/>
      <c r="G574" s="62"/>
      <c r="H574" s="62">
        <f>H575</f>
        <v>2822.59</v>
      </c>
      <c r="I574" s="62">
        <f>I575</f>
        <v>2955.93</v>
      </c>
      <c r="J574" s="62">
        <f aca="true" t="shared" si="231" ref="J574:P575">J575</f>
        <v>6926.45</v>
      </c>
      <c r="K574" s="62">
        <f t="shared" si="231"/>
        <v>2924.09</v>
      </c>
      <c r="L574" s="62">
        <f t="shared" si="231"/>
        <v>0</v>
      </c>
      <c r="M574" s="62">
        <f t="shared" si="231"/>
        <v>0</v>
      </c>
      <c r="N574" s="62">
        <f t="shared" si="231"/>
        <v>0</v>
      </c>
      <c r="O574" s="62">
        <f t="shared" si="231"/>
        <v>0</v>
      </c>
      <c r="P574" s="62">
        <f t="shared" si="231"/>
        <v>15629.060000000001</v>
      </c>
    </row>
    <row r="575" spans="1:16" ht="12.75">
      <c r="A575" s="18" t="s">
        <v>1765</v>
      </c>
      <c r="B575" s="20"/>
      <c r="C575" s="19" t="s">
        <v>1766</v>
      </c>
      <c r="D575" s="55"/>
      <c r="E575" s="55"/>
      <c r="F575" s="55"/>
      <c r="G575" s="55"/>
      <c r="H575" s="55">
        <f>H576</f>
        <v>2822.59</v>
      </c>
      <c r="I575" s="55">
        <f>I576</f>
        <v>2955.93</v>
      </c>
      <c r="J575" s="55">
        <f t="shared" si="231"/>
        <v>6926.45</v>
      </c>
      <c r="K575" s="55">
        <f t="shared" si="231"/>
        <v>2924.09</v>
      </c>
      <c r="L575" s="55">
        <f t="shared" si="231"/>
        <v>0</v>
      </c>
      <c r="M575" s="55">
        <f t="shared" si="231"/>
        <v>0</v>
      </c>
      <c r="N575" s="55">
        <f t="shared" si="231"/>
        <v>0</v>
      </c>
      <c r="O575" s="55">
        <f t="shared" si="231"/>
        <v>0</v>
      </c>
      <c r="P575" s="55">
        <f t="shared" si="231"/>
        <v>15629.060000000001</v>
      </c>
    </row>
    <row r="576" spans="1:16" ht="12.75">
      <c r="A576" s="38" t="s">
        <v>1767</v>
      </c>
      <c r="B576" s="37" t="s">
        <v>207</v>
      </c>
      <c r="C576" s="38" t="s">
        <v>1768</v>
      </c>
      <c r="D576" s="64"/>
      <c r="E576" s="64"/>
      <c r="F576" s="64"/>
      <c r="G576" s="64"/>
      <c r="H576" s="64">
        <v>2822.59</v>
      </c>
      <c r="I576" s="60">
        <v>2955.93</v>
      </c>
      <c r="J576" s="64">
        <v>6926.45</v>
      </c>
      <c r="K576" s="64">
        <v>2924.09</v>
      </c>
      <c r="L576" s="64"/>
      <c r="M576" s="64"/>
      <c r="N576" s="64"/>
      <c r="O576" s="64"/>
      <c r="P576" s="60">
        <f>SUM(D576:O576)</f>
        <v>15629.060000000001</v>
      </c>
    </row>
    <row r="577" spans="1:16" ht="12.75">
      <c r="A577" s="56" t="s">
        <v>1055</v>
      </c>
      <c r="B577" s="37"/>
      <c r="C577" s="61" t="s">
        <v>1056</v>
      </c>
      <c r="D577" s="62">
        <f aca="true" t="shared" si="232" ref="D577:O577">D578</f>
        <v>10855.77</v>
      </c>
      <c r="E577" s="62">
        <f t="shared" si="232"/>
        <v>4301.66</v>
      </c>
      <c r="F577" s="62">
        <f t="shared" si="232"/>
        <v>8527.28</v>
      </c>
      <c r="G577" s="62">
        <f t="shared" si="232"/>
        <v>4462.18</v>
      </c>
      <c r="H577" s="62">
        <f t="shared" si="232"/>
        <v>12871.44</v>
      </c>
      <c r="I577" s="62">
        <f>I578</f>
        <v>3905.74</v>
      </c>
      <c r="J577" s="62">
        <f t="shared" si="232"/>
        <v>6874.16</v>
      </c>
      <c r="K577" s="62">
        <f t="shared" si="232"/>
        <v>7638.93</v>
      </c>
      <c r="L577" s="62">
        <f t="shared" si="232"/>
        <v>0</v>
      </c>
      <c r="M577" s="62">
        <f t="shared" si="232"/>
        <v>0</v>
      </c>
      <c r="N577" s="62">
        <f t="shared" si="232"/>
        <v>0</v>
      </c>
      <c r="O577" s="62">
        <f t="shared" si="232"/>
        <v>0</v>
      </c>
      <c r="P577" s="62">
        <f>P578</f>
        <v>59437.159999999996</v>
      </c>
    </row>
    <row r="578" spans="1:16" ht="12.75">
      <c r="A578" s="38" t="s">
        <v>1057</v>
      </c>
      <c r="B578" s="37"/>
      <c r="C578" s="38" t="s">
        <v>1058</v>
      </c>
      <c r="D578" s="64">
        <f>SUM(D579:D580)</f>
        <v>10855.77</v>
      </c>
      <c r="E578" s="64">
        <f>SUM(E579:E580)</f>
        <v>4301.66</v>
      </c>
      <c r="F578" s="64">
        <f>SUM(F579:F580)</f>
        <v>8527.28</v>
      </c>
      <c r="G578" s="64">
        <f>SUM(G579:G580)</f>
        <v>4462.18</v>
      </c>
      <c r="H578" s="64">
        <f>SUM(H579:H580)</f>
        <v>12871.44</v>
      </c>
      <c r="I578" s="64">
        <f aca="true" t="shared" si="233" ref="I578:P578">SUM(I579:I580)</f>
        <v>3905.74</v>
      </c>
      <c r="J578" s="64">
        <f t="shared" si="233"/>
        <v>6874.16</v>
      </c>
      <c r="K578" s="64">
        <f t="shared" si="233"/>
        <v>7638.93</v>
      </c>
      <c r="L578" s="64">
        <f t="shared" si="233"/>
        <v>0</v>
      </c>
      <c r="M578" s="64">
        <f t="shared" si="233"/>
        <v>0</v>
      </c>
      <c r="N578" s="64">
        <f t="shared" si="233"/>
        <v>0</v>
      </c>
      <c r="O578" s="64">
        <f t="shared" si="233"/>
        <v>0</v>
      </c>
      <c r="P578" s="64">
        <f t="shared" si="233"/>
        <v>59437.159999999996</v>
      </c>
    </row>
    <row r="579" spans="1:16" ht="12.75">
      <c r="A579" s="38" t="s">
        <v>1059</v>
      </c>
      <c r="B579" s="37" t="s">
        <v>103</v>
      </c>
      <c r="C579" s="38" t="s">
        <v>1060</v>
      </c>
      <c r="D579" s="64">
        <v>0</v>
      </c>
      <c r="E579" s="64">
        <v>0</v>
      </c>
      <c r="F579" s="64">
        <v>0</v>
      </c>
      <c r="G579" s="64">
        <v>0</v>
      </c>
      <c r="H579" s="64"/>
      <c r="I579" s="60">
        <v>0</v>
      </c>
      <c r="J579" s="64"/>
      <c r="K579" s="64"/>
      <c r="L579" s="64"/>
      <c r="M579" s="64"/>
      <c r="N579" s="64"/>
      <c r="O579" s="64"/>
      <c r="P579" s="60">
        <f>SUM(D579:O579)</f>
        <v>0</v>
      </c>
    </row>
    <row r="580" spans="1:16" ht="18">
      <c r="A580" s="38" t="s">
        <v>1061</v>
      </c>
      <c r="B580" s="37" t="s">
        <v>97</v>
      </c>
      <c r="C580" s="39" t="s">
        <v>1062</v>
      </c>
      <c r="D580" s="64">
        <v>10855.77</v>
      </c>
      <c r="E580" s="64">
        <v>4301.66</v>
      </c>
      <c r="F580" s="64">
        <v>8527.28</v>
      </c>
      <c r="G580" s="64">
        <v>4462.18</v>
      </c>
      <c r="H580" s="64">
        <v>12871.44</v>
      </c>
      <c r="I580" s="60">
        <v>3905.74</v>
      </c>
      <c r="J580" s="64">
        <v>6874.16</v>
      </c>
      <c r="K580" s="64">
        <v>7638.93</v>
      </c>
      <c r="L580" s="64"/>
      <c r="M580" s="64"/>
      <c r="N580" s="64"/>
      <c r="O580" s="64"/>
      <c r="P580" s="60">
        <f>SUM(D580:O580)</f>
        <v>59437.159999999996</v>
      </c>
    </row>
    <row r="581" spans="1:16" ht="12.75">
      <c r="A581" s="51" t="s">
        <v>1063</v>
      </c>
      <c r="B581" s="37"/>
      <c r="C581" s="51" t="s">
        <v>1064</v>
      </c>
      <c r="D581" s="50">
        <f>SUM(D584)</f>
        <v>31400.09</v>
      </c>
      <c r="E581" s="50">
        <f>SUM(E584)</f>
        <v>21830.32</v>
      </c>
      <c r="F581" s="50">
        <f>SUM(F584)</f>
        <v>26694.44</v>
      </c>
      <c r="G581" s="50">
        <f>SUM(G582+G584)</f>
        <v>32933.1</v>
      </c>
      <c r="H581" s="50">
        <f>SUM(H582+H584)</f>
        <v>28764.58</v>
      </c>
      <c r="I581" s="50">
        <f aca="true" t="shared" si="234" ref="I581:P581">SUM(I582+I584)</f>
        <v>12199.22</v>
      </c>
      <c r="J581" s="50">
        <f t="shared" si="234"/>
        <v>157355.86</v>
      </c>
      <c r="K581" s="50">
        <f t="shared" si="234"/>
        <v>114209.18</v>
      </c>
      <c r="L581" s="50">
        <f t="shared" si="234"/>
        <v>1593.01</v>
      </c>
      <c r="M581" s="50">
        <f t="shared" si="234"/>
        <v>1593.01</v>
      </c>
      <c r="N581" s="50">
        <f t="shared" si="234"/>
        <v>1593.01</v>
      </c>
      <c r="O581" s="50">
        <f t="shared" si="234"/>
        <v>1490.41</v>
      </c>
      <c r="P581" s="50">
        <f t="shared" si="234"/>
        <v>431656.23</v>
      </c>
    </row>
    <row r="582" spans="1:16" ht="12.75">
      <c r="A582" s="56" t="s">
        <v>1399</v>
      </c>
      <c r="B582" s="37"/>
      <c r="C582" s="61" t="s">
        <v>1400</v>
      </c>
      <c r="D582" s="62"/>
      <c r="E582" s="62"/>
      <c r="F582" s="62"/>
      <c r="G582" s="62">
        <f>G583</f>
        <v>0</v>
      </c>
      <c r="H582" s="62">
        <f>H583</f>
        <v>8732.43</v>
      </c>
      <c r="I582" s="62">
        <f aca="true" t="shared" si="235" ref="I582:P582">I583</f>
        <v>701.83</v>
      </c>
      <c r="J582" s="62">
        <f t="shared" si="235"/>
        <v>150.43</v>
      </c>
      <c r="K582" s="62">
        <f t="shared" si="235"/>
        <v>0</v>
      </c>
      <c r="L582" s="62">
        <f t="shared" si="235"/>
        <v>0</v>
      </c>
      <c r="M582" s="62">
        <f t="shared" si="235"/>
        <v>0</v>
      </c>
      <c r="N582" s="62">
        <f t="shared" si="235"/>
        <v>0</v>
      </c>
      <c r="O582" s="62">
        <f t="shared" si="235"/>
        <v>0</v>
      </c>
      <c r="P582" s="62">
        <f t="shared" si="235"/>
        <v>9584.69</v>
      </c>
    </row>
    <row r="583" spans="1:16" ht="12.75">
      <c r="A583" s="38" t="s">
        <v>1401</v>
      </c>
      <c r="B583" s="37" t="s">
        <v>97</v>
      </c>
      <c r="C583" s="38" t="s">
        <v>1402</v>
      </c>
      <c r="D583" s="64">
        <v>0</v>
      </c>
      <c r="E583" s="64"/>
      <c r="F583" s="64">
        <v>0</v>
      </c>
      <c r="G583" s="64"/>
      <c r="H583" s="64">
        <v>8732.43</v>
      </c>
      <c r="I583" s="64">
        <v>701.83</v>
      </c>
      <c r="J583" s="64">
        <v>150.43</v>
      </c>
      <c r="K583" s="64">
        <v>0</v>
      </c>
      <c r="L583" s="64"/>
      <c r="M583" s="64"/>
      <c r="N583" s="64"/>
      <c r="O583" s="64"/>
      <c r="P583" s="60">
        <f>SUM(D583:O583)</f>
        <v>9584.69</v>
      </c>
    </row>
    <row r="584" spans="1:16" ht="12.75">
      <c r="A584" s="53" t="s">
        <v>1065</v>
      </c>
      <c r="B584" s="37"/>
      <c r="C584" s="53" t="s">
        <v>1066</v>
      </c>
      <c r="D584" s="55">
        <f>D585+D588+D589</f>
        <v>31400.09</v>
      </c>
      <c r="E584" s="55">
        <f aca="true" t="shared" si="236" ref="E584:P584">E585+E588+E589</f>
        <v>21830.32</v>
      </c>
      <c r="F584" s="55">
        <f t="shared" si="236"/>
        <v>26694.44</v>
      </c>
      <c r="G584" s="55">
        <f t="shared" si="236"/>
        <v>32933.1</v>
      </c>
      <c r="H584" s="55">
        <f t="shared" si="236"/>
        <v>20032.15</v>
      </c>
      <c r="I584" s="55">
        <f t="shared" si="236"/>
        <v>11497.39</v>
      </c>
      <c r="J584" s="55">
        <f t="shared" si="236"/>
        <v>157205.43</v>
      </c>
      <c r="K584" s="55">
        <f t="shared" si="236"/>
        <v>114209.18</v>
      </c>
      <c r="L584" s="55">
        <f t="shared" si="236"/>
        <v>1593.01</v>
      </c>
      <c r="M584" s="55">
        <f t="shared" si="236"/>
        <v>1593.01</v>
      </c>
      <c r="N584" s="55">
        <f t="shared" si="236"/>
        <v>1593.01</v>
      </c>
      <c r="O584" s="55">
        <f t="shared" si="236"/>
        <v>1490.41</v>
      </c>
      <c r="P584" s="55">
        <f t="shared" si="236"/>
        <v>422071.54</v>
      </c>
    </row>
    <row r="585" spans="1:16" ht="12.75">
      <c r="A585" s="18" t="s">
        <v>342</v>
      </c>
      <c r="B585" s="20"/>
      <c r="C585" s="19" t="s">
        <v>343</v>
      </c>
      <c r="D585" s="55">
        <f>D586+D587</f>
        <v>6657.39</v>
      </c>
      <c r="E585" s="55">
        <f aca="true" t="shared" si="237" ref="E585:P585">E586+E587</f>
        <v>4793.86</v>
      </c>
      <c r="F585" s="55">
        <f t="shared" si="237"/>
        <v>5677.87</v>
      </c>
      <c r="G585" s="55">
        <f t="shared" si="237"/>
        <v>4784.83</v>
      </c>
      <c r="H585" s="55">
        <f t="shared" si="237"/>
        <v>6260.639999999999</v>
      </c>
      <c r="I585" s="55">
        <f t="shared" si="237"/>
        <v>-1383.4199999999998</v>
      </c>
      <c r="J585" s="55">
        <f t="shared" si="237"/>
        <v>7466.38</v>
      </c>
      <c r="K585" s="55">
        <f t="shared" si="237"/>
        <v>1503.01</v>
      </c>
      <c r="L585" s="55">
        <f t="shared" si="237"/>
        <v>1593.01</v>
      </c>
      <c r="M585" s="55">
        <f t="shared" si="237"/>
        <v>1593.01</v>
      </c>
      <c r="N585" s="55">
        <f t="shared" si="237"/>
        <v>1593.01</v>
      </c>
      <c r="O585" s="55">
        <f t="shared" si="237"/>
        <v>1490.41</v>
      </c>
      <c r="P585" s="55">
        <f t="shared" si="237"/>
        <v>42030.00000000001</v>
      </c>
    </row>
    <row r="586" spans="1:16" ht="12.75">
      <c r="A586" s="22" t="s">
        <v>419</v>
      </c>
      <c r="B586" s="24" t="s">
        <v>424</v>
      </c>
      <c r="C586" s="23" t="s">
        <v>344</v>
      </c>
      <c r="D586" s="55">
        <v>6657.39</v>
      </c>
      <c r="E586" s="55">
        <v>4762.66</v>
      </c>
      <c r="F586" s="55">
        <v>5677.87</v>
      </c>
      <c r="G586" s="55">
        <v>4784.83</v>
      </c>
      <c r="H586" s="55">
        <v>6260.44</v>
      </c>
      <c r="I586" s="55">
        <v>-1384.12</v>
      </c>
      <c r="J586" s="55">
        <v>6814.46</v>
      </c>
      <c r="K586" s="55">
        <v>1503.01</v>
      </c>
      <c r="L586" s="55">
        <f>K586</f>
        <v>1503.01</v>
      </c>
      <c r="M586" s="55">
        <f>L586</f>
        <v>1503.01</v>
      </c>
      <c r="N586" s="55">
        <f>M586</f>
        <v>1503.01</v>
      </c>
      <c r="O586" s="55">
        <v>1414.43</v>
      </c>
      <c r="P586" s="60">
        <f>SUM(D586:O586)</f>
        <v>41000.00000000001</v>
      </c>
    </row>
    <row r="587" spans="1:16" ht="12.75">
      <c r="A587" s="22" t="s">
        <v>418</v>
      </c>
      <c r="B587" s="24" t="s">
        <v>424</v>
      </c>
      <c r="C587" s="23" t="s">
        <v>345</v>
      </c>
      <c r="D587" s="55">
        <v>0</v>
      </c>
      <c r="E587" s="55">
        <v>31.2</v>
      </c>
      <c r="F587" s="55"/>
      <c r="G587" s="55"/>
      <c r="H587" s="55">
        <v>0.2</v>
      </c>
      <c r="I587" s="55">
        <v>0.7</v>
      </c>
      <c r="J587" s="55">
        <v>651.92</v>
      </c>
      <c r="K587" s="55"/>
      <c r="L587" s="55">
        <v>90</v>
      </c>
      <c r="M587" s="55">
        <v>90</v>
      </c>
      <c r="N587" s="55">
        <f>L587</f>
        <v>90</v>
      </c>
      <c r="O587" s="55">
        <v>75.98</v>
      </c>
      <c r="P587" s="60">
        <f>SUM(D587:O587)</f>
        <v>1030</v>
      </c>
    </row>
    <row r="588" spans="1:16" ht="12.75">
      <c r="A588" s="38" t="s">
        <v>1067</v>
      </c>
      <c r="B588" s="37" t="s">
        <v>97</v>
      </c>
      <c r="C588" s="38" t="s">
        <v>1068</v>
      </c>
      <c r="D588" s="64">
        <v>24742.7</v>
      </c>
      <c r="E588" s="64">
        <v>17036.46</v>
      </c>
      <c r="F588" s="64">
        <v>21016.57</v>
      </c>
      <c r="G588" s="64">
        <v>28148.27</v>
      </c>
      <c r="H588" s="64">
        <v>13771.51</v>
      </c>
      <c r="I588" s="60">
        <v>12880.81</v>
      </c>
      <c r="J588" s="64">
        <v>149739.05</v>
      </c>
      <c r="K588" s="64">
        <v>112706.17</v>
      </c>
      <c r="L588" s="64"/>
      <c r="M588" s="64"/>
      <c r="N588" s="64"/>
      <c r="O588" s="64"/>
      <c r="P588" s="60">
        <f>SUM(D588:O588)</f>
        <v>380041.54</v>
      </c>
    </row>
    <row r="589" spans="1:16" ht="12.75">
      <c r="A589" s="38" t="s">
        <v>346</v>
      </c>
      <c r="B589" s="37" t="s">
        <v>102</v>
      </c>
      <c r="C589" s="38" t="s">
        <v>347</v>
      </c>
      <c r="D589" s="64">
        <v>0</v>
      </c>
      <c r="E589" s="64">
        <v>0</v>
      </c>
      <c r="F589" s="64"/>
      <c r="G589" s="64"/>
      <c r="H589" s="64"/>
      <c r="I589" s="60">
        <v>0</v>
      </c>
      <c r="J589" s="64"/>
      <c r="K589" s="64"/>
      <c r="L589" s="64"/>
      <c r="M589" s="64"/>
      <c r="N589" s="64"/>
      <c r="O589" s="64"/>
      <c r="P589" s="60">
        <f>SUM(D589:O589)</f>
        <v>0</v>
      </c>
    </row>
    <row r="590" spans="1:16" ht="12.75">
      <c r="A590" s="44" t="s">
        <v>1069</v>
      </c>
      <c r="B590" s="37"/>
      <c r="C590" s="44" t="s">
        <v>51</v>
      </c>
      <c r="D590" s="46">
        <f aca="true" t="shared" si="238" ref="D590:P590">SUM(D591+D602+D613+D616+D652)</f>
        <v>556510.26</v>
      </c>
      <c r="E590" s="46">
        <f t="shared" si="238"/>
        <v>1694614.6300000001</v>
      </c>
      <c r="F590" s="46">
        <f t="shared" si="238"/>
        <v>466071.22000000003</v>
      </c>
      <c r="G590" s="46">
        <f t="shared" si="238"/>
        <v>1043821.8799999999</v>
      </c>
      <c r="H590" s="46">
        <f t="shared" si="238"/>
        <v>440754.53</v>
      </c>
      <c r="I590" s="46">
        <f t="shared" si="238"/>
        <v>1509205.84</v>
      </c>
      <c r="J590" s="46">
        <f t="shared" si="238"/>
        <v>-440264.04</v>
      </c>
      <c r="K590" s="46">
        <f t="shared" si="238"/>
        <v>1420185.03</v>
      </c>
      <c r="L590" s="46">
        <f t="shared" si="238"/>
        <v>0</v>
      </c>
      <c r="M590" s="46">
        <f t="shared" si="238"/>
        <v>0</v>
      </c>
      <c r="N590" s="46">
        <f t="shared" si="238"/>
        <v>0</v>
      </c>
      <c r="O590" s="46">
        <f t="shared" si="238"/>
        <v>0</v>
      </c>
      <c r="P590" s="46">
        <f t="shared" si="238"/>
        <v>6690899.35</v>
      </c>
    </row>
    <row r="591" spans="1:16" ht="12.75">
      <c r="A591" s="48" t="s">
        <v>1070</v>
      </c>
      <c r="B591" s="37"/>
      <c r="C591" s="48" t="s">
        <v>1071</v>
      </c>
      <c r="D591" s="50">
        <f aca="true" t="shared" si="239" ref="D591:J591">SUM(D597+D592)</f>
        <v>3568.47</v>
      </c>
      <c r="E591" s="50">
        <f t="shared" si="239"/>
        <v>20187.5</v>
      </c>
      <c r="F591" s="50">
        <f t="shared" si="239"/>
        <v>66504.24</v>
      </c>
      <c r="G591" s="50">
        <f t="shared" si="239"/>
        <v>825650.95</v>
      </c>
      <c r="H591" s="50">
        <f t="shared" si="239"/>
        <v>66892.27</v>
      </c>
      <c r="I591" s="50">
        <f t="shared" si="239"/>
        <v>19142.22</v>
      </c>
      <c r="J591" s="50">
        <f t="shared" si="239"/>
        <v>24731.41</v>
      </c>
      <c r="K591" s="50">
        <f aca="true" t="shared" si="240" ref="K591:P591">SUM(K597+K592)</f>
        <v>0</v>
      </c>
      <c r="L591" s="50">
        <f t="shared" si="240"/>
        <v>0</v>
      </c>
      <c r="M591" s="50">
        <f t="shared" si="240"/>
        <v>0</v>
      </c>
      <c r="N591" s="50">
        <f t="shared" si="240"/>
        <v>0</v>
      </c>
      <c r="O591" s="50">
        <f t="shared" si="240"/>
        <v>0</v>
      </c>
      <c r="P591" s="50">
        <f t="shared" si="240"/>
        <v>1026677.06</v>
      </c>
    </row>
    <row r="592" spans="1:16" ht="12.75">
      <c r="A592" s="51" t="s">
        <v>1072</v>
      </c>
      <c r="B592" s="37"/>
      <c r="C592" s="51" t="s">
        <v>1073</v>
      </c>
      <c r="D592" s="50">
        <f aca="true" t="shared" si="241" ref="D592:P592">SUM(D593)</f>
        <v>3568.47</v>
      </c>
      <c r="E592" s="50">
        <f t="shared" si="241"/>
        <v>0</v>
      </c>
      <c r="F592" s="50">
        <f t="shared" si="241"/>
        <v>66504.24</v>
      </c>
      <c r="G592" s="50">
        <f t="shared" si="241"/>
        <v>357770.95</v>
      </c>
      <c r="H592" s="50">
        <f t="shared" si="241"/>
        <v>66892.27</v>
      </c>
      <c r="I592" s="50">
        <f t="shared" si="241"/>
        <v>19142.22</v>
      </c>
      <c r="J592" s="50">
        <f t="shared" si="241"/>
        <v>24731.41</v>
      </c>
      <c r="K592" s="50">
        <f t="shared" si="241"/>
        <v>0</v>
      </c>
      <c r="L592" s="50">
        <f t="shared" si="241"/>
        <v>0</v>
      </c>
      <c r="M592" s="50">
        <f t="shared" si="241"/>
        <v>0</v>
      </c>
      <c r="N592" s="50">
        <f t="shared" si="241"/>
        <v>0</v>
      </c>
      <c r="O592" s="50">
        <f t="shared" si="241"/>
        <v>0</v>
      </c>
      <c r="P592" s="50">
        <f t="shared" si="241"/>
        <v>538609.56</v>
      </c>
    </row>
    <row r="593" spans="1:16" ht="12.75">
      <c r="A593" s="53" t="s">
        <v>1074</v>
      </c>
      <c r="B593" s="37"/>
      <c r="C593" s="53" t="s">
        <v>1075</v>
      </c>
      <c r="D593" s="55">
        <f aca="true" t="shared" si="242" ref="D593:P593">D594</f>
        <v>3568.47</v>
      </c>
      <c r="E593" s="55">
        <f t="shared" si="242"/>
        <v>0</v>
      </c>
      <c r="F593" s="55">
        <f t="shared" si="242"/>
        <v>66504.24</v>
      </c>
      <c r="G593" s="55">
        <f t="shared" si="242"/>
        <v>357770.95</v>
      </c>
      <c r="H593" s="55">
        <f t="shared" si="242"/>
        <v>66892.27</v>
      </c>
      <c r="I593" s="55">
        <f t="shared" si="242"/>
        <v>19142.22</v>
      </c>
      <c r="J593" s="55">
        <f t="shared" si="242"/>
        <v>24731.41</v>
      </c>
      <c r="K593" s="55">
        <f t="shared" si="242"/>
        <v>0</v>
      </c>
      <c r="L593" s="55">
        <f t="shared" si="242"/>
        <v>0</v>
      </c>
      <c r="M593" s="55">
        <f t="shared" si="242"/>
        <v>0</v>
      </c>
      <c r="N593" s="55">
        <f t="shared" si="242"/>
        <v>0</v>
      </c>
      <c r="O593" s="55">
        <f t="shared" si="242"/>
        <v>0</v>
      </c>
      <c r="P593" s="55">
        <f t="shared" si="242"/>
        <v>538609.56</v>
      </c>
    </row>
    <row r="594" spans="1:16" ht="12.75">
      <c r="A594" s="56" t="s">
        <v>1076</v>
      </c>
      <c r="B594" s="37"/>
      <c r="C594" s="56" t="s">
        <v>1077</v>
      </c>
      <c r="D594" s="62">
        <f aca="true" t="shared" si="243" ref="D594:I594">SUM(D595:D596)</f>
        <v>3568.47</v>
      </c>
      <c r="E594" s="62">
        <f t="shared" si="243"/>
        <v>0</v>
      </c>
      <c r="F594" s="62">
        <f t="shared" si="243"/>
        <v>66504.24</v>
      </c>
      <c r="G594" s="62">
        <f t="shared" si="243"/>
        <v>357770.95</v>
      </c>
      <c r="H594" s="62">
        <f t="shared" si="243"/>
        <v>66892.27</v>
      </c>
      <c r="I594" s="62">
        <f t="shared" si="243"/>
        <v>19142.22</v>
      </c>
      <c r="J594" s="62">
        <f aca="true" t="shared" si="244" ref="J594:P594">SUM(J595:J596)</f>
        <v>24731.41</v>
      </c>
      <c r="K594" s="62">
        <f t="shared" si="244"/>
        <v>0</v>
      </c>
      <c r="L594" s="62">
        <f t="shared" si="244"/>
        <v>0</v>
      </c>
      <c r="M594" s="62">
        <f t="shared" si="244"/>
        <v>0</v>
      </c>
      <c r="N594" s="62">
        <f t="shared" si="244"/>
        <v>0</v>
      </c>
      <c r="O594" s="62">
        <f t="shared" si="244"/>
        <v>0</v>
      </c>
      <c r="P594" s="62">
        <f t="shared" si="244"/>
        <v>538609.56</v>
      </c>
    </row>
    <row r="595" spans="1:16" ht="12.75">
      <c r="A595" s="38" t="s">
        <v>442</v>
      </c>
      <c r="B595" s="37" t="s">
        <v>175</v>
      </c>
      <c r="C595" s="38" t="s">
        <v>1080</v>
      </c>
      <c r="D595" s="64">
        <v>3568.47</v>
      </c>
      <c r="E595" s="64">
        <v>0</v>
      </c>
      <c r="F595" s="64">
        <v>66504.24</v>
      </c>
      <c r="G595" s="64">
        <v>0</v>
      </c>
      <c r="H595" s="64"/>
      <c r="I595" s="60">
        <v>19142.22</v>
      </c>
      <c r="J595" s="64">
        <v>0</v>
      </c>
      <c r="K595" s="64"/>
      <c r="L595" s="64"/>
      <c r="M595" s="64"/>
      <c r="N595" s="64"/>
      <c r="O595" s="64"/>
      <c r="P595" s="60">
        <f>SUM(D595:O595)</f>
        <v>89214.93000000001</v>
      </c>
    </row>
    <row r="596" spans="1:16" ht="12.75">
      <c r="A596" s="38" t="s">
        <v>1078</v>
      </c>
      <c r="B596" s="37" t="s">
        <v>174</v>
      </c>
      <c r="C596" s="38" t="s">
        <v>520</v>
      </c>
      <c r="D596" s="64"/>
      <c r="E596" s="64">
        <v>0</v>
      </c>
      <c r="F596" s="64"/>
      <c r="G596" s="64">
        <v>357770.95</v>
      </c>
      <c r="H596" s="64">
        <v>66892.27</v>
      </c>
      <c r="I596" s="60">
        <v>0</v>
      </c>
      <c r="J596" s="64">
        <v>24731.41</v>
      </c>
      <c r="K596" s="64"/>
      <c r="L596" s="64"/>
      <c r="M596" s="64"/>
      <c r="N596" s="64"/>
      <c r="O596" s="64"/>
      <c r="P596" s="60">
        <f>SUM(D596:O596)</f>
        <v>449394.63</v>
      </c>
    </row>
    <row r="597" spans="1:16" ht="12.75">
      <c r="A597" s="51" t="s">
        <v>1081</v>
      </c>
      <c r="B597" s="37"/>
      <c r="C597" s="51" t="s">
        <v>1082</v>
      </c>
      <c r="D597" s="50">
        <f>SUM(D598)</f>
        <v>0</v>
      </c>
      <c r="E597" s="50">
        <f>SUM(E598)</f>
        <v>20187.5</v>
      </c>
      <c r="F597" s="50">
        <f>SUM(F598)</f>
        <v>0</v>
      </c>
      <c r="G597" s="50">
        <f>SUM(G598)</f>
        <v>467880</v>
      </c>
      <c r="H597" s="50">
        <f aca="true" t="shared" si="245" ref="H597:P597">SUM(H598)</f>
        <v>0</v>
      </c>
      <c r="I597" s="50">
        <f t="shared" si="245"/>
        <v>0</v>
      </c>
      <c r="J597" s="50">
        <f t="shared" si="245"/>
        <v>0</v>
      </c>
      <c r="K597" s="50">
        <f t="shared" si="245"/>
        <v>0</v>
      </c>
      <c r="L597" s="50">
        <f t="shared" si="245"/>
        <v>0</v>
      </c>
      <c r="M597" s="50">
        <f t="shared" si="245"/>
        <v>0</v>
      </c>
      <c r="N597" s="50">
        <f t="shared" si="245"/>
        <v>0</v>
      </c>
      <c r="O597" s="50">
        <f t="shared" si="245"/>
        <v>0</v>
      </c>
      <c r="P597" s="50">
        <f t="shared" si="245"/>
        <v>488067.5</v>
      </c>
    </row>
    <row r="598" spans="1:16" ht="12.75">
      <c r="A598" s="53" t="s">
        <v>1083</v>
      </c>
      <c r="B598" s="37"/>
      <c r="C598" s="53" t="s">
        <v>1084</v>
      </c>
      <c r="D598" s="55">
        <f aca="true" t="shared" si="246" ref="D598:P598">SUM(D599:D600)</f>
        <v>0</v>
      </c>
      <c r="E598" s="55">
        <f t="shared" si="246"/>
        <v>20187.5</v>
      </c>
      <c r="F598" s="55">
        <f t="shared" si="246"/>
        <v>0</v>
      </c>
      <c r="G598" s="55">
        <f t="shared" si="246"/>
        <v>467880</v>
      </c>
      <c r="H598" s="55">
        <f t="shared" si="246"/>
        <v>0</v>
      </c>
      <c r="I598" s="55">
        <f t="shared" si="246"/>
        <v>0</v>
      </c>
      <c r="J598" s="55">
        <f t="shared" si="246"/>
        <v>0</v>
      </c>
      <c r="K598" s="55">
        <f t="shared" si="246"/>
        <v>0</v>
      </c>
      <c r="L598" s="55">
        <f t="shared" si="246"/>
        <v>0</v>
      </c>
      <c r="M598" s="55">
        <f t="shared" si="246"/>
        <v>0</v>
      </c>
      <c r="N598" s="55">
        <f t="shared" si="246"/>
        <v>0</v>
      </c>
      <c r="O598" s="55">
        <f t="shared" si="246"/>
        <v>0</v>
      </c>
      <c r="P598" s="55">
        <f t="shared" si="246"/>
        <v>488067.5</v>
      </c>
    </row>
    <row r="599" spans="1:16" ht="18">
      <c r="A599" s="38" t="s">
        <v>1085</v>
      </c>
      <c r="B599" s="37" t="s">
        <v>158</v>
      </c>
      <c r="C599" s="39" t="s">
        <v>1086</v>
      </c>
      <c r="D599" s="64">
        <v>0</v>
      </c>
      <c r="E599" s="64">
        <v>0</v>
      </c>
      <c r="F599" s="64">
        <v>0</v>
      </c>
      <c r="G599" s="64">
        <v>0</v>
      </c>
      <c r="H599" s="64">
        <v>0</v>
      </c>
      <c r="I599" s="60">
        <v>0</v>
      </c>
      <c r="J599" s="64">
        <v>0</v>
      </c>
      <c r="K599" s="64">
        <v>0</v>
      </c>
      <c r="L599" s="64"/>
      <c r="M599" s="64"/>
      <c r="N599" s="64"/>
      <c r="O599" s="64"/>
      <c r="P599" s="60">
        <f>SUM(D599:O599)</f>
        <v>0</v>
      </c>
    </row>
    <row r="600" spans="1:16" ht="12.75">
      <c r="A600" s="53" t="s">
        <v>1087</v>
      </c>
      <c r="B600" s="37"/>
      <c r="C600" s="53" t="s">
        <v>1088</v>
      </c>
      <c r="D600" s="55">
        <f>D601</f>
        <v>0</v>
      </c>
      <c r="E600" s="55">
        <f aca="true" t="shared" si="247" ref="E600:P600">E601</f>
        <v>20187.5</v>
      </c>
      <c r="F600" s="55">
        <f t="shared" si="247"/>
        <v>0</v>
      </c>
      <c r="G600" s="55">
        <f t="shared" si="247"/>
        <v>467880</v>
      </c>
      <c r="H600" s="55">
        <f t="shared" si="247"/>
        <v>0</v>
      </c>
      <c r="I600" s="55">
        <f t="shared" si="247"/>
        <v>0</v>
      </c>
      <c r="J600" s="55">
        <f t="shared" si="247"/>
        <v>0</v>
      </c>
      <c r="K600" s="55">
        <f t="shared" si="247"/>
        <v>0</v>
      </c>
      <c r="L600" s="55">
        <f t="shared" si="247"/>
        <v>0</v>
      </c>
      <c r="M600" s="55">
        <f t="shared" si="247"/>
        <v>0</v>
      </c>
      <c r="N600" s="55">
        <f t="shared" si="247"/>
        <v>0</v>
      </c>
      <c r="O600" s="55">
        <f t="shared" si="247"/>
        <v>0</v>
      </c>
      <c r="P600" s="55">
        <f t="shared" si="247"/>
        <v>488067.5</v>
      </c>
    </row>
    <row r="601" spans="1:16" ht="12.75">
      <c r="A601" s="38" t="s">
        <v>1089</v>
      </c>
      <c r="B601" s="37" t="s">
        <v>176</v>
      </c>
      <c r="C601" s="39" t="s">
        <v>1090</v>
      </c>
      <c r="D601" s="64"/>
      <c r="E601" s="64">
        <v>20187.5</v>
      </c>
      <c r="F601" s="64"/>
      <c r="G601" s="64">
        <v>467880</v>
      </c>
      <c r="H601" s="64"/>
      <c r="I601" s="60">
        <v>0</v>
      </c>
      <c r="J601" s="64"/>
      <c r="K601" s="64"/>
      <c r="L601" s="64"/>
      <c r="M601" s="64"/>
      <c r="N601" s="64"/>
      <c r="O601" s="64"/>
      <c r="P601" s="60">
        <f>SUM(D601:O601)</f>
        <v>488067.5</v>
      </c>
    </row>
    <row r="602" spans="1:16" ht="12.75">
      <c r="A602" s="48" t="s">
        <v>1091</v>
      </c>
      <c r="B602" s="37"/>
      <c r="C602" s="48" t="s">
        <v>1092</v>
      </c>
      <c r="D602" s="50">
        <f>SUM(D603+D611)</f>
        <v>3464.63</v>
      </c>
      <c r="E602" s="50">
        <f>SUM(E603+E611)</f>
        <v>24627.59</v>
      </c>
      <c r="F602" s="50">
        <f>SUM(F603+F611)</f>
        <v>13832.02</v>
      </c>
      <c r="G602" s="50">
        <f>SUM(G603+G607+G611)</f>
        <v>80472.97</v>
      </c>
      <c r="H602" s="50">
        <f aca="true" t="shared" si="248" ref="H602:P602">SUM(H603+H607+H611)</f>
        <v>22784.72</v>
      </c>
      <c r="I602" s="50">
        <f t="shared" si="248"/>
        <v>4489.13</v>
      </c>
      <c r="J602" s="50">
        <f t="shared" si="248"/>
        <v>41107.3</v>
      </c>
      <c r="K602" s="50">
        <f t="shared" si="248"/>
        <v>22078.37</v>
      </c>
      <c r="L602" s="50">
        <f t="shared" si="248"/>
        <v>0</v>
      </c>
      <c r="M602" s="50">
        <f t="shared" si="248"/>
        <v>0</v>
      </c>
      <c r="N602" s="50">
        <f t="shared" si="248"/>
        <v>0</v>
      </c>
      <c r="O602" s="50">
        <f t="shared" si="248"/>
        <v>0</v>
      </c>
      <c r="P602" s="50">
        <f t="shared" si="248"/>
        <v>212856.72999999998</v>
      </c>
    </row>
    <row r="603" spans="1:16" ht="12.75">
      <c r="A603" s="51" t="s">
        <v>17</v>
      </c>
      <c r="B603" s="37"/>
      <c r="C603" s="51" t="s">
        <v>24</v>
      </c>
      <c r="D603" s="50">
        <f>SUM(D604:D606)</f>
        <v>0</v>
      </c>
      <c r="E603" s="50">
        <f>SUM(E604:E606)</f>
        <v>0</v>
      </c>
      <c r="F603" s="50">
        <f>SUM(F604:F606)</f>
        <v>0</v>
      </c>
      <c r="G603" s="50">
        <f>SUM(G604:G606)</f>
        <v>0</v>
      </c>
      <c r="H603" s="50">
        <f aca="true" t="shared" si="249" ref="H603:P603">SUM(H604:H606)</f>
        <v>0</v>
      </c>
      <c r="I603" s="50">
        <f t="shared" si="249"/>
        <v>0</v>
      </c>
      <c r="J603" s="50">
        <f t="shared" si="249"/>
        <v>0</v>
      </c>
      <c r="K603" s="50">
        <f t="shared" si="249"/>
        <v>0</v>
      </c>
      <c r="L603" s="50">
        <f t="shared" si="249"/>
        <v>0</v>
      </c>
      <c r="M603" s="50">
        <f t="shared" si="249"/>
        <v>0</v>
      </c>
      <c r="N603" s="50">
        <f t="shared" si="249"/>
        <v>0</v>
      </c>
      <c r="O603" s="50">
        <f t="shared" si="249"/>
        <v>0</v>
      </c>
      <c r="P603" s="50">
        <f t="shared" si="249"/>
        <v>0</v>
      </c>
    </row>
    <row r="604" spans="1:16" ht="12.75">
      <c r="A604" s="56" t="s">
        <v>18</v>
      </c>
      <c r="B604" s="37" t="s">
        <v>156</v>
      </c>
      <c r="C604" s="56" t="s">
        <v>19</v>
      </c>
      <c r="D604" s="60"/>
      <c r="E604" s="60"/>
      <c r="F604" s="60"/>
      <c r="G604" s="60"/>
      <c r="H604" s="60"/>
      <c r="I604" s="60">
        <v>0</v>
      </c>
      <c r="J604" s="60"/>
      <c r="K604" s="60"/>
      <c r="L604" s="60"/>
      <c r="M604" s="60"/>
      <c r="N604" s="60"/>
      <c r="O604" s="60"/>
      <c r="P604" s="60">
        <f>SUM(D604:O604)</f>
        <v>0</v>
      </c>
    </row>
    <row r="605" spans="1:16" ht="12.75">
      <c r="A605" s="56" t="s">
        <v>20</v>
      </c>
      <c r="B605" s="37" t="s">
        <v>156</v>
      </c>
      <c r="C605" s="56" t="s">
        <v>21</v>
      </c>
      <c r="D605" s="60"/>
      <c r="E605" s="60"/>
      <c r="F605" s="60"/>
      <c r="G605" s="60"/>
      <c r="H605" s="60"/>
      <c r="I605" s="60">
        <v>0</v>
      </c>
      <c r="J605" s="60"/>
      <c r="K605" s="60"/>
      <c r="L605" s="60"/>
      <c r="M605" s="60"/>
      <c r="N605" s="60"/>
      <c r="O605" s="60"/>
      <c r="P605" s="60">
        <f>SUM(D605:O605)</f>
        <v>0</v>
      </c>
    </row>
    <row r="606" spans="1:16" ht="12.75">
      <c r="A606" s="56" t="s">
        <v>22</v>
      </c>
      <c r="B606" s="37" t="s">
        <v>156</v>
      </c>
      <c r="C606" s="56" t="s">
        <v>23</v>
      </c>
      <c r="D606" s="60"/>
      <c r="E606" s="60"/>
      <c r="F606" s="60"/>
      <c r="G606" s="60"/>
      <c r="H606" s="60"/>
      <c r="I606" s="60">
        <v>0</v>
      </c>
      <c r="J606" s="60"/>
      <c r="K606" s="60"/>
      <c r="L606" s="60"/>
      <c r="M606" s="60"/>
      <c r="N606" s="60"/>
      <c r="O606" s="60"/>
      <c r="P606" s="60">
        <f>SUM(D606:O606)</f>
        <v>0</v>
      </c>
    </row>
    <row r="607" spans="1:16" ht="12.75">
      <c r="A607" s="53" t="s">
        <v>1183</v>
      </c>
      <c r="B607" s="37"/>
      <c r="C607" s="53" t="s">
        <v>1184</v>
      </c>
      <c r="D607" s="55"/>
      <c r="E607" s="55"/>
      <c r="F607" s="55"/>
      <c r="G607" s="55">
        <f>G608</f>
        <v>0</v>
      </c>
      <c r="H607" s="55">
        <f aca="true" t="shared" si="250" ref="H607:P607">H608</f>
        <v>0</v>
      </c>
      <c r="I607" s="55">
        <f t="shared" si="250"/>
        <v>0</v>
      </c>
      <c r="J607" s="55">
        <f t="shared" si="250"/>
        <v>0</v>
      </c>
      <c r="K607" s="55">
        <f t="shared" si="250"/>
        <v>0</v>
      </c>
      <c r="L607" s="55">
        <f t="shared" si="250"/>
        <v>0</v>
      </c>
      <c r="M607" s="55">
        <f t="shared" si="250"/>
        <v>0</v>
      </c>
      <c r="N607" s="55">
        <f t="shared" si="250"/>
        <v>0</v>
      </c>
      <c r="O607" s="55">
        <f t="shared" si="250"/>
        <v>0</v>
      </c>
      <c r="P607" s="55">
        <f t="shared" si="250"/>
        <v>0</v>
      </c>
    </row>
    <row r="608" spans="1:16" ht="12.75">
      <c r="A608" s="56" t="s">
        <v>1185</v>
      </c>
      <c r="B608" s="37"/>
      <c r="C608" s="56" t="s">
        <v>1186</v>
      </c>
      <c r="D608" s="62"/>
      <c r="E608" s="62"/>
      <c r="F608" s="62"/>
      <c r="G608" s="62">
        <f>SUM(G609:G610)</f>
        <v>0</v>
      </c>
      <c r="H608" s="62">
        <f aca="true" t="shared" si="251" ref="H608:P608">SUM(H609:H610)</f>
        <v>0</v>
      </c>
      <c r="I608" s="62">
        <f t="shared" si="251"/>
        <v>0</v>
      </c>
      <c r="J608" s="62">
        <f t="shared" si="251"/>
        <v>0</v>
      </c>
      <c r="K608" s="62">
        <f t="shared" si="251"/>
        <v>0</v>
      </c>
      <c r="L608" s="62">
        <f t="shared" si="251"/>
        <v>0</v>
      </c>
      <c r="M608" s="62">
        <f t="shared" si="251"/>
        <v>0</v>
      </c>
      <c r="N608" s="62">
        <f t="shared" si="251"/>
        <v>0</v>
      </c>
      <c r="O608" s="62">
        <f t="shared" si="251"/>
        <v>0</v>
      </c>
      <c r="P608" s="62">
        <f t="shared" si="251"/>
        <v>0</v>
      </c>
    </row>
    <row r="609" spans="1:16" ht="12.75">
      <c r="A609" s="38" t="s">
        <v>1182</v>
      </c>
      <c r="B609" s="37" t="s">
        <v>1145</v>
      </c>
      <c r="C609" s="38" t="s">
        <v>1187</v>
      </c>
      <c r="D609" s="64"/>
      <c r="E609" s="64"/>
      <c r="F609" s="64"/>
      <c r="G609" s="64">
        <v>0</v>
      </c>
      <c r="H609" s="64"/>
      <c r="I609" s="60"/>
      <c r="J609" s="64"/>
      <c r="K609" s="64"/>
      <c r="L609" s="64"/>
      <c r="M609" s="64"/>
      <c r="N609" s="64"/>
      <c r="O609" s="64"/>
      <c r="P609" s="60">
        <f>SUM(D609:O609)</f>
        <v>0</v>
      </c>
    </row>
    <row r="610" spans="1:16" ht="12.75">
      <c r="A610" s="38" t="s">
        <v>1188</v>
      </c>
      <c r="B610" s="37" t="s">
        <v>1189</v>
      </c>
      <c r="C610" s="38" t="s">
        <v>1190</v>
      </c>
      <c r="D610" s="64"/>
      <c r="E610" s="64"/>
      <c r="F610" s="64"/>
      <c r="G610" s="64">
        <v>0</v>
      </c>
      <c r="H610" s="64"/>
      <c r="I610" s="60"/>
      <c r="J610" s="64"/>
      <c r="K610" s="64"/>
      <c r="L610" s="64"/>
      <c r="M610" s="64"/>
      <c r="N610" s="64"/>
      <c r="O610" s="64"/>
      <c r="P610" s="60">
        <f>SUM(D610:O610)</f>
        <v>0</v>
      </c>
    </row>
    <row r="611" spans="1:16" ht="12.75">
      <c r="A611" s="51" t="s">
        <v>1093</v>
      </c>
      <c r="B611" s="37"/>
      <c r="C611" s="51" t="s">
        <v>25</v>
      </c>
      <c r="D611" s="50">
        <f aca="true" t="shared" si="252" ref="D611:P611">D612</f>
        <v>3464.63</v>
      </c>
      <c r="E611" s="50">
        <f t="shared" si="252"/>
        <v>24627.59</v>
      </c>
      <c r="F611" s="50">
        <f t="shared" si="252"/>
        <v>13832.02</v>
      </c>
      <c r="G611" s="50">
        <f t="shared" si="252"/>
        <v>80472.97</v>
      </c>
      <c r="H611" s="50">
        <f t="shared" si="252"/>
        <v>22784.72</v>
      </c>
      <c r="I611" s="50">
        <f t="shared" si="252"/>
        <v>4489.13</v>
      </c>
      <c r="J611" s="50">
        <f t="shared" si="252"/>
        <v>41107.3</v>
      </c>
      <c r="K611" s="50">
        <f t="shared" si="252"/>
        <v>22078.37</v>
      </c>
      <c r="L611" s="50">
        <f t="shared" si="252"/>
        <v>0</v>
      </c>
      <c r="M611" s="50">
        <f t="shared" si="252"/>
        <v>0</v>
      </c>
      <c r="N611" s="50">
        <f t="shared" si="252"/>
        <v>0</v>
      </c>
      <c r="O611" s="50">
        <f t="shared" si="252"/>
        <v>0</v>
      </c>
      <c r="P611" s="50">
        <f t="shared" si="252"/>
        <v>212856.72999999998</v>
      </c>
    </row>
    <row r="612" spans="1:16" ht="12.75">
      <c r="A612" s="56" t="s">
        <v>26</v>
      </c>
      <c r="B612" s="37" t="s">
        <v>156</v>
      </c>
      <c r="C612" s="56" t="s">
        <v>27</v>
      </c>
      <c r="D612" s="60">
        <v>3464.63</v>
      </c>
      <c r="E612" s="60">
        <v>24627.59</v>
      </c>
      <c r="F612" s="60">
        <v>13832.02</v>
      </c>
      <c r="G612" s="60">
        <v>80472.97</v>
      </c>
      <c r="H612" s="60">
        <v>22784.72</v>
      </c>
      <c r="I612" s="60">
        <v>4489.13</v>
      </c>
      <c r="J612" s="60">
        <v>41107.3</v>
      </c>
      <c r="K612" s="60">
        <v>22078.37</v>
      </c>
      <c r="L612" s="60"/>
      <c r="M612" s="60"/>
      <c r="N612" s="60"/>
      <c r="O612" s="60"/>
      <c r="P612" s="60">
        <f>SUM(D612:O612)</f>
        <v>212856.72999999998</v>
      </c>
    </row>
    <row r="613" spans="1:16" ht="12.75">
      <c r="A613" s="48" t="s">
        <v>1097</v>
      </c>
      <c r="B613" s="37"/>
      <c r="C613" s="48" t="s">
        <v>522</v>
      </c>
      <c r="D613" s="50">
        <f aca="true" t="shared" si="253" ref="D613:P614">SUM(D614)</f>
        <v>6042.55</v>
      </c>
      <c r="E613" s="50">
        <f t="shared" si="253"/>
        <v>0</v>
      </c>
      <c r="F613" s="50">
        <f t="shared" si="253"/>
        <v>5364.96</v>
      </c>
      <c r="G613" s="50">
        <f t="shared" si="253"/>
        <v>14250.34</v>
      </c>
      <c r="H613" s="50">
        <f t="shared" si="253"/>
        <v>11788.38</v>
      </c>
      <c r="I613" s="50">
        <f t="shared" si="253"/>
        <v>20255.99</v>
      </c>
      <c r="J613" s="50">
        <f t="shared" si="253"/>
        <v>0</v>
      </c>
      <c r="K613" s="50">
        <f t="shared" si="253"/>
        <v>2598.2</v>
      </c>
      <c r="L613" s="50">
        <f t="shared" si="253"/>
        <v>0</v>
      </c>
      <c r="M613" s="50">
        <f t="shared" si="253"/>
        <v>0</v>
      </c>
      <c r="N613" s="50">
        <f t="shared" si="253"/>
        <v>0</v>
      </c>
      <c r="O613" s="50">
        <f t="shared" si="253"/>
        <v>0</v>
      </c>
      <c r="P613" s="50">
        <f t="shared" si="253"/>
        <v>60300.42</v>
      </c>
    </row>
    <row r="614" spans="1:16" ht="12.75">
      <c r="A614" s="51" t="s">
        <v>1099</v>
      </c>
      <c r="B614" s="37"/>
      <c r="C614" s="51" t="s">
        <v>521</v>
      </c>
      <c r="D614" s="50">
        <f t="shared" si="253"/>
        <v>6042.55</v>
      </c>
      <c r="E614" s="50">
        <f t="shared" si="253"/>
        <v>0</v>
      </c>
      <c r="F614" s="50">
        <f t="shared" si="253"/>
        <v>5364.96</v>
      </c>
      <c r="G614" s="50">
        <f t="shared" si="253"/>
        <v>14250.34</v>
      </c>
      <c r="H614" s="50">
        <f t="shared" si="253"/>
        <v>11788.38</v>
      </c>
      <c r="I614" s="50">
        <f t="shared" si="253"/>
        <v>20255.99</v>
      </c>
      <c r="J614" s="50">
        <f t="shared" si="253"/>
        <v>0</v>
      </c>
      <c r="K614" s="50">
        <f t="shared" si="253"/>
        <v>2598.2</v>
      </c>
      <c r="L614" s="50">
        <f t="shared" si="253"/>
        <v>0</v>
      </c>
      <c r="M614" s="50">
        <f t="shared" si="253"/>
        <v>0</v>
      </c>
      <c r="N614" s="50">
        <f t="shared" si="253"/>
        <v>0</v>
      </c>
      <c r="O614" s="50">
        <f t="shared" si="253"/>
        <v>0</v>
      </c>
      <c r="P614" s="50">
        <f t="shared" si="253"/>
        <v>60300.42</v>
      </c>
    </row>
    <row r="615" spans="1:16" ht="22.5">
      <c r="A615" s="56" t="s">
        <v>1101</v>
      </c>
      <c r="B615" s="37" t="s">
        <v>103</v>
      </c>
      <c r="C615" s="61" t="s">
        <v>1102</v>
      </c>
      <c r="D615" s="60">
        <v>6042.55</v>
      </c>
      <c r="E615" s="60">
        <v>0</v>
      </c>
      <c r="F615" s="60">
        <v>5364.96</v>
      </c>
      <c r="G615" s="60">
        <v>14250.34</v>
      </c>
      <c r="H615" s="60">
        <v>11788.38</v>
      </c>
      <c r="I615" s="60">
        <v>20255.99</v>
      </c>
      <c r="J615" s="60">
        <v>0</v>
      </c>
      <c r="K615" s="60">
        <v>2598.2</v>
      </c>
      <c r="L615" s="60"/>
      <c r="M615" s="60"/>
      <c r="N615" s="60"/>
      <c r="O615" s="60"/>
      <c r="P615" s="60">
        <f>SUM(D615:O615)</f>
        <v>60300.42</v>
      </c>
    </row>
    <row r="616" spans="1:16" ht="12.75">
      <c r="A616" s="48" t="s">
        <v>1103</v>
      </c>
      <c r="B616" s="37"/>
      <c r="C616" s="48" t="s">
        <v>1104</v>
      </c>
      <c r="D616" s="50">
        <f aca="true" t="shared" si="254" ref="D616:P616">SUM(D617+D648)</f>
        <v>543434.61</v>
      </c>
      <c r="E616" s="50">
        <f t="shared" si="254"/>
        <v>1649799.54</v>
      </c>
      <c r="F616" s="50">
        <f t="shared" si="254"/>
        <v>380370</v>
      </c>
      <c r="G616" s="50">
        <f t="shared" si="254"/>
        <v>121977.62</v>
      </c>
      <c r="H616" s="50">
        <f t="shared" si="254"/>
        <v>339289.16000000003</v>
      </c>
      <c r="I616" s="50">
        <f t="shared" si="254"/>
        <v>1465318.5</v>
      </c>
      <c r="J616" s="50">
        <f t="shared" si="254"/>
        <v>-506102.75</v>
      </c>
      <c r="K616" s="50">
        <f t="shared" si="254"/>
        <v>1395508.46</v>
      </c>
      <c r="L616" s="50">
        <f t="shared" si="254"/>
        <v>0</v>
      </c>
      <c r="M616" s="50">
        <f t="shared" si="254"/>
        <v>0</v>
      </c>
      <c r="N616" s="50">
        <f t="shared" si="254"/>
        <v>0</v>
      </c>
      <c r="O616" s="50">
        <f t="shared" si="254"/>
        <v>0</v>
      </c>
      <c r="P616" s="50">
        <f t="shared" si="254"/>
        <v>5389595.14</v>
      </c>
    </row>
    <row r="617" spans="1:16" ht="12.75">
      <c r="A617" s="51" t="s">
        <v>1105</v>
      </c>
      <c r="B617" s="37"/>
      <c r="C617" s="51" t="s">
        <v>819</v>
      </c>
      <c r="D617" s="50">
        <f>SUM(D618)</f>
        <v>389742.99</v>
      </c>
      <c r="E617" s="50">
        <f>SUM(E618)</f>
        <v>1649799.54</v>
      </c>
      <c r="F617" s="50">
        <f aca="true" t="shared" si="255" ref="F617:P617">SUM(F618+F644)</f>
        <v>380370</v>
      </c>
      <c r="G617" s="50">
        <f t="shared" si="255"/>
        <v>121977.62</v>
      </c>
      <c r="H617" s="50">
        <f t="shared" si="255"/>
        <v>339289.16000000003</v>
      </c>
      <c r="I617" s="50">
        <f t="shared" si="255"/>
        <v>1465318.5</v>
      </c>
      <c r="J617" s="50">
        <f t="shared" si="255"/>
        <v>-506102.75</v>
      </c>
      <c r="K617" s="50">
        <f t="shared" si="255"/>
        <v>1395508.46</v>
      </c>
      <c r="L617" s="50">
        <f t="shared" si="255"/>
        <v>0</v>
      </c>
      <c r="M617" s="50">
        <f t="shared" si="255"/>
        <v>0</v>
      </c>
      <c r="N617" s="50">
        <f t="shared" si="255"/>
        <v>0</v>
      </c>
      <c r="O617" s="50">
        <f t="shared" si="255"/>
        <v>0</v>
      </c>
      <c r="P617" s="50">
        <f t="shared" si="255"/>
        <v>5235903.52</v>
      </c>
    </row>
    <row r="618" spans="1:16" s="59" customFormat="1" ht="11.25">
      <c r="A618" s="56" t="s">
        <v>1106</v>
      </c>
      <c r="B618" s="68"/>
      <c r="C618" s="56" t="s">
        <v>1107</v>
      </c>
      <c r="D618" s="58">
        <f>SUM(D619+D623)</f>
        <v>389742.99</v>
      </c>
      <c r="E618" s="58">
        <f>SUM(E619+E623)</f>
        <v>1649799.54</v>
      </c>
      <c r="F618" s="58">
        <f>SUM(F619+F623+F622)</f>
        <v>130370</v>
      </c>
      <c r="G618" s="58">
        <f>SUM(G619+G623+G622)</f>
        <v>121977.62</v>
      </c>
      <c r="H618" s="58">
        <f>SUM(H619+H623+H622)</f>
        <v>339289.16000000003</v>
      </c>
      <c r="I618" s="58">
        <f aca="true" t="shared" si="256" ref="I618:O618">SUM(I619+I623)</f>
        <v>490318.5</v>
      </c>
      <c r="J618" s="58">
        <f t="shared" si="256"/>
        <v>468897.25</v>
      </c>
      <c r="K618" s="58">
        <f t="shared" si="256"/>
        <v>1395508.46</v>
      </c>
      <c r="L618" s="58">
        <f t="shared" si="256"/>
        <v>0</v>
      </c>
      <c r="M618" s="58">
        <f t="shared" si="256"/>
        <v>0</v>
      </c>
      <c r="N618" s="58">
        <f t="shared" si="256"/>
        <v>0</v>
      </c>
      <c r="O618" s="58">
        <f t="shared" si="256"/>
        <v>0</v>
      </c>
      <c r="P618" s="58">
        <f>SUM(P619+P623+P622)</f>
        <v>4985903.52</v>
      </c>
    </row>
    <row r="619" spans="1:16" s="59" customFormat="1" ht="11.25">
      <c r="A619" s="56" t="s">
        <v>1419</v>
      </c>
      <c r="B619" s="68"/>
      <c r="C619" s="56" t="s">
        <v>1420</v>
      </c>
      <c r="D619" s="58">
        <f>D620+D621</f>
        <v>82683</v>
      </c>
      <c r="E619" s="58">
        <f>E620+E621</f>
        <v>0</v>
      </c>
      <c r="F619" s="58">
        <f>F620+F621</f>
        <v>0</v>
      </c>
      <c r="G619" s="58">
        <f aca="true" t="shared" si="257" ref="G619:O619">G620+G621</f>
        <v>0</v>
      </c>
      <c r="H619" s="58">
        <f t="shared" si="257"/>
        <v>0</v>
      </c>
      <c r="I619" s="58">
        <f t="shared" si="257"/>
        <v>0</v>
      </c>
      <c r="J619" s="58">
        <f t="shared" si="257"/>
        <v>0</v>
      </c>
      <c r="K619" s="58">
        <f t="shared" si="257"/>
        <v>0</v>
      </c>
      <c r="L619" s="58">
        <f t="shared" si="257"/>
        <v>0</v>
      </c>
      <c r="M619" s="58">
        <f t="shared" si="257"/>
        <v>0</v>
      </c>
      <c r="N619" s="58">
        <f t="shared" si="257"/>
        <v>0</v>
      </c>
      <c r="O619" s="58">
        <f t="shared" si="257"/>
        <v>0</v>
      </c>
      <c r="P619" s="58">
        <f>P620+P621</f>
        <v>82683</v>
      </c>
    </row>
    <row r="620" spans="1:16" ht="12.75">
      <c r="A620" s="38" t="s">
        <v>1421</v>
      </c>
      <c r="B620" s="37" t="s">
        <v>127</v>
      </c>
      <c r="C620" s="38" t="s">
        <v>1422</v>
      </c>
      <c r="D620" s="60">
        <v>82683</v>
      </c>
      <c r="E620" s="60"/>
      <c r="F620" s="60"/>
      <c r="G620" s="60"/>
      <c r="H620" s="60"/>
      <c r="I620" s="60">
        <v>0</v>
      </c>
      <c r="J620" s="60"/>
      <c r="K620" s="60"/>
      <c r="L620" s="60"/>
      <c r="M620" s="60"/>
      <c r="N620" s="60"/>
      <c r="O620" s="60"/>
      <c r="P620" s="60">
        <f>SUM(D620:O620)</f>
        <v>82683</v>
      </c>
    </row>
    <row r="621" spans="1:16" ht="12.75">
      <c r="A621" s="38" t="s">
        <v>1615</v>
      </c>
      <c r="B621" s="37" t="s">
        <v>130</v>
      </c>
      <c r="C621" s="38" t="s">
        <v>1422</v>
      </c>
      <c r="D621" s="60">
        <v>0</v>
      </c>
      <c r="E621" s="60"/>
      <c r="F621" s="60"/>
      <c r="G621" s="60"/>
      <c r="H621" s="60"/>
      <c r="I621" s="60">
        <v>0</v>
      </c>
      <c r="J621" s="60"/>
      <c r="K621" s="60"/>
      <c r="L621" s="60"/>
      <c r="M621" s="60"/>
      <c r="N621" s="60"/>
      <c r="O621" s="60"/>
      <c r="P621" s="60">
        <f>SUM(D621:O621)</f>
        <v>0</v>
      </c>
    </row>
    <row r="622" spans="1:16" ht="12.75">
      <c r="A622" s="56" t="s">
        <v>1623</v>
      </c>
      <c r="B622" s="68" t="s">
        <v>1570</v>
      </c>
      <c r="C622" s="56" t="s">
        <v>1624</v>
      </c>
      <c r="D622" s="60">
        <v>0</v>
      </c>
      <c r="E622" s="60"/>
      <c r="F622" s="60"/>
      <c r="G622" s="60"/>
      <c r="H622" s="60"/>
      <c r="I622" s="60">
        <v>0</v>
      </c>
      <c r="J622" s="60"/>
      <c r="K622" s="60"/>
      <c r="L622" s="60"/>
      <c r="M622" s="60"/>
      <c r="N622" s="60"/>
      <c r="O622" s="60"/>
      <c r="P622" s="60">
        <f>SUM(D622:O622)</f>
        <v>0</v>
      </c>
    </row>
    <row r="623" spans="1:16" s="59" customFormat="1" ht="11.25">
      <c r="A623" s="56" t="s">
        <v>1108</v>
      </c>
      <c r="B623" s="68"/>
      <c r="C623" s="56" t="s">
        <v>883</v>
      </c>
      <c r="D623" s="58">
        <f>SUM(D624:D638)</f>
        <v>307059.99</v>
      </c>
      <c r="E623" s="58">
        <f>SUM(E624:E642)</f>
        <v>1649799.54</v>
      </c>
      <c r="F623" s="58">
        <f aca="true" t="shared" si="258" ref="F623:P623">SUM(F624:F643)</f>
        <v>130370</v>
      </c>
      <c r="G623" s="58">
        <f t="shared" si="258"/>
        <v>121977.62</v>
      </c>
      <c r="H623" s="58">
        <f t="shared" si="258"/>
        <v>339289.16000000003</v>
      </c>
      <c r="I623" s="58">
        <f t="shared" si="258"/>
        <v>490318.5</v>
      </c>
      <c r="J623" s="58">
        <f t="shared" si="258"/>
        <v>468897.25</v>
      </c>
      <c r="K623" s="58">
        <f t="shared" si="258"/>
        <v>1395508.46</v>
      </c>
      <c r="L623" s="58">
        <f t="shared" si="258"/>
        <v>0</v>
      </c>
      <c r="M623" s="58">
        <f t="shared" si="258"/>
        <v>0</v>
      </c>
      <c r="N623" s="58">
        <f t="shared" si="258"/>
        <v>0</v>
      </c>
      <c r="O623" s="58">
        <f t="shared" si="258"/>
        <v>0</v>
      </c>
      <c r="P623" s="58">
        <f t="shared" si="258"/>
        <v>4903220.52</v>
      </c>
    </row>
    <row r="624" spans="1:16" ht="12.75">
      <c r="A624" s="38" t="s">
        <v>1109</v>
      </c>
      <c r="B624" s="37" t="s">
        <v>161</v>
      </c>
      <c r="C624" s="38" t="s">
        <v>1110</v>
      </c>
      <c r="D624" s="60">
        <v>0</v>
      </c>
      <c r="E624" s="60">
        <v>1365650.9</v>
      </c>
      <c r="F624" s="60"/>
      <c r="G624" s="60"/>
      <c r="H624" s="60">
        <v>159341.78</v>
      </c>
      <c r="I624" s="60">
        <v>0</v>
      </c>
      <c r="J624" s="60">
        <v>411933.25</v>
      </c>
      <c r="K624" s="60">
        <v>1235548.09</v>
      </c>
      <c r="L624" s="60"/>
      <c r="M624" s="60"/>
      <c r="N624" s="60"/>
      <c r="O624" s="60"/>
      <c r="P624" s="60">
        <f>SUM(D624:O624)</f>
        <v>3172474.02</v>
      </c>
    </row>
    <row r="625" spans="1:16" ht="12.75">
      <c r="A625" s="38" t="s">
        <v>211</v>
      </c>
      <c r="B625" s="37" t="s">
        <v>205</v>
      </c>
      <c r="C625" s="38" t="s">
        <v>1610</v>
      </c>
      <c r="D625" s="60"/>
      <c r="E625" s="60"/>
      <c r="F625" s="60">
        <v>48750</v>
      </c>
      <c r="G625" s="60"/>
      <c r="H625" s="60"/>
      <c r="I625" s="60">
        <v>0</v>
      </c>
      <c r="J625" s="60"/>
      <c r="K625" s="60"/>
      <c r="L625" s="60"/>
      <c r="M625" s="60"/>
      <c r="N625" s="60"/>
      <c r="O625" s="60"/>
      <c r="P625" s="60">
        <f>SUM(D625:O625)</f>
        <v>48750</v>
      </c>
    </row>
    <row r="626" spans="1:16" ht="12.75" hidden="1">
      <c r="A626" s="38" t="s">
        <v>84</v>
      </c>
      <c r="B626" s="37" t="s">
        <v>436</v>
      </c>
      <c r="C626" s="38" t="s">
        <v>435</v>
      </c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>
        <f aca="true" t="shared" si="259" ref="P626:P637">SUM(D626:O626)</f>
        <v>0</v>
      </c>
    </row>
    <row r="627" spans="1:16" ht="12.75" hidden="1">
      <c r="A627" s="38" t="s">
        <v>85</v>
      </c>
      <c r="B627" s="37" t="s">
        <v>438</v>
      </c>
      <c r="C627" s="38" t="s">
        <v>437</v>
      </c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>
        <f t="shared" si="259"/>
        <v>0</v>
      </c>
    </row>
    <row r="628" spans="1:16" ht="12.75" hidden="1">
      <c r="A628" s="38" t="s">
        <v>86</v>
      </c>
      <c r="B628" s="37" t="s">
        <v>440</v>
      </c>
      <c r="C628" s="38" t="s">
        <v>439</v>
      </c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>
        <f t="shared" si="259"/>
        <v>0</v>
      </c>
    </row>
    <row r="629" spans="1:16" ht="12.75" hidden="1">
      <c r="A629" s="38" t="s">
        <v>87</v>
      </c>
      <c r="B629" s="37" t="s">
        <v>441</v>
      </c>
      <c r="C629" s="38" t="s">
        <v>28</v>
      </c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>
        <f t="shared" si="259"/>
        <v>0</v>
      </c>
    </row>
    <row r="630" spans="1:16" ht="12.75" hidden="1">
      <c r="A630" s="38" t="s">
        <v>88</v>
      </c>
      <c r="B630" s="37" t="s">
        <v>180</v>
      </c>
      <c r="C630" s="38" t="s">
        <v>29</v>
      </c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>
        <f t="shared" si="259"/>
        <v>0</v>
      </c>
    </row>
    <row r="631" spans="1:16" ht="12.75" hidden="1">
      <c r="A631" s="38" t="s">
        <v>192</v>
      </c>
      <c r="B631" s="37" t="s">
        <v>178</v>
      </c>
      <c r="C631" s="38" t="s">
        <v>193</v>
      </c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>
        <f t="shared" si="259"/>
        <v>0</v>
      </c>
    </row>
    <row r="632" spans="1:16" ht="12.75" hidden="1">
      <c r="A632" s="38" t="s">
        <v>194</v>
      </c>
      <c r="B632" s="37" t="s">
        <v>177</v>
      </c>
      <c r="C632" s="38" t="s">
        <v>1111</v>
      </c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>
        <f t="shared" si="259"/>
        <v>0</v>
      </c>
    </row>
    <row r="633" spans="1:16" ht="12.75" hidden="1">
      <c r="A633" s="38" t="s">
        <v>211</v>
      </c>
      <c r="B633" s="37" t="s">
        <v>205</v>
      </c>
      <c r="C633" s="38" t="s">
        <v>212</v>
      </c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>
        <f t="shared" si="259"/>
        <v>0</v>
      </c>
    </row>
    <row r="634" spans="1:16" ht="12.75" hidden="1">
      <c r="A634" s="38" t="s">
        <v>1191</v>
      </c>
      <c r="B634" s="37" t="s">
        <v>1192</v>
      </c>
      <c r="C634" s="38" t="s">
        <v>1193</v>
      </c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>
        <f t="shared" si="259"/>
        <v>0</v>
      </c>
    </row>
    <row r="635" spans="1:16" ht="12.75" hidden="1">
      <c r="A635" s="38" t="s">
        <v>1194</v>
      </c>
      <c r="B635" s="37" t="s">
        <v>1195</v>
      </c>
      <c r="C635" s="38" t="s">
        <v>1196</v>
      </c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>
        <f t="shared" si="259"/>
        <v>0</v>
      </c>
    </row>
    <row r="636" spans="1:16" ht="12.75">
      <c r="A636" s="38" t="s">
        <v>1477</v>
      </c>
      <c r="B636" s="37" t="s">
        <v>430</v>
      </c>
      <c r="C636" s="38" t="s">
        <v>1616</v>
      </c>
      <c r="D636" s="60">
        <v>70363.49</v>
      </c>
      <c r="E636" s="60">
        <v>28166.07</v>
      </c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>
        <f t="shared" si="259"/>
        <v>98529.56</v>
      </c>
    </row>
    <row r="637" spans="1:16" ht="12.75">
      <c r="A637" s="38" t="s">
        <v>1479</v>
      </c>
      <c r="B637" s="37" t="s">
        <v>432</v>
      </c>
      <c r="C637" s="38" t="s">
        <v>1480</v>
      </c>
      <c r="D637" s="60">
        <v>236696.5</v>
      </c>
      <c r="E637" s="60">
        <v>158482.57</v>
      </c>
      <c r="F637" s="60"/>
      <c r="G637" s="60"/>
      <c r="H637" s="60"/>
      <c r="I637" s="60">
        <v>0</v>
      </c>
      <c r="J637" s="60"/>
      <c r="K637" s="60"/>
      <c r="L637" s="60"/>
      <c r="M637" s="60"/>
      <c r="N637" s="60"/>
      <c r="O637" s="60"/>
      <c r="P637" s="60">
        <f t="shared" si="259"/>
        <v>395179.07</v>
      </c>
    </row>
    <row r="638" spans="1:16" ht="12.75">
      <c r="A638" s="38" t="s">
        <v>1377</v>
      </c>
      <c r="B638" s="37" t="s">
        <v>1378</v>
      </c>
      <c r="C638" s="38" t="s">
        <v>1379</v>
      </c>
      <c r="D638" s="60"/>
      <c r="E638" s="60"/>
      <c r="F638" s="60"/>
      <c r="G638" s="60"/>
      <c r="H638" s="60">
        <v>180050</v>
      </c>
      <c r="I638" s="60">
        <v>241996</v>
      </c>
      <c r="J638" s="60">
        <v>56964</v>
      </c>
      <c r="K638" s="60">
        <v>159960.37</v>
      </c>
      <c r="L638" s="60"/>
      <c r="M638" s="60"/>
      <c r="N638" s="60"/>
      <c r="O638" s="60"/>
      <c r="P638" s="60">
        <f aca="true" t="shared" si="260" ref="P638:P643">SUM(D638:O638)</f>
        <v>638970.37</v>
      </c>
    </row>
    <row r="639" spans="1:16" ht="12.75">
      <c r="A639" s="38" t="s">
        <v>1751</v>
      </c>
      <c r="B639" s="37" t="s">
        <v>1688</v>
      </c>
      <c r="C639" s="38" t="s">
        <v>1752</v>
      </c>
      <c r="D639" s="60"/>
      <c r="E639" s="60"/>
      <c r="F639" s="60"/>
      <c r="G639" s="60">
        <v>102.62</v>
      </c>
      <c r="H639" s="60">
        <v>-102.62</v>
      </c>
      <c r="I639" s="60">
        <v>125397.5</v>
      </c>
      <c r="J639" s="60"/>
      <c r="K639" s="60"/>
      <c r="L639" s="60"/>
      <c r="M639" s="60"/>
      <c r="N639" s="60"/>
      <c r="O639" s="60"/>
      <c r="P639" s="60">
        <f t="shared" si="260"/>
        <v>125397.5</v>
      </c>
    </row>
    <row r="640" spans="1:16" ht="12.75">
      <c r="A640" s="38" t="s">
        <v>1878</v>
      </c>
      <c r="B640" s="37" t="s">
        <v>1691</v>
      </c>
      <c r="C640" s="38" t="s">
        <v>1788</v>
      </c>
      <c r="D640" s="60"/>
      <c r="E640" s="60"/>
      <c r="F640" s="60"/>
      <c r="G640" s="60"/>
      <c r="H640" s="60"/>
      <c r="I640" s="60">
        <v>122925</v>
      </c>
      <c r="J640" s="60"/>
      <c r="K640" s="60"/>
      <c r="L640" s="60"/>
      <c r="M640" s="60"/>
      <c r="N640" s="60"/>
      <c r="O640" s="60"/>
      <c r="P640" s="60">
        <f t="shared" si="260"/>
        <v>122925</v>
      </c>
    </row>
    <row r="641" spans="1:16" ht="12.75">
      <c r="A641" s="38" t="s">
        <v>1731</v>
      </c>
      <c r="B641" s="37" t="s">
        <v>130</v>
      </c>
      <c r="C641" s="38" t="s">
        <v>1732</v>
      </c>
      <c r="D641" s="60"/>
      <c r="E641" s="60">
        <v>97500</v>
      </c>
      <c r="F641" s="60"/>
      <c r="G641" s="60"/>
      <c r="H641" s="60"/>
      <c r="I641" s="60">
        <v>0</v>
      </c>
      <c r="J641" s="60"/>
      <c r="K641" s="60"/>
      <c r="L641" s="60"/>
      <c r="M641" s="60"/>
      <c r="N641" s="60"/>
      <c r="O641" s="60"/>
      <c r="P641" s="60">
        <f t="shared" si="260"/>
        <v>97500</v>
      </c>
    </row>
    <row r="642" spans="1:16" ht="12.75">
      <c r="A642" s="38" t="s">
        <v>1735</v>
      </c>
      <c r="B642" s="37" t="s">
        <v>1734</v>
      </c>
      <c r="C642" s="38" t="s">
        <v>1736</v>
      </c>
      <c r="D642" s="60"/>
      <c r="E642" s="60"/>
      <c r="F642" s="60">
        <v>81620</v>
      </c>
      <c r="G642" s="60"/>
      <c r="H642" s="60"/>
      <c r="I642" s="60">
        <v>0</v>
      </c>
      <c r="J642" s="60"/>
      <c r="K642" s="60"/>
      <c r="L642" s="60"/>
      <c r="M642" s="60"/>
      <c r="N642" s="60"/>
      <c r="O642" s="60"/>
      <c r="P642" s="60">
        <f t="shared" si="260"/>
        <v>81620</v>
      </c>
    </row>
    <row r="643" spans="1:16" ht="12.75">
      <c r="A643" s="38" t="s">
        <v>1748</v>
      </c>
      <c r="B643" s="37" t="s">
        <v>1749</v>
      </c>
      <c r="C643" s="38" t="s">
        <v>1750</v>
      </c>
      <c r="D643" s="60"/>
      <c r="E643" s="60"/>
      <c r="F643" s="60"/>
      <c r="G643" s="60">
        <v>121875</v>
      </c>
      <c r="H643" s="60"/>
      <c r="I643" s="60">
        <v>0</v>
      </c>
      <c r="J643" s="60"/>
      <c r="K643" s="60"/>
      <c r="L643" s="60"/>
      <c r="M643" s="60"/>
      <c r="N643" s="60"/>
      <c r="O643" s="60"/>
      <c r="P643" s="60">
        <f t="shared" si="260"/>
        <v>121875</v>
      </c>
    </row>
    <row r="644" spans="1:16" s="59" customFormat="1" ht="11.25">
      <c r="A644" s="103" t="s">
        <v>1737</v>
      </c>
      <c r="B644" s="104"/>
      <c r="C644" s="103" t="s">
        <v>887</v>
      </c>
      <c r="D644" s="62">
        <f>SUM(D647)</f>
        <v>0</v>
      </c>
      <c r="E644" s="62">
        <f>SUM(E647)</f>
        <v>0</v>
      </c>
      <c r="F644" s="62">
        <f>SUM(F647)</f>
        <v>250000</v>
      </c>
      <c r="G644" s="62">
        <f>SUM(G647)</f>
        <v>0</v>
      </c>
      <c r="H644" s="62">
        <f>SUM(H647)</f>
        <v>0</v>
      </c>
      <c r="I644" s="62">
        <f>I645+I647</f>
        <v>975000</v>
      </c>
      <c r="J644" s="62">
        <f aca="true" t="shared" si="261" ref="J644:P644">J645+J647</f>
        <v>-975000</v>
      </c>
      <c r="K644" s="62">
        <f t="shared" si="261"/>
        <v>0</v>
      </c>
      <c r="L644" s="62">
        <f t="shared" si="261"/>
        <v>0</v>
      </c>
      <c r="M644" s="62">
        <f t="shared" si="261"/>
        <v>0</v>
      </c>
      <c r="N644" s="62">
        <f t="shared" si="261"/>
        <v>0</v>
      </c>
      <c r="O644" s="62">
        <f t="shared" si="261"/>
        <v>0</v>
      </c>
      <c r="P644" s="62">
        <f t="shared" si="261"/>
        <v>250000</v>
      </c>
    </row>
    <row r="645" spans="1:16" s="59" customFormat="1" ht="11.25">
      <c r="A645" s="103" t="s">
        <v>1792</v>
      </c>
      <c r="B645" s="104"/>
      <c r="C645" s="103" t="s">
        <v>1793</v>
      </c>
      <c r="D645" s="62"/>
      <c r="E645" s="62"/>
      <c r="F645" s="62"/>
      <c r="G645" s="62"/>
      <c r="H645" s="62"/>
      <c r="I645" s="62">
        <f>I646</f>
        <v>975000</v>
      </c>
      <c r="J645" s="62">
        <f aca="true" t="shared" si="262" ref="J645:P645">J646</f>
        <v>-975000</v>
      </c>
      <c r="K645" s="62">
        <f t="shared" si="262"/>
        <v>0</v>
      </c>
      <c r="L645" s="62">
        <f t="shared" si="262"/>
        <v>0</v>
      </c>
      <c r="M645" s="62">
        <f t="shared" si="262"/>
        <v>0</v>
      </c>
      <c r="N645" s="62">
        <f t="shared" si="262"/>
        <v>0</v>
      </c>
      <c r="O645" s="62">
        <f t="shared" si="262"/>
        <v>0</v>
      </c>
      <c r="P645" s="62">
        <f t="shared" si="262"/>
        <v>0</v>
      </c>
    </row>
    <row r="646" spans="1:16" s="59" customFormat="1" ht="11.25">
      <c r="A646" s="103" t="s">
        <v>1789</v>
      </c>
      <c r="B646" s="104" t="s">
        <v>1790</v>
      </c>
      <c r="C646" s="103" t="s">
        <v>1791</v>
      </c>
      <c r="D646" s="62"/>
      <c r="E646" s="62"/>
      <c r="F646" s="62"/>
      <c r="G646" s="62"/>
      <c r="H646" s="62"/>
      <c r="I646" s="62">
        <v>975000</v>
      </c>
      <c r="J646" s="62">
        <v>-975000</v>
      </c>
      <c r="K646" s="62"/>
      <c r="L646" s="62"/>
      <c r="M646" s="62"/>
      <c r="N646" s="62"/>
      <c r="O646" s="62"/>
      <c r="P646" s="60">
        <f>SUM(D646:O646)</f>
        <v>0</v>
      </c>
    </row>
    <row r="647" spans="1:16" s="59" customFormat="1" ht="11.25">
      <c r="A647" s="103" t="s">
        <v>1738</v>
      </c>
      <c r="B647" s="104" t="s">
        <v>1740</v>
      </c>
      <c r="C647" s="103" t="s">
        <v>1739</v>
      </c>
      <c r="D647" s="62">
        <v>0</v>
      </c>
      <c r="E647" s="62">
        <v>0</v>
      </c>
      <c r="F647" s="62">
        <v>250000</v>
      </c>
      <c r="G647" s="62">
        <v>0</v>
      </c>
      <c r="H647" s="62">
        <v>0</v>
      </c>
      <c r="I647" s="62">
        <v>0</v>
      </c>
      <c r="J647" s="62">
        <v>0</v>
      </c>
      <c r="K647" s="62">
        <v>0</v>
      </c>
      <c r="L647" s="62">
        <v>0</v>
      </c>
      <c r="M647" s="62">
        <v>0</v>
      </c>
      <c r="N647" s="62">
        <v>0</v>
      </c>
      <c r="O647" s="62">
        <v>0</v>
      </c>
      <c r="P647" s="64">
        <f>SUM(D647:O647)</f>
        <v>250000</v>
      </c>
    </row>
    <row r="648" spans="1:16" ht="12.75">
      <c r="A648" s="51" t="s">
        <v>1385</v>
      </c>
      <c r="B648" s="37"/>
      <c r="C648" s="51" t="s">
        <v>1386</v>
      </c>
      <c r="D648" s="50">
        <f aca="true" t="shared" si="263" ref="D648:F649">D649</f>
        <v>153691.62</v>
      </c>
      <c r="E648" s="50">
        <f t="shared" si="263"/>
        <v>0</v>
      </c>
      <c r="F648" s="50">
        <f t="shared" si="263"/>
        <v>0</v>
      </c>
      <c r="G648" s="50">
        <f>G649</f>
        <v>0</v>
      </c>
      <c r="H648" s="50">
        <f aca="true" t="shared" si="264" ref="H648:P649">H649</f>
        <v>0</v>
      </c>
      <c r="I648" s="50">
        <f t="shared" si="264"/>
        <v>0</v>
      </c>
      <c r="J648" s="50">
        <f t="shared" si="264"/>
        <v>0</v>
      </c>
      <c r="K648" s="50">
        <f t="shared" si="264"/>
        <v>0</v>
      </c>
      <c r="L648" s="50">
        <f t="shared" si="264"/>
        <v>0</v>
      </c>
      <c r="M648" s="50">
        <f t="shared" si="264"/>
        <v>0</v>
      </c>
      <c r="N648" s="50">
        <f t="shared" si="264"/>
        <v>0</v>
      </c>
      <c r="O648" s="50">
        <f t="shared" si="264"/>
        <v>0</v>
      </c>
      <c r="P648" s="50">
        <f>P649</f>
        <v>153691.62</v>
      </c>
    </row>
    <row r="649" spans="1:16" s="59" customFormat="1" ht="11.25">
      <c r="A649" s="56" t="s">
        <v>1387</v>
      </c>
      <c r="B649" s="68"/>
      <c r="C649" s="56" t="s">
        <v>1388</v>
      </c>
      <c r="D649" s="58">
        <f t="shared" si="263"/>
        <v>153691.62</v>
      </c>
      <c r="E649" s="58">
        <f t="shared" si="263"/>
        <v>0</v>
      </c>
      <c r="F649" s="58">
        <f t="shared" si="263"/>
        <v>0</v>
      </c>
      <c r="G649" s="58">
        <f>G650</f>
        <v>0</v>
      </c>
      <c r="H649" s="58">
        <f t="shared" si="264"/>
        <v>0</v>
      </c>
      <c r="I649" s="58">
        <f t="shared" si="264"/>
        <v>0</v>
      </c>
      <c r="J649" s="58">
        <f t="shared" si="264"/>
        <v>0</v>
      </c>
      <c r="K649" s="58">
        <f t="shared" si="264"/>
        <v>0</v>
      </c>
      <c r="L649" s="58">
        <f t="shared" si="264"/>
        <v>0</v>
      </c>
      <c r="M649" s="58">
        <f t="shared" si="264"/>
        <v>0</v>
      </c>
      <c r="N649" s="58">
        <f t="shared" si="264"/>
        <v>0</v>
      </c>
      <c r="O649" s="58">
        <f t="shared" si="264"/>
        <v>0</v>
      </c>
      <c r="P649" s="58">
        <f t="shared" si="264"/>
        <v>153691.62</v>
      </c>
    </row>
    <row r="650" spans="1:16" s="59" customFormat="1" ht="22.5">
      <c r="A650" s="56" t="s">
        <v>1389</v>
      </c>
      <c r="B650" s="68"/>
      <c r="C650" s="61" t="s">
        <v>1390</v>
      </c>
      <c r="D650" s="58">
        <f aca="true" t="shared" si="265" ref="D650:P650">SUM(D651:D651)</f>
        <v>153691.62</v>
      </c>
      <c r="E650" s="58">
        <f t="shared" si="265"/>
        <v>0</v>
      </c>
      <c r="F650" s="58">
        <f t="shared" si="265"/>
        <v>0</v>
      </c>
      <c r="G650" s="58">
        <f t="shared" si="265"/>
        <v>0</v>
      </c>
      <c r="H650" s="58">
        <f t="shared" si="265"/>
        <v>0</v>
      </c>
      <c r="I650" s="58">
        <f t="shared" si="265"/>
        <v>0</v>
      </c>
      <c r="J650" s="58">
        <f t="shared" si="265"/>
        <v>0</v>
      </c>
      <c r="K650" s="58">
        <f t="shared" si="265"/>
        <v>0</v>
      </c>
      <c r="L650" s="58">
        <f t="shared" si="265"/>
        <v>0</v>
      </c>
      <c r="M650" s="58">
        <f t="shared" si="265"/>
        <v>0</v>
      </c>
      <c r="N650" s="58">
        <f t="shared" si="265"/>
        <v>0</v>
      </c>
      <c r="O650" s="58">
        <f t="shared" si="265"/>
        <v>0</v>
      </c>
      <c r="P650" s="58">
        <f t="shared" si="265"/>
        <v>153691.62</v>
      </c>
    </row>
    <row r="651" spans="1:16" ht="12.75">
      <c r="A651" s="38" t="s">
        <v>1720</v>
      </c>
      <c r="B651" s="37" t="s">
        <v>1221</v>
      </c>
      <c r="C651" s="38" t="s">
        <v>1721</v>
      </c>
      <c r="D651" s="60">
        <v>153691.62</v>
      </c>
      <c r="E651" s="60"/>
      <c r="F651" s="60"/>
      <c r="G651" s="60"/>
      <c r="H651" s="60"/>
      <c r="I651" s="60">
        <v>0</v>
      </c>
      <c r="J651" s="60"/>
      <c r="K651" s="60"/>
      <c r="L651" s="60"/>
      <c r="M651" s="60"/>
      <c r="N651" s="60"/>
      <c r="O651" s="60"/>
      <c r="P651" s="60">
        <f>SUM(D651:O651)</f>
        <v>153691.62</v>
      </c>
    </row>
    <row r="652" spans="1:16" ht="12.75">
      <c r="A652" s="48" t="s">
        <v>89</v>
      </c>
      <c r="B652" s="37"/>
      <c r="C652" s="48" t="s">
        <v>90</v>
      </c>
      <c r="D652" s="50">
        <f>D653+D654</f>
        <v>0</v>
      </c>
      <c r="E652" s="50">
        <f aca="true" t="shared" si="266" ref="E652:P652">E653+E654</f>
        <v>0</v>
      </c>
      <c r="F652" s="50">
        <f t="shared" si="266"/>
        <v>0</v>
      </c>
      <c r="G652" s="50">
        <f t="shared" si="266"/>
        <v>1470</v>
      </c>
      <c r="H652" s="50">
        <f>H653+H654</f>
        <v>0</v>
      </c>
      <c r="I652" s="50">
        <f t="shared" si="266"/>
        <v>0</v>
      </c>
      <c r="J652" s="50">
        <f t="shared" si="266"/>
        <v>0</v>
      </c>
      <c r="K652" s="50">
        <f t="shared" si="266"/>
        <v>0</v>
      </c>
      <c r="L652" s="50">
        <f t="shared" si="266"/>
        <v>0</v>
      </c>
      <c r="M652" s="50">
        <f t="shared" si="266"/>
        <v>0</v>
      </c>
      <c r="N652" s="50">
        <f t="shared" si="266"/>
        <v>0</v>
      </c>
      <c r="O652" s="50">
        <f t="shared" si="266"/>
        <v>0</v>
      </c>
      <c r="P652" s="50">
        <f t="shared" si="266"/>
        <v>1470</v>
      </c>
    </row>
    <row r="653" spans="1:16" ht="18">
      <c r="A653" s="38" t="s">
        <v>91</v>
      </c>
      <c r="B653" s="37"/>
      <c r="C653" s="39" t="s">
        <v>92</v>
      </c>
      <c r="D653" s="50"/>
      <c r="E653" s="50"/>
      <c r="F653" s="50"/>
      <c r="G653" s="50"/>
      <c r="H653" s="50"/>
      <c r="I653" s="50">
        <v>0</v>
      </c>
      <c r="J653" s="50"/>
      <c r="K653" s="50"/>
      <c r="L653" s="50"/>
      <c r="M653" s="50"/>
      <c r="N653" s="50"/>
      <c r="O653" s="50"/>
      <c r="P653" s="60">
        <f>SUM(D653:O653)</f>
        <v>0</v>
      </c>
    </row>
    <row r="654" spans="1:16" s="59" customFormat="1" ht="11.25">
      <c r="A654" s="56" t="s">
        <v>1554</v>
      </c>
      <c r="B654" s="68"/>
      <c r="C654" s="56" t="s">
        <v>1066</v>
      </c>
      <c r="D654" s="58">
        <f>D655</f>
        <v>0</v>
      </c>
      <c r="E654" s="58">
        <f aca="true" t="shared" si="267" ref="E654:P654">E655</f>
        <v>0</v>
      </c>
      <c r="F654" s="58">
        <f t="shared" si="267"/>
        <v>0</v>
      </c>
      <c r="G654" s="58">
        <f t="shared" si="267"/>
        <v>1470</v>
      </c>
      <c r="H654" s="58">
        <f t="shared" si="267"/>
        <v>0</v>
      </c>
      <c r="I654" s="58">
        <f t="shared" si="267"/>
        <v>0</v>
      </c>
      <c r="J654" s="58">
        <f t="shared" si="267"/>
        <v>0</v>
      </c>
      <c r="K654" s="58">
        <f t="shared" si="267"/>
        <v>0</v>
      </c>
      <c r="L654" s="58">
        <f t="shared" si="267"/>
        <v>0</v>
      </c>
      <c r="M654" s="58">
        <f t="shared" si="267"/>
        <v>0</v>
      </c>
      <c r="N654" s="58">
        <f t="shared" si="267"/>
        <v>0</v>
      </c>
      <c r="O654" s="58">
        <f t="shared" si="267"/>
        <v>0</v>
      </c>
      <c r="P654" s="58">
        <f t="shared" si="267"/>
        <v>1470</v>
      </c>
    </row>
    <row r="655" spans="1:16" ht="12.75">
      <c r="A655" s="38" t="s">
        <v>1555</v>
      </c>
      <c r="B655" s="37" t="s">
        <v>176</v>
      </c>
      <c r="C655" s="38" t="s">
        <v>1556</v>
      </c>
      <c r="D655" s="60"/>
      <c r="E655" s="60"/>
      <c r="F655" s="60"/>
      <c r="G655" s="60">
        <v>1470</v>
      </c>
      <c r="H655" s="60"/>
      <c r="I655" s="60">
        <v>0</v>
      </c>
      <c r="J655" s="60"/>
      <c r="K655" s="60"/>
      <c r="L655" s="60"/>
      <c r="M655" s="60"/>
      <c r="N655" s="60"/>
      <c r="O655" s="60"/>
      <c r="P655" s="60">
        <f>SUM(D655:O655)</f>
        <v>1470</v>
      </c>
    </row>
    <row r="656" spans="1:16" s="89" customFormat="1" ht="12.75">
      <c r="A656" s="15" t="s">
        <v>349</v>
      </c>
      <c r="B656" s="17"/>
      <c r="C656" s="16" t="s">
        <v>350</v>
      </c>
      <c r="D656" s="88">
        <f>D657</f>
        <v>5954790.68</v>
      </c>
      <c r="E656" s="88">
        <f aca="true" t="shared" si="268" ref="E656:P656">E657</f>
        <v>3271617.42</v>
      </c>
      <c r="F656" s="88">
        <f t="shared" si="268"/>
        <v>3204298.14</v>
      </c>
      <c r="G656" s="88">
        <f t="shared" si="268"/>
        <v>3244428.57</v>
      </c>
      <c r="H656" s="88">
        <f t="shared" si="268"/>
        <v>3674869.62</v>
      </c>
      <c r="I656" s="88">
        <f t="shared" si="268"/>
        <v>4099071.9499999997</v>
      </c>
      <c r="J656" s="88">
        <f t="shared" si="268"/>
        <v>3775558.73</v>
      </c>
      <c r="K656" s="88">
        <f t="shared" si="268"/>
        <v>3759876.58</v>
      </c>
      <c r="L656" s="88">
        <f t="shared" si="268"/>
        <v>3862200.5</v>
      </c>
      <c r="M656" s="88">
        <f t="shared" si="268"/>
        <v>3862200.5</v>
      </c>
      <c r="N656" s="88">
        <f t="shared" si="268"/>
        <v>3862200.5</v>
      </c>
      <c r="O656" s="88">
        <f t="shared" si="268"/>
        <v>7608586.81</v>
      </c>
      <c r="P656" s="88">
        <f t="shared" si="268"/>
        <v>50179700</v>
      </c>
    </row>
    <row r="657" spans="1:16" s="90" customFormat="1" ht="11.25">
      <c r="A657" s="26" t="s">
        <v>351</v>
      </c>
      <c r="B657" s="28"/>
      <c r="C657" s="27" t="s">
        <v>352</v>
      </c>
      <c r="D657" s="55">
        <f>D658</f>
        <v>5954790.68</v>
      </c>
      <c r="E657" s="55">
        <f aca="true" t="shared" si="269" ref="E657:P657">E658</f>
        <v>3271617.42</v>
      </c>
      <c r="F657" s="55">
        <f t="shared" si="269"/>
        <v>3204298.14</v>
      </c>
      <c r="G657" s="55">
        <f t="shared" si="269"/>
        <v>3244428.57</v>
      </c>
      <c r="H657" s="55">
        <f t="shared" si="269"/>
        <v>3674869.62</v>
      </c>
      <c r="I657" s="55">
        <f t="shared" si="269"/>
        <v>4099071.9499999997</v>
      </c>
      <c r="J657" s="55">
        <f t="shared" si="269"/>
        <v>3775558.73</v>
      </c>
      <c r="K657" s="55">
        <f t="shared" si="269"/>
        <v>3759876.58</v>
      </c>
      <c r="L657" s="55">
        <f t="shared" si="269"/>
        <v>3862200.5</v>
      </c>
      <c r="M657" s="55">
        <f t="shared" si="269"/>
        <v>3862200.5</v>
      </c>
      <c r="N657" s="55">
        <f t="shared" si="269"/>
        <v>3862200.5</v>
      </c>
      <c r="O657" s="55">
        <f t="shared" si="269"/>
        <v>7608586.81</v>
      </c>
      <c r="P657" s="55">
        <f t="shared" si="269"/>
        <v>50179700</v>
      </c>
    </row>
    <row r="658" spans="1:16" ht="12.75">
      <c r="A658" s="30" t="s">
        <v>353</v>
      </c>
      <c r="B658" s="32"/>
      <c r="C658" s="31" t="s">
        <v>354</v>
      </c>
      <c r="D658" s="60">
        <f>D659+D661</f>
        <v>5954790.68</v>
      </c>
      <c r="E658" s="60">
        <f aca="true" t="shared" si="270" ref="E658:P658">E659+E661</f>
        <v>3271617.42</v>
      </c>
      <c r="F658" s="60">
        <f t="shared" si="270"/>
        <v>3204298.14</v>
      </c>
      <c r="G658" s="60">
        <f t="shared" si="270"/>
        <v>3244428.57</v>
      </c>
      <c r="H658" s="60">
        <f t="shared" si="270"/>
        <v>3674869.62</v>
      </c>
      <c r="I658" s="60">
        <f t="shared" si="270"/>
        <v>4099071.9499999997</v>
      </c>
      <c r="J658" s="60">
        <f t="shared" si="270"/>
        <v>3775558.73</v>
      </c>
      <c r="K658" s="60">
        <f>K659+K661</f>
        <v>3759876.58</v>
      </c>
      <c r="L658" s="60">
        <f t="shared" si="270"/>
        <v>3862200.5</v>
      </c>
      <c r="M658" s="60">
        <f t="shared" si="270"/>
        <v>3862200.5</v>
      </c>
      <c r="N658" s="60">
        <f t="shared" si="270"/>
        <v>3862200.5</v>
      </c>
      <c r="O658" s="60">
        <f t="shared" si="270"/>
        <v>7608586.81</v>
      </c>
      <c r="P658" s="60">
        <f t="shared" si="270"/>
        <v>50179700</v>
      </c>
    </row>
    <row r="659" spans="1:16" s="87" customFormat="1" ht="11.25">
      <c r="A659" s="82" t="s">
        <v>355</v>
      </c>
      <c r="B659" s="83"/>
      <c r="C659" s="84" t="s">
        <v>356</v>
      </c>
      <c r="D659" s="50">
        <f>D660</f>
        <v>357473.79</v>
      </c>
      <c r="E659" s="50">
        <f aca="true" t="shared" si="271" ref="E659:P659">E660</f>
        <v>357473.79</v>
      </c>
      <c r="F659" s="50">
        <f t="shared" si="271"/>
        <v>357473.79</v>
      </c>
      <c r="G659" s="50">
        <f t="shared" si="271"/>
        <v>357473.79</v>
      </c>
      <c r="H659" s="50">
        <f t="shared" si="271"/>
        <v>357473.79</v>
      </c>
      <c r="I659" s="50">
        <f t="shared" si="271"/>
        <v>420853.92</v>
      </c>
      <c r="J659" s="50">
        <f t="shared" si="271"/>
        <v>378600.5</v>
      </c>
      <c r="K659" s="50">
        <f t="shared" si="271"/>
        <v>378600.5</v>
      </c>
      <c r="L659" s="50">
        <f t="shared" si="271"/>
        <v>378600.5</v>
      </c>
      <c r="M659" s="50">
        <f t="shared" si="271"/>
        <v>378600.5</v>
      </c>
      <c r="N659" s="50">
        <f t="shared" si="271"/>
        <v>378600.5</v>
      </c>
      <c r="O659" s="50">
        <f t="shared" si="271"/>
        <v>398774.63</v>
      </c>
      <c r="P659" s="50">
        <f t="shared" si="271"/>
        <v>4500000</v>
      </c>
    </row>
    <row r="660" spans="1:16" ht="12.75">
      <c r="A660" s="22" t="s">
        <v>357</v>
      </c>
      <c r="B660" s="24" t="s">
        <v>424</v>
      </c>
      <c r="C660" s="23" t="s">
        <v>358</v>
      </c>
      <c r="D660" s="60">
        <v>357473.79</v>
      </c>
      <c r="E660" s="60">
        <v>357473.79</v>
      </c>
      <c r="F660" s="60">
        <v>357473.79</v>
      </c>
      <c r="G660" s="60">
        <v>357473.79</v>
      </c>
      <c r="H660" s="60">
        <v>357473.79</v>
      </c>
      <c r="I660" s="60">
        <v>420853.92</v>
      </c>
      <c r="J660" s="60">
        <v>378600.5</v>
      </c>
      <c r="K660" s="60">
        <v>378600.5</v>
      </c>
      <c r="L660" s="60">
        <f>K660</f>
        <v>378600.5</v>
      </c>
      <c r="M660" s="60">
        <f>L660</f>
        <v>378600.5</v>
      </c>
      <c r="N660" s="60">
        <f>M660</f>
        <v>378600.5</v>
      </c>
      <c r="O660" s="60">
        <v>398774.63</v>
      </c>
      <c r="P660" s="60">
        <f>SUM(D660:O660)</f>
        <v>4500000</v>
      </c>
    </row>
    <row r="661" spans="1:16" s="59" customFormat="1" ht="11.25">
      <c r="A661" s="79" t="s">
        <v>359</v>
      </c>
      <c r="B661" s="80"/>
      <c r="C661" s="81" t="s">
        <v>360</v>
      </c>
      <c r="D661" s="58">
        <f>D662+D667</f>
        <v>5597316.89</v>
      </c>
      <c r="E661" s="58">
        <f aca="true" t="shared" si="272" ref="E661:P661">E662+E667</f>
        <v>2914143.63</v>
      </c>
      <c r="F661" s="58">
        <f t="shared" si="272"/>
        <v>2846824.35</v>
      </c>
      <c r="G661" s="58">
        <f t="shared" si="272"/>
        <v>2886954.78</v>
      </c>
      <c r="H661" s="58">
        <f t="shared" si="272"/>
        <v>3317395.83</v>
      </c>
      <c r="I661" s="58">
        <f t="shared" si="272"/>
        <v>3678218.03</v>
      </c>
      <c r="J661" s="58">
        <f t="shared" si="272"/>
        <v>3396958.23</v>
      </c>
      <c r="K661" s="58">
        <f t="shared" si="272"/>
        <v>3381276.08</v>
      </c>
      <c r="L661" s="58">
        <f t="shared" si="272"/>
        <v>3483600</v>
      </c>
      <c r="M661" s="58">
        <f t="shared" si="272"/>
        <v>3483600</v>
      </c>
      <c r="N661" s="58">
        <f t="shared" si="272"/>
        <v>3483600</v>
      </c>
      <c r="O661" s="58">
        <f t="shared" si="272"/>
        <v>7209812.18</v>
      </c>
      <c r="P661" s="58">
        <f t="shared" si="272"/>
        <v>45679700</v>
      </c>
    </row>
    <row r="662" spans="1:16" s="59" customFormat="1" ht="11.25">
      <c r="A662" s="79" t="s">
        <v>361</v>
      </c>
      <c r="B662" s="80"/>
      <c r="C662" s="81" t="s">
        <v>362</v>
      </c>
      <c r="D662" s="58">
        <f>D663+D664+D665+D666</f>
        <v>3528733.26</v>
      </c>
      <c r="E662" s="58">
        <f aca="true" t="shared" si="273" ref="E662:P662">E663+E664+E665+E666</f>
        <v>1692778.0000000002</v>
      </c>
      <c r="F662" s="58">
        <f t="shared" si="273"/>
        <v>1645862.33</v>
      </c>
      <c r="G662" s="58">
        <f t="shared" si="273"/>
        <v>1670486.0299999998</v>
      </c>
      <c r="H662" s="58">
        <f t="shared" si="273"/>
        <v>1919309.22</v>
      </c>
      <c r="I662" s="58">
        <f t="shared" si="273"/>
        <v>2127385.48</v>
      </c>
      <c r="J662" s="58">
        <f t="shared" si="273"/>
        <v>1964483.07</v>
      </c>
      <c r="K662" s="58">
        <f t="shared" si="273"/>
        <v>1955767.9800000002</v>
      </c>
      <c r="L662" s="58">
        <f t="shared" si="273"/>
        <v>2056600</v>
      </c>
      <c r="M662" s="58">
        <f t="shared" si="273"/>
        <v>2056600</v>
      </c>
      <c r="N662" s="58">
        <f t="shared" si="273"/>
        <v>2056600</v>
      </c>
      <c r="O662" s="58">
        <f t="shared" si="273"/>
        <v>4224394.63</v>
      </c>
      <c r="P662" s="58">
        <f t="shared" si="273"/>
        <v>26899000</v>
      </c>
    </row>
    <row r="663" spans="1:16" ht="12.75">
      <c r="A663" s="22" t="s">
        <v>363</v>
      </c>
      <c r="B663" s="24" t="s">
        <v>424</v>
      </c>
      <c r="C663" s="23" t="s">
        <v>364</v>
      </c>
      <c r="D663" s="60"/>
      <c r="E663" s="60">
        <v>65675.88</v>
      </c>
      <c r="F663" s="60">
        <v>25450.13</v>
      </c>
      <c r="G663" s="60">
        <v>25820.1</v>
      </c>
      <c r="H663" s="60">
        <v>30440.3</v>
      </c>
      <c r="I663" s="60">
        <v>34610.76</v>
      </c>
      <c r="J663" s="60">
        <v>0</v>
      </c>
      <c r="K663" s="60">
        <v>54968.79</v>
      </c>
      <c r="L663" s="60">
        <v>38000</v>
      </c>
      <c r="M663" s="60">
        <f>L663</f>
        <v>38000</v>
      </c>
      <c r="N663" s="60">
        <f>M663</f>
        <v>38000</v>
      </c>
      <c r="O663" s="60">
        <v>39034.04</v>
      </c>
      <c r="P663" s="60">
        <f aca="true" t="shared" si="274" ref="P663:P669">SUM(D663:O663)</f>
        <v>390000</v>
      </c>
    </row>
    <row r="664" spans="1:16" ht="12.75">
      <c r="A664" s="22" t="s">
        <v>365</v>
      </c>
      <c r="B664" s="24" t="s">
        <v>424</v>
      </c>
      <c r="C664" s="23" t="s">
        <v>366</v>
      </c>
      <c r="D664" s="60">
        <v>3514606.13</v>
      </c>
      <c r="E664" s="60">
        <v>1613435.43</v>
      </c>
      <c r="F664" s="60">
        <v>1608544.47</v>
      </c>
      <c r="G664" s="60">
        <v>1631249.63</v>
      </c>
      <c r="H664" s="60">
        <v>1870830.69</v>
      </c>
      <c r="I664" s="60">
        <v>2071891.62</v>
      </c>
      <c r="J664" s="60">
        <v>1946586.54</v>
      </c>
      <c r="K664" s="60">
        <v>1882385.3</v>
      </c>
      <c r="L664" s="60">
        <v>2000000</v>
      </c>
      <c r="M664" s="60">
        <f aca="true" t="shared" si="275" ref="M664:N666">L664</f>
        <v>2000000</v>
      </c>
      <c r="N664" s="60">
        <f t="shared" si="275"/>
        <v>2000000</v>
      </c>
      <c r="O664" s="60">
        <v>4160470.19</v>
      </c>
      <c r="P664" s="60">
        <f t="shared" si="274"/>
        <v>26300000</v>
      </c>
    </row>
    <row r="665" spans="1:16" ht="12.75">
      <c r="A665" s="22" t="s">
        <v>367</v>
      </c>
      <c r="B665" s="24" t="s">
        <v>424</v>
      </c>
      <c r="C665" s="23" t="s">
        <v>368</v>
      </c>
      <c r="D665" s="60">
        <v>5019.86</v>
      </c>
      <c r="E665" s="60">
        <v>5019.86</v>
      </c>
      <c r="F665" s="60">
        <v>5019.86</v>
      </c>
      <c r="G665" s="60">
        <v>5018.16</v>
      </c>
      <c r="H665" s="60">
        <v>8437.5</v>
      </c>
      <c r="I665" s="60">
        <v>11563.49</v>
      </c>
      <c r="J665" s="60">
        <v>9111.98</v>
      </c>
      <c r="K665" s="60">
        <v>9588.81</v>
      </c>
      <c r="L665" s="60">
        <v>9600</v>
      </c>
      <c r="M665" s="60">
        <f t="shared" si="275"/>
        <v>9600</v>
      </c>
      <c r="N665" s="60">
        <f t="shared" si="275"/>
        <v>9600</v>
      </c>
      <c r="O665" s="60">
        <v>8420.48</v>
      </c>
      <c r="P665" s="60">
        <f t="shared" si="274"/>
        <v>95999.99999999999</v>
      </c>
    </row>
    <row r="666" spans="1:16" ht="12.75">
      <c r="A666" s="22" t="s">
        <v>369</v>
      </c>
      <c r="B666" s="24" t="s">
        <v>424</v>
      </c>
      <c r="C666" s="23" t="s">
        <v>370</v>
      </c>
      <c r="D666" s="60">
        <v>9107.27</v>
      </c>
      <c r="E666" s="60">
        <v>8646.83</v>
      </c>
      <c r="F666" s="60">
        <v>6847.87</v>
      </c>
      <c r="G666" s="60">
        <v>8398.14</v>
      </c>
      <c r="H666" s="60">
        <v>9600.73</v>
      </c>
      <c r="I666" s="60">
        <v>9319.61</v>
      </c>
      <c r="J666" s="60">
        <v>8784.55</v>
      </c>
      <c r="K666" s="60">
        <v>8825.08</v>
      </c>
      <c r="L666" s="60">
        <v>9000</v>
      </c>
      <c r="M666" s="60">
        <f t="shared" si="275"/>
        <v>9000</v>
      </c>
      <c r="N666" s="60">
        <f t="shared" si="275"/>
        <v>9000</v>
      </c>
      <c r="O666" s="60">
        <v>16469.92</v>
      </c>
      <c r="P666" s="60">
        <f t="shared" si="274"/>
        <v>113000</v>
      </c>
    </row>
    <row r="667" spans="1:16" ht="12.75">
      <c r="A667" s="33" t="s">
        <v>371</v>
      </c>
      <c r="B667" s="25"/>
      <c r="C667" s="34" t="s">
        <v>372</v>
      </c>
      <c r="D667" s="60">
        <f>D668+D669</f>
        <v>2068583.63</v>
      </c>
      <c r="E667" s="60">
        <f aca="true" t="shared" si="276" ref="E667:P667">E668+E669</f>
        <v>1221365.63</v>
      </c>
      <c r="F667" s="60">
        <f t="shared" si="276"/>
        <v>1200962.02</v>
      </c>
      <c r="G667" s="60">
        <f t="shared" si="276"/>
        <v>1216468.75</v>
      </c>
      <c r="H667" s="60">
        <f t="shared" si="276"/>
        <v>1398086.61</v>
      </c>
      <c r="I667" s="60">
        <f t="shared" si="276"/>
        <v>1550832.5499999998</v>
      </c>
      <c r="J667" s="60">
        <f t="shared" si="276"/>
        <v>1432475.16</v>
      </c>
      <c r="K667" s="60">
        <f t="shared" si="276"/>
        <v>1425508.0999999999</v>
      </c>
      <c r="L667" s="60">
        <f t="shared" si="276"/>
        <v>1427000</v>
      </c>
      <c r="M667" s="60">
        <f t="shared" si="276"/>
        <v>1427000</v>
      </c>
      <c r="N667" s="60">
        <f t="shared" si="276"/>
        <v>1427000</v>
      </c>
      <c r="O667" s="60">
        <f t="shared" si="276"/>
        <v>2985417.5500000003</v>
      </c>
      <c r="P667" s="60">
        <f t="shared" si="276"/>
        <v>18780700</v>
      </c>
    </row>
    <row r="668" spans="1:16" ht="12.75">
      <c r="A668" s="22" t="s">
        <v>373</v>
      </c>
      <c r="B668" s="24" t="s">
        <v>424</v>
      </c>
      <c r="C668" s="23" t="s">
        <v>374</v>
      </c>
      <c r="D668" s="60">
        <v>0</v>
      </c>
      <c r="E668" s="60">
        <v>47870.42</v>
      </c>
      <c r="F668" s="60">
        <v>18550.32</v>
      </c>
      <c r="G668" s="60">
        <v>18819.98</v>
      </c>
      <c r="H668" s="60">
        <v>22187.6</v>
      </c>
      <c r="I668" s="60">
        <v>25227.4</v>
      </c>
      <c r="J668" s="60">
        <v>0</v>
      </c>
      <c r="K668" s="60">
        <v>40066.22</v>
      </c>
      <c r="L668" s="60">
        <v>27000</v>
      </c>
      <c r="M668" s="60">
        <f>L668</f>
        <v>27000</v>
      </c>
      <c r="N668" s="60">
        <f>M668</f>
        <v>27000</v>
      </c>
      <c r="O668" s="60">
        <v>26978.06</v>
      </c>
      <c r="P668" s="60">
        <f t="shared" si="274"/>
        <v>280700</v>
      </c>
    </row>
    <row r="669" spans="1:16" ht="12.75">
      <c r="A669" s="22" t="s">
        <v>375</v>
      </c>
      <c r="B669" s="24" t="s">
        <v>424</v>
      </c>
      <c r="C669" s="23" t="s">
        <v>376</v>
      </c>
      <c r="D669" s="60">
        <v>2068583.63</v>
      </c>
      <c r="E669" s="60">
        <v>1173495.21</v>
      </c>
      <c r="F669" s="60">
        <v>1182411.7</v>
      </c>
      <c r="G669" s="60">
        <v>1197648.77</v>
      </c>
      <c r="H669" s="60">
        <v>1375899.01</v>
      </c>
      <c r="I669" s="60">
        <v>1525605.15</v>
      </c>
      <c r="J669" s="60">
        <v>1432475.16</v>
      </c>
      <c r="K669" s="60">
        <v>1385441.88</v>
      </c>
      <c r="L669" s="60">
        <v>1400000</v>
      </c>
      <c r="M669" s="60">
        <f>L669</f>
        <v>1400000</v>
      </c>
      <c r="N669" s="60">
        <f>M669</f>
        <v>1400000</v>
      </c>
      <c r="O669" s="60">
        <v>2958439.49</v>
      </c>
      <c r="P669" s="60">
        <f t="shared" si="274"/>
        <v>18500000</v>
      </c>
    </row>
    <row r="670" spans="1:16" ht="12.75">
      <c r="A670" s="44" t="s">
        <v>634</v>
      </c>
      <c r="B670" s="37"/>
      <c r="C670" s="70" t="s">
        <v>93</v>
      </c>
      <c r="D670" s="46">
        <f aca="true" t="shared" si="277" ref="D670:I670">SUM(D671:D676)</f>
        <v>-3666339.98</v>
      </c>
      <c r="E670" s="46">
        <f t="shared" si="277"/>
        <v>-2677826.86</v>
      </c>
      <c r="F670" s="46">
        <f t="shared" si="277"/>
        <v>-2228769.1399999997</v>
      </c>
      <c r="G670" s="46">
        <f t="shared" si="277"/>
        <v>-2897236.18</v>
      </c>
      <c r="H670" s="46">
        <f t="shared" si="277"/>
        <v>-2855005.08</v>
      </c>
      <c r="I670" s="46">
        <f t="shared" si="277"/>
        <v>-2421838.5599999996</v>
      </c>
      <c r="J670" s="46">
        <f aca="true" t="shared" si="278" ref="J670:O670">SUM(J671:J676)</f>
        <v>-2973652.8099999996</v>
      </c>
      <c r="K670" s="46">
        <f t="shared" si="278"/>
        <v>-2163278.87</v>
      </c>
      <c r="L670" s="46">
        <f t="shared" si="278"/>
        <v>-2406260.83</v>
      </c>
      <c r="M670" s="46">
        <f t="shared" si="278"/>
        <v>-2016675.08</v>
      </c>
      <c r="N670" s="46">
        <f t="shared" si="278"/>
        <v>-2453163.58</v>
      </c>
      <c r="O670" s="46">
        <f t="shared" si="278"/>
        <v>-3931362.83</v>
      </c>
      <c r="P670" s="46">
        <f>SUM(P671:P676)</f>
        <v>-32691409.8</v>
      </c>
    </row>
    <row r="671" spans="1:16" ht="12.75">
      <c r="A671" s="56" t="s">
        <v>832</v>
      </c>
      <c r="B671" s="37"/>
      <c r="C671" s="56" t="s">
        <v>181</v>
      </c>
      <c r="D671" s="60">
        <f aca="true" t="shared" si="279" ref="D671:O671">-D301</f>
        <v>-1128351.63</v>
      </c>
      <c r="E671" s="60">
        <f t="shared" si="279"/>
        <v>-1204914.5</v>
      </c>
      <c r="F671" s="60">
        <f t="shared" si="279"/>
        <v>-714749.34</v>
      </c>
      <c r="G671" s="60">
        <f t="shared" si="279"/>
        <v>-815766.01</v>
      </c>
      <c r="H671" s="60">
        <f t="shared" si="279"/>
        <v>-1087108.55</v>
      </c>
      <c r="I671" s="60">
        <f t="shared" si="279"/>
        <v>-815261.22</v>
      </c>
      <c r="J671" s="60">
        <f t="shared" si="279"/>
        <v>-700206.25</v>
      </c>
      <c r="K671" s="60">
        <f t="shared" si="279"/>
        <v>-850631.45</v>
      </c>
      <c r="L671" s="60">
        <f t="shared" si="279"/>
        <v>-743291.25</v>
      </c>
      <c r="M671" s="60">
        <f t="shared" si="279"/>
        <v>-727217.5</v>
      </c>
      <c r="N671" s="60">
        <f t="shared" si="279"/>
        <v>-1009808</v>
      </c>
      <c r="O671" s="60">
        <f t="shared" si="279"/>
        <v>-1574849</v>
      </c>
      <c r="P671" s="60">
        <f aca="true" t="shared" si="280" ref="P671:P764">SUM(D671:O671)</f>
        <v>-11372154.7</v>
      </c>
    </row>
    <row r="672" spans="1:16" ht="12.75">
      <c r="A672" s="56" t="s">
        <v>842</v>
      </c>
      <c r="B672" s="37"/>
      <c r="C672" s="56" t="s">
        <v>182</v>
      </c>
      <c r="D672" s="60">
        <f aca="true" t="shared" si="281" ref="D672:O672">-D306</f>
        <v>-9482.31</v>
      </c>
      <c r="E672" s="60">
        <f t="shared" si="281"/>
        <v>-137.78</v>
      </c>
      <c r="F672" s="60">
        <f t="shared" si="281"/>
        <v>-207.58</v>
      </c>
      <c r="G672" s="60">
        <f t="shared" si="281"/>
        <v>-849.01</v>
      </c>
      <c r="H672" s="60">
        <f t="shared" si="281"/>
        <v>-557.4</v>
      </c>
      <c r="I672" s="60">
        <f t="shared" si="281"/>
        <v>-172.71</v>
      </c>
      <c r="J672" s="60">
        <f t="shared" si="281"/>
        <v>-459.77</v>
      </c>
      <c r="K672" s="60">
        <f t="shared" si="281"/>
        <v>-1806.38</v>
      </c>
      <c r="L672" s="60">
        <f t="shared" si="281"/>
        <v>-16020</v>
      </c>
      <c r="M672" s="60">
        <f t="shared" si="281"/>
        <v>-58400</v>
      </c>
      <c r="N672" s="60">
        <f t="shared" si="281"/>
        <v>-9100</v>
      </c>
      <c r="O672" s="60">
        <f t="shared" si="281"/>
        <v>-7140</v>
      </c>
      <c r="P672" s="60">
        <f t="shared" si="280"/>
        <v>-104332.94</v>
      </c>
    </row>
    <row r="673" spans="1:16" ht="12.75">
      <c r="A673" s="56" t="s">
        <v>880</v>
      </c>
      <c r="B673" s="37"/>
      <c r="C673" s="56" t="s">
        <v>1351</v>
      </c>
      <c r="D673" s="60">
        <f aca="true" t="shared" si="282" ref="D673:O673">-D379</f>
        <v>-9511.58</v>
      </c>
      <c r="E673" s="60">
        <f t="shared" si="282"/>
        <v>-9511.58</v>
      </c>
      <c r="F673" s="60">
        <f t="shared" si="282"/>
        <v>0</v>
      </c>
      <c r="G673" s="60">
        <f t="shared" si="282"/>
        <v>-9511.58</v>
      </c>
      <c r="H673" s="60">
        <f t="shared" si="282"/>
        <v>-9511.58</v>
      </c>
      <c r="I673" s="60">
        <f t="shared" si="282"/>
        <v>-9511.58</v>
      </c>
      <c r="J673" s="60">
        <f t="shared" si="282"/>
        <v>-9511.58</v>
      </c>
      <c r="K673" s="60">
        <f t="shared" si="282"/>
        <v>-9511.58</v>
      </c>
      <c r="L673" s="60">
        <f t="shared" si="282"/>
        <v>-9511.58</v>
      </c>
      <c r="M673" s="60">
        <f t="shared" si="282"/>
        <v>-9511.58</v>
      </c>
      <c r="N673" s="60">
        <f t="shared" si="282"/>
        <v>-9511.58</v>
      </c>
      <c r="O673" s="60">
        <f t="shared" si="282"/>
        <v>-9511.58</v>
      </c>
      <c r="P673" s="60">
        <f t="shared" si="280"/>
        <v>-104627.38</v>
      </c>
    </row>
    <row r="674" spans="1:16" ht="11.25" customHeight="1">
      <c r="A674" s="56" t="s">
        <v>898</v>
      </c>
      <c r="B674" s="37"/>
      <c r="C674" s="56" t="s">
        <v>183</v>
      </c>
      <c r="D674" s="60">
        <f aca="true" t="shared" si="283" ref="D674:O674">-D391</f>
        <v>-1047518.66</v>
      </c>
      <c r="E674" s="60">
        <f t="shared" si="283"/>
        <v>-1139001.89</v>
      </c>
      <c r="F674" s="60">
        <f t="shared" si="283"/>
        <v>-1144948.23</v>
      </c>
      <c r="G674" s="60">
        <f t="shared" si="283"/>
        <v>-1440400.79</v>
      </c>
      <c r="H674" s="60">
        <f t="shared" si="283"/>
        <v>-1024329.57</v>
      </c>
      <c r="I674" s="60">
        <f t="shared" si="283"/>
        <v>-995406.19</v>
      </c>
      <c r="J674" s="60">
        <f t="shared" si="283"/>
        <v>-1478190.78</v>
      </c>
      <c r="K674" s="60">
        <f t="shared" si="283"/>
        <v>-1038836.15</v>
      </c>
      <c r="L674" s="60">
        <f t="shared" si="283"/>
        <v>-1497320.25</v>
      </c>
      <c r="M674" s="60">
        <f t="shared" si="283"/>
        <v>-1116384.75</v>
      </c>
      <c r="N674" s="60">
        <f t="shared" si="283"/>
        <v>-1334362.75</v>
      </c>
      <c r="O674" s="60">
        <f t="shared" si="283"/>
        <v>-1618459.75</v>
      </c>
      <c r="P674" s="60">
        <f t="shared" si="280"/>
        <v>-14875159.76</v>
      </c>
    </row>
    <row r="675" spans="1:16" ht="12.75">
      <c r="A675" s="71" t="s">
        <v>908</v>
      </c>
      <c r="B675" s="37"/>
      <c r="C675" s="71" t="s">
        <v>184</v>
      </c>
      <c r="D675" s="60">
        <f>-D396</f>
        <v>-1445966.71</v>
      </c>
      <c r="E675" s="60">
        <f>-E396</f>
        <v>-305095.35</v>
      </c>
      <c r="F675" s="60">
        <f>-F396</f>
        <v>-350117.23</v>
      </c>
      <c r="G675" s="60">
        <f>-G396</f>
        <v>-608377.37</v>
      </c>
      <c r="H675" s="60">
        <f>-H396</f>
        <v>-712367.69</v>
      </c>
      <c r="I675" s="99">
        <v>-578896.07</v>
      </c>
      <c r="J675" s="60">
        <v>-762822.36</v>
      </c>
      <c r="K675" s="60">
        <f>-K396</f>
        <v>-240891.95</v>
      </c>
      <c r="L675" s="60">
        <f>-L396</f>
        <v>-114903.5</v>
      </c>
      <c r="M675" s="60">
        <f>-M396</f>
        <v>-80558.75</v>
      </c>
      <c r="N675" s="60">
        <f>-N396</f>
        <v>-64379.75</v>
      </c>
      <c r="O675" s="60">
        <f>-O396</f>
        <v>-696534.75</v>
      </c>
      <c r="P675" s="60">
        <f t="shared" si="280"/>
        <v>-5960911.48</v>
      </c>
    </row>
    <row r="676" spans="1:16" ht="12.75">
      <c r="A676" s="71" t="s">
        <v>918</v>
      </c>
      <c r="B676" s="37"/>
      <c r="C676" s="71" t="s">
        <v>185</v>
      </c>
      <c r="D676" s="60">
        <f aca="true" t="shared" si="284" ref="D676:O676">-D401</f>
        <v>-25509.09</v>
      </c>
      <c r="E676" s="60">
        <f t="shared" si="284"/>
        <v>-19165.76</v>
      </c>
      <c r="F676" s="60">
        <f t="shared" si="284"/>
        <v>-18746.76</v>
      </c>
      <c r="G676" s="60">
        <f t="shared" si="284"/>
        <v>-22331.42</v>
      </c>
      <c r="H676" s="60">
        <f t="shared" si="284"/>
        <v>-21130.29</v>
      </c>
      <c r="I676" s="60">
        <f t="shared" si="284"/>
        <v>-22590.79</v>
      </c>
      <c r="J676" s="60">
        <f t="shared" si="284"/>
        <v>-22462.07</v>
      </c>
      <c r="K676" s="60">
        <f t="shared" si="284"/>
        <v>-21601.36</v>
      </c>
      <c r="L676" s="60">
        <f t="shared" si="284"/>
        <v>-25214.25</v>
      </c>
      <c r="M676" s="60">
        <f t="shared" si="284"/>
        <v>-24602.5</v>
      </c>
      <c r="N676" s="60">
        <f t="shared" si="284"/>
        <v>-26001.5</v>
      </c>
      <c r="O676" s="60">
        <f t="shared" si="284"/>
        <v>-24867.75</v>
      </c>
      <c r="P676" s="60">
        <f t="shared" si="280"/>
        <v>-274223.54000000004</v>
      </c>
    </row>
    <row r="677" spans="1:16" ht="12.75">
      <c r="A677" s="44"/>
      <c r="B677" s="37"/>
      <c r="C677" s="70" t="s">
        <v>1197</v>
      </c>
      <c r="D677" s="46">
        <f aca="true" t="shared" si="285" ref="D677:P677">SUM(D678:D689)</f>
        <v>-13420.12</v>
      </c>
      <c r="E677" s="46">
        <f t="shared" si="285"/>
        <v>-46183.75</v>
      </c>
      <c r="F677" s="46">
        <f t="shared" si="285"/>
        <v>-55351.21</v>
      </c>
      <c r="G677" s="46">
        <f t="shared" si="285"/>
        <v>-55869.939999999995</v>
      </c>
      <c r="H677" s="46">
        <f t="shared" si="285"/>
        <v>-64350.56</v>
      </c>
      <c r="I677" s="46">
        <f t="shared" si="285"/>
        <v>-65194.060000000005</v>
      </c>
      <c r="J677" s="46">
        <f t="shared" si="285"/>
        <v>-70875.45999999999</v>
      </c>
      <c r="K677" s="46">
        <f t="shared" si="285"/>
        <v>-73481.86</v>
      </c>
      <c r="L677" s="46">
        <f t="shared" si="285"/>
        <v>0</v>
      </c>
      <c r="M677" s="46">
        <f t="shared" si="285"/>
        <v>0</v>
      </c>
      <c r="N677" s="46">
        <f t="shared" si="285"/>
        <v>0</v>
      </c>
      <c r="O677" s="46">
        <f t="shared" si="285"/>
        <v>0</v>
      </c>
      <c r="P677" s="46">
        <f t="shared" si="285"/>
        <v>-444726.95999999996</v>
      </c>
    </row>
    <row r="678" spans="1:16" ht="12.75">
      <c r="A678" s="71" t="s">
        <v>68</v>
      </c>
      <c r="B678" s="37" t="s">
        <v>97</v>
      </c>
      <c r="C678" s="71" t="s">
        <v>69</v>
      </c>
      <c r="D678" s="60"/>
      <c r="E678" s="60"/>
      <c r="F678" s="60">
        <v>-148.69</v>
      </c>
      <c r="G678" s="60"/>
      <c r="H678" s="60"/>
      <c r="I678" s="60">
        <v>0</v>
      </c>
      <c r="J678" s="60"/>
      <c r="K678" s="60"/>
      <c r="L678" s="60"/>
      <c r="M678" s="60"/>
      <c r="N678" s="60"/>
      <c r="O678" s="60"/>
      <c r="P678" s="60">
        <f t="shared" si="280"/>
        <v>-148.69</v>
      </c>
    </row>
    <row r="679" spans="1:16" ht="12.75">
      <c r="A679" s="71" t="s">
        <v>70</v>
      </c>
      <c r="B679" s="37" t="s">
        <v>98</v>
      </c>
      <c r="C679" s="71" t="s">
        <v>71</v>
      </c>
      <c r="D679" s="60"/>
      <c r="E679" s="60"/>
      <c r="F679" s="60">
        <v>-61.93</v>
      </c>
      <c r="G679" s="60"/>
      <c r="H679" s="60"/>
      <c r="I679" s="60">
        <v>0</v>
      </c>
      <c r="J679" s="60"/>
      <c r="K679" s="60"/>
      <c r="L679" s="60"/>
      <c r="M679" s="60"/>
      <c r="N679" s="60"/>
      <c r="O679" s="60"/>
      <c r="P679" s="60">
        <f t="shared" si="280"/>
        <v>-61.93</v>
      </c>
    </row>
    <row r="680" spans="1:16" ht="12.75">
      <c r="A680" s="71" t="s">
        <v>72</v>
      </c>
      <c r="B680" s="37" t="s">
        <v>99</v>
      </c>
      <c r="C680" s="71" t="s">
        <v>73</v>
      </c>
      <c r="D680" s="60"/>
      <c r="E680" s="60"/>
      <c r="F680" s="60">
        <v>-37.2</v>
      </c>
      <c r="G680" s="60"/>
      <c r="H680" s="60"/>
      <c r="I680" s="60">
        <v>0</v>
      </c>
      <c r="J680" s="60"/>
      <c r="K680" s="60"/>
      <c r="L680" s="60"/>
      <c r="M680" s="60"/>
      <c r="N680" s="60"/>
      <c r="O680" s="60"/>
      <c r="P680" s="60">
        <f t="shared" si="280"/>
        <v>-37.2</v>
      </c>
    </row>
    <row r="681" spans="1:16" ht="12.75">
      <c r="A681" s="100" t="s">
        <v>578</v>
      </c>
      <c r="B681" s="96" t="s">
        <v>97</v>
      </c>
      <c r="C681" s="100" t="s">
        <v>1794</v>
      </c>
      <c r="D681" s="60"/>
      <c r="E681" s="60"/>
      <c r="F681" s="60"/>
      <c r="G681" s="60"/>
      <c r="H681" s="60"/>
      <c r="I681" s="60">
        <v>-1528.95</v>
      </c>
      <c r="J681" s="60"/>
      <c r="K681" s="60"/>
      <c r="L681" s="60"/>
      <c r="M681" s="60"/>
      <c r="N681" s="60"/>
      <c r="O681" s="60"/>
      <c r="P681" s="60">
        <f t="shared" si="280"/>
        <v>-1528.95</v>
      </c>
    </row>
    <row r="682" spans="1:16" ht="12.75">
      <c r="A682" s="100" t="s">
        <v>580</v>
      </c>
      <c r="B682" s="96" t="s">
        <v>98</v>
      </c>
      <c r="C682" s="100" t="s">
        <v>1795</v>
      </c>
      <c r="D682" s="60"/>
      <c r="E682" s="60"/>
      <c r="F682" s="60"/>
      <c r="G682" s="60"/>
      <c r="H682" s="60"/>
      <c r="I682" s="60">
        <v>-637.06</v>
      </c>
      <c r="J682" s="60"/>
      <c r="K682" s="60"/>
      <c r="L682" s="60"/>
      <c r="M682" s="60"/>
      <c r="N682" s="60"/>
      <c r="O682" s="60"/>
      <c r="P682" s="60">
        <f t="shared" si="280"/>
        <v>-637.06</v>
      </c>
    </row>
    <row r="683" spans="1:16" ht="12.75">
      <c r="A683" s="100" t="s">
        <v>582</v>
      </c>
      <c r="B683" s="96" t="s">
        <v>99</v>
      </c>
      <c r="C683" s="100" t="s">
        <v>1796</v>
      </c>
      <c r="D683" s="60"/>
      <c r="E683" s="60"/>
      <c r="F683" s="60"/>
      <c r="G683" s="60"/>
      <c r="H683" s="60"/>
      <c r="I683" s="60">
        <v>-382.24</v>
      </c>
      <c r="J683" s="60"/>
      <c r="K683" s="60"/>
      <c r="L683" s="60"/>
      <c r="M683" s="60"/>
      <c r="N683" s="60"/>
      <c r="O683" s="60"/>
      <c r="P683" s="60">
        <f t="shared" si="280"/>
        <v>-382.24</v>
      </c>
    </row>
    <row r="684" spans="1:16" ht="12.75">
      <c r="A684" s="71" t="s">
        <v>487</v>
      </c>
      <c r="B684" s="37" t="s">
        <v>97</v>
      </c>
      <c r="C684" s="71" t="s">
        <v>589</v>
      </c>
      <c r="D684" s="60">
        <v>-8052.07</v>
      </c>
      <c r="E684" s="60">
        <v>-27710.23</v>
      </c>
      <c r="F684" s="60">
        <v>-33058.79</v>
      </c>
      <c r="G684" s="60">
        <v>-33521.97</v>
      </c>
      <c r="H684" s="60">
        <v>-38610.32</v>
      </c>
      <c r="I684" s="60">
        <v>-37587.49</v>
      </c>
      <c r="J684" s="60">
        <v>-42525.27</v>
      </c>
      <c r="K684" s="60">
        <v>-44519.6</v>
      </c>
      <c r="L684" s="60"/>
      <c r="M684" s="60"/>
      <c r="N684" s="60"/>
      <c r="O684" s="60"/>
      <c r="P684" s="60">
        <f t="shared" si="280"/>
        <v>-265585.74</v>
      </c>
    </row>
    <row r="685" spans="1:16" ht="12.75">
      <c r="A685" s="71" t="s">
        <v>488</v>
      </c>
      <c r="B685" s="37" t="s">
        <v>98</v>
      </c>
      <c r="C685" s="71" t="s">
        <v>591</v>
      </c>
      <c r="D685" s="60">
        <v>-3355.03</v>
      </c>
      <c r="E685" s="60">
        <v>-11545.95</v>
      </c>
      <c r="F685" s="60">
        <v>-13774.49</v>
      </c>
      <c r="G685" s="60">
        <v>-13967.48</v>
      </c>
      <c r="H685" s="60">
        <v>-16087.65</v>
      </c>
      <c r="I685" s="60">
        <v>-15661.45</v>
      </c>
      <c r="J685" s="60">
        <v>-17718.87</v>
      </c>
      <c r="K685" s="60">
        <v>-18370.48</v>
      </c>
      <c r="L685" s="60"/>
      <c r="M685" s="60"/>
      <c r="N685" s="60"/>
      <c r="O685" s="60"/>
      <c r="P685" s="60">
        <f t="shared" si="280"/>
        <v>-110481.4</v>
      </c>
    </row>
    <row r="686" spans="1:16" ht="12.75">
      <c r="A686" s="71" t="s">
        <v>489</v>
      </c>
      <c r="B686" s="37" t="s">
        <v>99</v>
      </c>
      <c r="C686" s="71" t="s">
        <v>593</v>
      </c>
      <c r="D686" s="60">
        <v>-2013.02</v>
      </c>
      <c r="E686" s="60">
        <v>-6927.57</v>
      </c>
      <c r="F686" s="60">
        <v>-8264.69</v>
      </c>
      <c r="G686" s="60">
        <v>-8380.49</v>
      </c>
      <c r="H686" s="60">
        <v>-9652.59</v>
      </c>
      <c r="I686" s="60">
        <v>-9396.87</v>
      </c>
      <c r="J686" s="60">
        <v>-10631.32</v>
      </c>
      <c r="K686" s="60">
        <v>-10591.78</v>
      </c>
      <c r="L686" s="60"/>
      <c r="M686" s="60"/>
      <c r="N686" s="60"/>
      <c r="O686" s="60"/>
      <c r="P686" s="60">
        <f t="shared" si="280"/>
        <v>-65858.33</v>
      </c>
    </row>
    <row r="687" spans="1:16" ht="12.75">
      <c r="A687" s="71" t="s">
        <v>965</v>
      </c>
      <c r="B687" s="37" t="s">
        <v>97</v>
      </c>
      <c r="C687" s="71" t="s">
        <v>966</v>
      </c>
      <c r="D687" s="60"/>
      <c r="E687" s="60"/>
      <c r="F687" s="60">
        <v>-3.25</v>
      </c>
      <c r="G687" s="60"/>
      <c r="H687" s="60"/>
      <c r="I687" s="60"/>
      <c r="J687" s="60"/>
      <c r="K687" s="60"/>
      <c r="L687" s="60"/>
      <c r="M687" s="60"/>
      <c r="N687" s="60"/>
      <c r="O687" s="60"/>
      <c r="P687" s="60">
        <f t="shared" si="280"/>
        <v>-3.25</v>
      </c>
    </row>
    <row r="688" spans="1:16" ht="12.75">
      <c r="A688" s="71" t="s">
        <v>967</v>
      </c>
      <c r="B688" s="37" t="s">
        <v>98</v>
      </c>
      <c r="C688" s="71" t="s">
        <v>968</v>
      </c>
      <c r="D688" s="60"/>
      <c r="E688" s="60"/>
      <c r="F688" s="60">
        <v>-1.36</v>
      </c>
      <c r="G688" s="60"/>
      <c r="H688" s="60"/>
      <c r="I688" s="60"/>
      <c r="J688" s="60"/>
      <c r="K688" s="60"/>
      <c r="L688" s="60"/>
      <c r="M688" s="60"/>
      <c r="N688" s="60"/>
      <c r="O688" s="60"/>
      <c r="P688" s="60">
        <f t="shared" si="280"/>
        <v>-1.36</v>
      </c>
    </row>
    <row r="689" spans="1:16" ht="12.75">
      <c r="A689" s="71" t="s">
        <v>969</v>
      </c>
      <c r="B689" s="37" t="s">
        <v>99</v>
      </c>
      <c r="C689" s="71" t="s">
        <v>970</v>
      </c>
      <c r="D689" s="60"/>
      <c r="E689" s="60"/>
      <c r="F689" s="60">
        <v>-0.81</v>
      </c>
      <c r="G689" s="60"/>
      <c r="H689" s="60"/>
      <c r="I689" s="60"/>
      <c r="J689" s="60"/>
      <c r="K689" s="60"/>
      <c r="L689" s="60"/>
      <c r="M689" s="60"/>
      <c r="N689" s="60"/>
      <c r="O689" s="60"/>
      <c r="P689" s="60">
        <f t="shared" si="280"/>
        <v>-0.81</v>
      </c>
    </row>
    <row r="690" spans="1:16" ht="12.75">
      <c r="A690" s="71"/>
      <c r="B690" s="37"/>
      <c r="C690" s="70" t="s">
        <v>1352</v>
      </c>
      <c r="D690" s="46">
        <f>SUM(D691:D726)</f>
        <v>-8598.17</v>
      </c>
      <c r="E690" s="46">
        <f aca="true" t="shared" si="286" ref="E690:P690">SUM(E691:E727)</f>
        <v>-7796.51</v>
      </c>
      <c r="F690" s="46">
        <f t="shared" si="286"/>
        <v>-18627.519999999997</v>
      </c>
      <c r="G690" s="46">
        <f t="shared" si="286"/>
        <v>-24002.010000000002</v>
      </c>
      <c r="H690" s="46">
        <f t="shared" si="286"/>
        <v>-21704.109999999997</v>
      </c>
      <c r="I690" s="46">
        <f t="shared" si="286"/>
        <v>-45894.47</v>
      </c>
      <c r="J690" s="46">
        <f t="shared" si="286"/>
        <v>-116109.79</v>
      </c>
      <c r="K690" s="46">
        <f t="shared" si="286"/>
        <v>-87275.47000000002</v>
      </c>
      <c r="L690" s="46">
        <f t="shared" si="286"/>
        <v>0</v>
      </c>
      <c r="M690" s="46">
        <f t="shared" si="286"/>
        <v>0</v>
      </c>
      <c r="N690" s="46">
        <f t="shared" si="286"/>
        <v>0</v>
      </c>
      <c r="O690" s="46">
        <f t="shared" si="286"/>
        <v>0</v>
      </c>
      <c r="P690" s="46">
        <f t="shared" si="286"/>
        <v>-330008.0500000001</v>
      </c>
    </row>
    <row r="691" spans="1:16" ht="13.5" customHeight="1">
      <c r="A691" s="71" t="s">
        <v>68</v>
      </c>
      <c r="B691" s="37" t="s">
        <v>97</v>
      </c>
      <c r="C691" s="71" t="s">
        <v>69</v>
      </c>
      <c r="D691" s="60">
        <v>-541.96</v>
      </c>
      <c r="E691" s="60"/>
      <c r="F691" s="60">
        <v>-3101.39</v>
      </c>
      <c r="G691" s="60">
        <v>-196.57</v>
      </c>
      <c r="H691" s="60"/>
      <c r="I691" s="60">
        <v>-514.42</v>
      </c>
      <c r="J691" s="60">
        <v>-1825.24</v>
      </c>
      <c r="K691" s="60"/>
      <c r="L691" s="60"/>
      <c r="M691" s="60"/>
      <c r="N691" s="60"/>
      <c r="O691" s="60"/>
      <c r="P691" s="60">
        <f t="shared" si="280"/>
        <v>-6179.58</v>
      </c>
    </row>
    <row r="692" spans="1:16" ht="12.75">
      <c r="A692" s="71" t="s">
        <v>70</v>
      </c>
      <c r="B692" s="37" t="s">
        <v>98</v>
      </c>
      <c r="C692" s="71" t="s">
        <v>71</v>
      </c>
      <c r="D692" s="60">
        <v>-225.82</v>
      </c>
      <c r="E692" s="60"/>
      <c r="F692" s="60">
        <v>-1292.26</v>
      </c>
      <c r="G692" s="60">
        <v>-81.9</v>
      </c>
      <c r="H692" s="60"/>
      <c r="I692" s="60">
        <v>-214.34</v>
      </c>
      <c r="J692" s="60">
        <v>-760.54</v>
      </c>
      <c r="K692" s="60"/>
      <c r="L692" s="60"/>
      <c r="M692" s="60"/>
      <c r="N692" s="60"/>
      <c r="O692" s="60"/>
      <c r="P692" s="60">
        <f t="shared" si="280"/>
        <v>-2574.8599999999997</v>
      </c>
    </row>
    <row r="693" spans="1:16" ht="12.75">
      <c r="A693" s="71" t="s">
        <v>72</v>
      </c>
      <c r="B693" s="37" t="s">
        <v>99</v>
      </c>
      <c r="C693" s="71" t="s">
        <v>73</v>
      </c>
      <c r="D693" s="60">
        <v>-135.49</v>
      </c>
      <c r="E693" s="60"/>
      <c r="F693" s="60">
        <v>-775.37</v>
      </c>
      <c r="G693" s="60">
        <v>-49.14</v>
      </c>
      <c r="H693" s="60"/>
      <c r="I693" s="60">
        <v>-128.61</v>
      </c>
      <c r="J693" s="60">
        <v>-456.34</v>
      </c>
      <c r="K693" s="60"/>
      <c r="L693" s="60"/>
      <c r="M693" s="60"/>
      <c r="N693" s="60"/>
      <c r="O693" s="60"/>
      <c r="P693" s="60">
        <f t="shared" si="280"/>
        <v>-1544.95</v>
      </c>
    </row>
    <row r="694" spans="1:16" ht="12.75">
      <c r="A694" s="71" t="s">
        <v>487</v>
      </c>
      <c r="B694" s="37" t="s">
        <v>97</v>
      </c>
      <c r="C694" s="71" t="s">
        <v>589</v>
      </c>
      <c r="D694" s="60">
        <v>-61.18</v>
      </c>
      <c r="E694" s="60"/>
      <c r="F694" s="60"/>
      <c r="G694" s="60">
        <v>-6548.49</v>
      </c>
      <c r="H694" s="60">
        <v>-11870.75</v>
      </c>
      <c r="I694" s="60">
        <v>-5181.47</v>
      </c>
      <c r="J694" s="60">
        <v>-22326.03</v>
      </c>
      <c r="K694" s="60"/>
      <c r="L694" s="60"/>
      <c r="M694" s="60"/>
      <c r="N694" s="60"/>
      <c r="O694" s="60"/>
      <c r="P694" s="60">
        <f>SUM(D694:O694)</f>
        <v>-45987.92</v>
      </c>
    </row>
    <row r="695" spans="1:16" ht="12.75">
      <c r="A695" s="71" t="s">
        <v>488</v>
      </c>
      <c r="B695" s="37" t="s">
        <v>98</v>
      </c>
      <c r="C695" s="71" t="s">
        <v>591</v>
      </c>
      <c r="D695" s="60">
        <v>-25.49</v>
      </c>
      <c r="E695" s="60"/>
      <c r="F695" s="60"/>
      <c r="G695" s="60">
        <v>-2728.54</v>
      </c>
      <c r="H695" s="60">
        <v>-4946.15</v>
      </c>
      <c r="I695" s="60">
        <v>-2158.96</v>
      </c>
      <c r="J695" s="60">
        <v>-9302.53</v>
      </c>
      <c r="K695" s="60"/>
      <c r="L695" s="60"/>
      <c r="M695" s="60"/>
      <c r="N695" s="60"/>
      <c r="O695" s="60"/>
      <c r="P695" s="60">
        <f>SUM(D695:O695)</f>
        <v>-19161.67</v>
      </c>
    </row>
    <row r="696" spans="1:16" ht="12.75">
      <c r="A696" s="71" t="s">
        <v>489</v>
      </c>
      <c r="B696" s="37" t="s">
        <v>99</v>
      </c>
      <c r="C696" s="71" t="s">
        <v>593</v>
      </c>
      <c r="D696" s="60">
        <v>-15.29</v>
      </c>
      <c r="E696" s="60"/>
      <c r="F696" s="60"/>
      <c r="G696" s="60">
        <v>-1637.12</v>
      </c>
      <c r="H696" s="60">
        <v>-2967.69</v>
      </c>
      <c r="I696" s="60">
        <v>-1295.37</v>
      </c>
      <c r="J696" s="60">
        <v>-5581.53</v>
      </c>
      <c r="K696" s="60"/>
      <c r="L696" s="60"/>
      <c r="M696" s="60"/>
      <c r="N696" s="60"/>
      <c r="O696" s="60"/>
      <c r="P696" s="60">
        <f>SUM(D696:O696)</f>
        <v>-11497</v>
      </c>
    </row>
    <row r="697" spans="1:16" ht="12.75">
      <c r="A697" s="71" t="s">
        <v>578</v>
      </c>
      <c r="B697" s="37" t="s">
        <v>97</v>
      </c>
      <c r="C697" s="71" t="s">
        <v>579</v>
      </c>
      <c r="D697" s="60"/>
      <c r="E697" s="60">
        <v>-925.22</v>
      </c>
      <c r="F697" s="60"/>
      <c r="G697" s="60"/>
      <c r="H697" s="60"/>
      <c r="I697" s="60">
        <v>-580.49</v>
      </c>
      <c r="J697" s="60"/>
      <c r="K697" s="60"/>
      <c r="L697" s="60"/>
      <c r="M697" s="60"/>
      <c r="N697" s="60"/>
      <c r="O697" s="60"/>
      <c r="P697" s="60">
        <f t="shared" si="280"/>
        <v>-1505.71</v>
      </c>
    </row>
    <row r="698" spans="1:16" ht="12.75">
      <c r="A698" s="71" t="s">
        <v>580</v>
      </c>
      <c r="B698" s="37" t="s">
        <v>98</v>
      </c>
      <c r="C698" s="71" t="s">
        <v>581</v>
      </c>
      <c r="D698" s="60"/>
      <c r="E698" s="60">
        <v>-385.51</v>
      </c>
      <c r="F698" s="60"/>
      <c r="G698" s="60"/>
      <c r="H698" s="60"/>
      <c r="I698" s="60">
        <v>-241.88</v>
      </c>
      <c r="J698" s="60"/>
      <c r="K698" s="60"/>
      <c r="L698" s="60"/>
      <c r="M698" s="60"/>
      <c r="N698" s="60"/>
      <c r="O698" s="60"/>
      <c r="P698" s="60">
        <f t="shared" si="280"/>
        <v>-627.39</v>
      </c>
    </row>
    <row r="699" spans="1:16" ht="12.75">
      <c r="A699" s="71" t="s">
        <v>582</v>
      </c>
      <c r="B699" s="37" t="s">
        <v>99</v>
      </c>
      <c r="C699" s="71" t="s">
        <v>583</v>
      </c>
      <c r="D699" s="60"/>
      <c r="E699" s="60">
        <v>-231.31</v>
      </c>
      <c r="F699" s="60"/>
      <c r="G699" s="60"/>
      <c r="H699" s="60"/>
      <c r="I699" s="60">
        <v>-145.13</v>
      </c>
      <c r="J699" s="60"/>
      <c r="K699" s="60"/>
      <c r="L699" s="60"/>
      <c r="M699" s="60"/>
      <c r="N699" s="60"/>
      <c r="O699" s="60"/>
      <c r="P699" s="60">
        <f t="shared" si="280"/>
        <v>-376.44</v>
      </c>
    </row>
    <row r="700" spans="1:16" ht="12.75">
      <c r="A700" s="71" t="s">
        <v>487</v>
      </c>
      <c r="B700" s="37" t="s">
        <v>97</v>
      </c>
      <c r="C700" s="71" t="s">
        <v>589</v>
      </c>
      <c r="D700" s="60"/>
      <c r="E700" s="60">
        <v>-377.84</v>
      </c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>
        <f t="shared" si="280"/>
        <v>-377.84</v>
      </c>
    </row>
    <row r="701" spans="1:16" ht="12.75">
      <c r="A701" s="71" t="s">
        <v>488</v>
      </c>
      <c r="B701" s="37" t="s">
        <v>98</v>
      </c>
      <c r="C701" s="71" t="s">
        <v>591</v>
      </c>
      <c r="D701" s="60"/>
      <c r="E701" s="60">
        <v>-157.44</v>
      </c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>
        <f t="shared" si="280"/>
        <v>-157.44</v>
      </c>
    </row>
    <row r="702" spans="1:16" ht="12.75">
      <c r="A702" s="71" t="s">
        <v>489</v>
      </c>
      <c r="B702" s="37" t="s">
        <v>99</v>
      </c>
      <c r="C702" s="71" t="s">
        <v>593</v>
      </c>
      <c r="D702" s="60"/>
      <c r="E702" s="60">
        <v>-94.46</v>
      </c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>
        <f t="shared" si="280"/>
        <v>-94.46</v>
      </c>
    </row>
    <row r="703" spans="1:16" ht="12.75">
      <c r="A703" s="71" t="s">
        <v>598</v>
      </c>
      <c r="B703" s="37" t="s">
        <v>100</v>
      </c>
      <c r="C703" s="71" t="s">
        <v>599</v>
      </c>
      <c r="D703" s="60"/>
      <c r="E703" s="60"/>
      <c r="F703" s="60">
        <v>-109.82</v>
      </c>
      <c r="G703" s="60">
        <v>-1324.38</v>
      </c>
      <c r="H703" s="60">
        <v>-496.51</v>
      </c>
      <c r="I703" s="60"/>
      <c r="J703" s="60">
        <v>-510.82</v>
      </c>
      <c r="K703" s="60">
        <v>-106.63</v>
      </c>
      <c r="L703" s="60"/>
      <c r="M703" s="60"/>
      <c r="N703" s="60"/>
      <c r="O703" s="60"/>
      <c r="P703" s="60">
        <f>SUM(D703:O703)</f>
        <v>-2548.1600000000003</v>
      </c>
    </row>
    <row r="704" spans="1:16" ht="22.5">
      <c r="A704" s="71" t="s">
        <v>602</v>
      </c>
      <c r="B704" s="37" t="s">
        <v>97</v>
      </c>
      <c r="C704" s="72" t="s">
        <v>490</v>
      </c>
      <c r="D704" s="60">
        <v>-207.54</v>
      </c>
      <c r="E704" s="60"/>
      <c r="F704" s="60">
        <v>-974.17</v>
      </c>
      <c r="G704" s="60">
        <v>-109.82</v>
      </c>
      <c r="H704" s="60"/>
      <c r="I704" s="60"/>
      <c r="J704" s="60">
        <v>-219.65</v>
      </c>
      <c r="K704" s="60"/>
      <c r="L704" s="60"/>
      <c r="M704" s="60"/>
      <c r="N704" s="60"/>
      <c r="O704" s="60"/>
      <c r="P704" s="60">
        <f t="shared" si="280"/>
        <v>-1511.18</v>
      </c>
    </row>
    <row r="705" spans="1:16" ht="12" customHeight="1">
      <c r="A705" s="71" t="s">
        <v>617</v>
      </c>
      <c r="B705" s="37" t="s">
        <v>97</v>
      </c>
      <c r="C705" s="72" t="s">
        <v>618</v>
      </c>
      <c r="D705" s="60">
        <v>-19.31</v>
      </c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>
        <f t="shared" si="280"/>
        <v>-19.31</v>
      </c>
    </row>
    <row r="706" spans="1:16" ht="12" customHeight="1">
      <c r="A706" s="105" t="s">
        <v>245</v>
      </c>
      <c r="B706" s="102" t="s">
        <v>424</v>
      </c>
      <c r="C706" s="106" t="s">
        <v>1797</v>
      </c>
      <c r="D706" s="64"/>
      <c r="E706" s="64"/>
      <c r="F706" s="64"/>
      <c r="G706" s="64"/>
      <c r="H706" s="64"/>
      <c r="I706" s="64">
        <v>-2556.8</v>
      </c>
      <c r="J706" s="64">
        <v>0</v>
      </c>
      <c r="K706" s="64"/>
      <c r="L706" s="64"/>
      <c r="M706" s="64"/>
      <c r="N706" s="64"/>
      <c r="O706" s="64"/>
      <c r="P706" s="64">
        <f t="shared" si="280"/>
        <v>-2556.8</v>
      </c>
    </row>
    <row r="707" spans="1:16" ht="12" customHeight="1">
      <c r="A707" s="71" t="s">
        <v>247</v>
      </c>
      <c r="B707" s="37" t="s">
        <v>424</v>
      </c>
      <c r="C707" s="72" t="s">
        <v>248</v>
      </c>
      <c r="D707" s="60">
        <v>-3277.76</v>
      </c>
      <c r="E707" s="60">
        <v>-1249.48</v>
      </c>
      <c r="F707" s="60">
        <v>-375.28</v>
      </c>
      <c r="G707" s="60">
        <v>-449.6</v>
      </c>
      <c r="H707" s="60">
        <v>-299.01</v>
      </c>
      <c r="I707" s="60">
        <v>-5084.21</v>
      </c>
      <c r="J707" s="60">
        <v>-10137.15</v>
      </c>
      <c r="K707" s="60">
        <v>-18238.56</v>
      </c>
      <c r="L707" s="60"/>
      <c r="M707" s="60"/>
      <c r="N707" s="60"/>
      <c r="O707" s="60"/>
      <c r="P707" s="60">
        <f t="shared" si="280"/>
        <v>-39111.05</v>
      </c>
    </row>
    <row r="708" spans="1:16" ht="12" customHeight="1">
      <c r="A708" s="71" t="s">
        <v>251</v>
      </c>
      <c r="B708" s="37" t="s">
        <v>424</v>
      </c>
      <c r="C708" s="72" t="s">
        <v>252</v>
      </c>
      <c r="D708" s="60">
        <v>-2248</v>
      </c>
      <c r="E708" s="60"/>
      <c r="F708" s="60"/>
      <c r="G708" s="60"/>
      <c r="H708" s="60">
        <v>-674.4</v>
      </c>
      <c r="I708" s="60">
        <v>0</v>
      </c>
      <c r="J708" s="60">
        <v>-224.8</v>
      </c>
      <c r="K708" s="60"/>
      <c r="L708" s="60"/>
      <c r="M708" s="60"/>
      <c r="N708" s="60"/>
      <c r="O708" s="60"/>
      <c r="P708" s="60">
        <f t="shared" si="280"/>
        <v>-3147.2000000000003</v>
      </c>
    </row>
    <row r="709" spans="1:16" ht="12" customHeight="1">
      <c r="A709" s="71" t="s">
        <v>255</v>
      </c>
      <c r="B709" s="37" t="s">
        <v>424</v>
      </c>
      <c r="C709" s="72" t="s">
        <v>256</v>
      </c>
      <c r="D709" s="60">
        <v>-307.1</v>
      </c>
      <c r="E709" s="60">
        <v>-981.5</v>
      </c>
      <c r="F709" s="60">
        <v>-674.4</v>
      </c>
      <c r="G709" s="60">
        <v>-1348.8</v>
      </c>
      <c r="H709" s="60">
        <v>-449.6</v>
      </c>
      <c r="I709" s="60">
        <v>-224.8</v>
      </c>
      <c r="J709" s="60">
        <v>-174.45</v>
      </c>
      <c r="K709" s="60">
        <v>-224.8</v>
      </c>
      <c r="L709" s="60"/>
      <c r="M709" s="60"/>
      <c r="N709" s="60"/>
      <c r="O709" s="60"/>
      <c r="P709" s="60">
        <f t="shared" si="280"/>
        <v>-4385.450000000001</v>
      </c>
    </row>
    <row r="710" spans="1:16" ht="12" customHeight="1">
      <c r="A710" s="71" t="s">
        <v>412</v>
      </c>
      <c r="B710" s="37" t="s">
        <v>424</v>
      </c>
      <c r="C710" s="72" t="s">
        <v>413</v>
      </c>
      <c r="D710" s="60"/>
      <c r="E710" s="60">
        <v>-224.8</v>
      </c>
      <c r="F710" s="60">
        <v>-674.4</v>
      </c>
      <c r="G710" s="60">
        <v>-449.6</v>
      </c>
      <c r="H710" s="60"/>
      <c r="I710" s="60">
        <v>-826.65</v>
      </c>
      <c r="J710" s="60">
        <v>0</v>
      </c>
      <c r="K710" s="60"/>
      <c r="L710" s="60"/>
      <c r="M710" s="60"/>
      <c r="N710" s="60"/>
      <c r="O710" s="60"/>
      <c r="P710" s="60">
        <f t="shared" si="280"/>
        <v>-2175.4500000000003</v>
      </c>
    </row>
    <row r="711" spans="1:16" ht="12" customHeight="1">
      <c r="A711" s="71" t="s">
        <v>269</v>
      </c>
      <c r="B711" s="37" t="s">
        <v>424</v>
      </c>
      <c r="C711" s="72" t="s">
        <v>1672</v>
      </c>
      <c r="D711" s="60">
        <v>-1533.23</v>
      </c>
      <c r="E711" s="60">
        <v>-490.4</v>
      </c>
      <c r="F711" s="60">
        <v>-9828.1</v>
      </c>
      <c r="G711" s="60">
        <v>-1224.34</v>
      </c>
      <c r="H711" s="60"/>
      <c r="I711" s="60">
        <v>-26471.58</v>
      </c>
      <c r="J711" s="60">
        <v>-44782.53</v>
      </c>
      <c r="K711" s="60">
        <v>-57380.75</v>
      </c>
      <c r="L711" s="60"/>
      <c r="M711" s="60"/>
      <c r="N711" s="60"/>
      <c r="O711" s="60"/>
      <c r="P711" s="60">
        <f t="shared" si="280"/>
        <v>-141710.93</v>
      </c>
    </row>
    <row r="712" spans="1:16" ht="12" customHeight="1">
      <c r="A712" s="105" t="s">
        <v>271</v>
      </c>
      <c r="B712" s="102" t="s">
        <v>424</v>
      </c>
      <c r="C712" s="106" t="s">
        <v>1798</v>
      </c>
      <c r="D712" s="64"/>
      <c r="E712" s="64"/>
      <c r="F712" s="64"/>
      <c r="G712" s="64"/>
      <c r="H712" s="64"/>
      <c r="I712" s="64">
        <v>-269.46</v>
      </c>
      <c r="J712" s="64">
        <v>0</v>
      </c>
      <c r="K712" s="64"/>
      <c r="L712" s="64"/>
      <c r="M712" s="64"/>
      <c r="N712" s="64"/>
      <c r="O712" s="64"/>
      <c r="P712" s="64">
        <f t="shared" si="280"/>
        <v>-269.46</v>
      </c>
    </row>
    <row r="713" spans="1:16" ht="12" customHeight="1">
      <c r="A713" s="71" t="s">
        <v>691</v>
      </c>
      <c r="B713" s="37" t="s">
        <v>131</v>
      </c>
      <c r="C713" s="72" t="s">
        <v>701</v>
      </c>
      <c r="D713" s="60"/>
      <c r="E713" s="60"/>
      <c r="F713" s="60"/>
      <c r="G713" s="60"/>
      <c r="H713" s="60"/>
      <c r="I713" s="60"/>
      <c r="J713" s="60"/>
      <c r="K713" s="60">
        <v>-2092.99</v>
      </c>
      <c r="L713" s="60"/>
      <c r="M713" s="60"/>
      <c r="N713" s="60"/>
      <c r="O713" s="60"/>
      <c r="P713" s="60">
        <f t="shared" si="280"/>
        <v>-2092.99</v>
      </c>
    </row>
    <row r="714" spans="1:16" ht="12" customHeight="1">
      <c r="A714" s="71" t="s">
        <v>770</v>
      </c>
      <c r="B714" s="37" t="s">
        <v>159</v>
      </c>
      <c r="C714" s="72" t="s">
        <v>771</v>
      </c>
      <c r="D714" s="60"/>
      <c r="E714" s="60"/>
      <c r="F714" s="60"/>
      <c r="G714" s="60">
        <v>-501.11</v>
      </c>
      <c r="H714" s="60"/>
      <c r="I714" s="60"/>
      <c r="J714" s="60">
        <v>-1095.83</v>
      </c>
      <c r="K714" s="60"/>
      <c r="L714" s="60"/>
      <c r="M714" s="60"/>
      <c r="N714" s="60"/>
      <c r="O714" s="60"/>
      <c r="P714" s="60">
        <f t="shared" si="280"/>
        <v>-1596.94</v>
      </c>
    </row>
    <row r="715" spans="1:16" ht="12" customHeight="1">
      <c r="A715" s="71" t="s">
        <v>776</v>
      </c>
      <c r="B715" s="37" t="s">
        <v>162</v>
      </c>
      <c r="C715" s="72" t="s">
        <v>505</v>
      </c>
      <c r="D715" s="60"/>
      <c r="E715" s="60"/>
      <c r="F715" s="60"/>
      <c r="G715" s="60"/>
      <c r="H715" s="60"/>
      <c r="I715" s="60"/>
      <c r="J715" s="60"/>
      <c r="K715" s="60">
        <v>-9231.74</v>
      </c>
      <c r="L715" s="60"/>
      <c r="M715" s="60"/>
      <c r="N715" s="60"/>
      <c r="O715" s="60"/>
      <c r="P715" s="60">
        <f t="shared" si="280"/>
        <v>-9231.74</v>
      </c>
    </row>
    <row r="716" spans="1:16" ht="12" customHeight="1">
      <c r="A716" s="71" t="s">
        <v>792</v>
      </c>
      <c r="B716" s="37" t="s">
        <v>170</v>
      </c>
      <c r="C716" s="72" t="s">
        <v>793</v>
      </c>
      <c r="D716" s="60"/>
      <c r="E716" s="60"/>
      <c r="F716" s="60"/>
      <c r="G716" s="60"/>
      <c r="H716" s="60"/>
      <c r="I716" s="60"/>
      <c r="J716" s="60">
        <v>-5116.62</v>
      </c>
      <c r="K716" s="60"/>
      <c r="L716" s="60"/>
      <c r="M716" s="60"/>
      <c r="N716" s="60"/>
      <c r="O716" s="60"/>
      <c r="P716" s="60">
        <f t="shared" si="280"/>
        <v>-5116.62</v>
      </c>
    </row>
    <row r="717" spans="1:16" ht="12" customHeight="1">
      <c r="A717" s="71" t="s">
        <v>186</v>
      </c>
      <c r="B717" s="37" t="s">
        <v>179</v>
      </c>
      <c r="C717" s="72" t="s">
        <v>187</v>
      </c>
      <c r="D717" s="60"/>
      <c r="E717" s="60"/>
      <c r="F717" s="60"/>
      <c r="G717" s="60">
        <v>-3411.44</v>
      </c>
      <c r="H717" s="60"/>
      <c r="I717" s="60"/>
      <c r="J717" s="60"/>
      <c r="K717" s="60"/>
      <c r="L717" s="60"/>
      <c r="M717" s="60"/>
      <c r="N717" s="60"/>
      <c r="O717" s="60"/>
      <c r="P717" s="60">
        <f t="shared" si="280"/>
        <v>-3411.44</v>
      </c>
    </row>
    <row r="718" spans="1:16" ht="12" customHeight="1">
      <c r="A718" s="71" t="s">
        <v>202</v>
      </c>
      <c r="B718" s="37" t="s">
        <v>205</v>
      </c>
      <c r="C718" s="72" t="s">
        <v>208</v>
      </c>
      <c r="D718" s="60"/>
      <c r="E718" s="60"/>
      <c r="F718" s="60"/>
      <c r="G718" s="60"/>
      <c r="H718" s="60"/>
      <c r="I718" s="60"/>
      <c r="J718" s="60">
        <v>-1994.7</v>
      </c>
      <c r="K718" s="60"/>
      <c r="L718" s="60"/>
      <c r="M718" s="60"/>
      <c r="N718" s="60"/>
      <c r="O718" s="60"/>
      <c r="P718" s="60">
        <f t="shared" si="280"/>
        <v>-1994.7</v>
      </c>
    </row>
    <row r="719" spans="1:16" ht="12" customHeight="1">
      <c r="A719" s="71" t="s">
        <v>1152</v>
      </c>
      <c r="B719" s="37" t="s">
        <v>436</v>
      </c>
      <c r="C719" s="72" t="s">
        <v>1153</v>
      </c>
      <c r="D719" s="60"/>
      <c r="E719" s="60">
        <v>-1648.07</v>
      </c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>
        <f t="shared" si="280"/>
        <v>-1648.07</v>
      </c>
    </row>
    <row r="720" spans="1:16" ht="12" customHeight="1">
      <c r="A720" s="71" t="s">
        <v>1411</v>
      </c>
      <c r="B720" s="37" t="s">
        <v>1412</v>
      </c>
      <c r="C720" s="72" t="s">
        <v>1415</v>
      </c>
      <c r="D720" s="60"/>
      <c r="E720" s="60"/>
      <c r="F720" s="60"/>
      <c r="G720" s="60"/>
      <c r="H720" s="60"/>
      <c r="I720" s="60"/>
      <c r="J720" s="60">
        <v>-3113.4</v>
      </c>
      <c r="K720" s="60"/>
      <c r="L720" s="60"/>
      <c r="M720" s="60"/>
      <c r="N720" s="60"/>
      <c r="O720" s="60"/>
      <c r="P720" s="60">
        <f t="shared" si="280"/>
        <v>-3113.4</v>
      </c>
    </row>
    <row r="721" spans="1:16" ht="12" customHeight="1">
      <c r="A721" s="71" t="s">
        <v>1523</v>
      </c>
      <c r="B721" s="37" t="s">
        <v>1488</v>
      </c>
      <c r="C721" s="72" t="s">
        <v>1574</v>
      </c>
      <c r="D721" s="60"/>
      <c r="E721" s="60"/>
      <c r="F721" s="60"/>
      <c r="G721" s="60"/>
      <c r="H721" s="60"/>
      <c r="I721" s="60"/>
      <c r="J721" s="60">
        <v>-7737.63</v>
      </c>
      <c r="K721" s="60"/>
      <c r="L721" s="60"/>
      <c r="M721" s="60"/>
      <c r="N721" s="60"/>
      <c r="O721" s="60"/>
      <c r="P721" s="60">
        <f t="shared" si="280"/>
        <v>-7737.63</v>
      </c>
    </row>
    <row r="722" spans="1:16" ht="12" customHeight="1">
      <c r="A722" s="71" t="s">
        <v>1661</v>
      </c>
      <c r="B722" s="37" t="s">
        <v>1656</v>
      </c>
      <c r="C722" s="72" t="s">
        <v>1662</v>
      </c>
      <c r="D722" s="60"/>
      <c r="E722" s="60"/>
      <c r="F722" s="60"/>
      <c r="G722" s="60">
        <v>-2321.58</v>
      </c>
      <c r="H722" s="60"/>
      <c r="I722" s="60"/>
      <c r="J722" s="60"/>
      <c r="K722" s="60"/>
      <c r="L722" s="60"/>
      <c r="M722" s="60"/>
      <c r="N722" s="60"/>
      <c r="O722" s="60"/>
      <c r="P722" s="60">
        <f t="shared" si="280"/>
        <v>-2321.58</v>
      </c>
    </row>
    <row r="723" spans="1:16" ht="12" customHeight="1">
      <c r="A723" s="71" t="s">
        <v>1707</v>
      </c>
      <c r="B723" s="37" t="s">
        <v>1670</v>
      </c>
      <c r="C723" s="72" t="s">
        <v>1709</v>
      </c>
      <c r="D723" s="60"/>
      <c r="E723" s="60"/>
      <c r="F723" s="60"/>
      <c r="G723" s="60">
        <v>-1619.58</v>
      </c>
      <c r="H723" s="60"/>
      <c r="I723" s="60"/>
      <c r="J723" s="60"/>
      <c r="K723" s="60"/>
      <c r="L723" s="60"/>
      <c r="M723" s="60"/>
      <c r="N723" s="60"/>
      <c r="O723" s="60"/>
      <c r="P723" s="60">
        <f t="shared" si="280"/>
        <v>-1619.58</v>
      </c>
    </row>
    <row r="724" spans="1:16" ht="12" customHeight="1">
      <c r="A724" s="105" t="s">
        <v>418</v>
      </c>
      <c r="B724" s="102" t="s">
        <v>424</v>
      </c>
      <c r="C724" s="106" t="s">
        <v>1799</v>
      </c>
      <c r="D724" s="64"/>
      <c r="E724" s="64"/>
      <c r="F724" s="64"/>
      <c r="G724" s="64"/>
      <c r="H724" s="64"/>
      <c r="I724" s="64">
        <v>-0.3</v>
      </c>
      <c r="J724" s="64"/>
      <c r="K724" s="64"/>
      <c r="L724" s="64"/>
      <c r="M724" s="64"/>
      <c r="N724" s="64"/>
      <c r="O724" s="64"/>
      <c r="P724" s="64">
        <f t="shared" si="280"/>
        <v>-0.3</v>
      </c>
    </row>
    <row r="725" spans="1:16" ht="12.75">
      <c r="A725" s="71" t="s">
        <v>1067</v>
      </c>
      <c r="B725" s="37" t="s">
        <v>97</v>
      </c>
      <c r="C725" s="71" t="s">
        <v>1068</v>
      </c>
      <c r="D725" s="60"/>
      <c r="E725" s="60">
        <v>-228</v>
      </c>
      <c r="F725" s="60">
        <v>-648.44</v>
      </c>
      <c r="G725" s="60"/>
      <c r="H725" s="60"/>
      <c r="I725" s="60"/>
      <c r="J725" s="60"/>
      <c r="K725" s="60"/>
      <c r="L725" s="60"/>
      <c r="M725" s="60"/>
      <c r="N725" s="60"/>
      <c r="O725" s="60"/>
      <c r="P725" s="60">
        <f t="shared" si="280"/>
        <v>-876.44</v>
      </c>
    </row>
    <row r="726" spans="1:16" ht="12.75">
      <c r="A726" s="71" t="s">
        <v>211</v>
      </c>
      <c r="B726" s="37" t="s">
        <v>205</v>
      </c>
      <c r="C726" s="71" t="s">
        <v>1610</v>
      </c>
      <c r="D726" s="60"/>
      <c r="E726" s="60"/>
      <c r="F726" s="60"/>
      <c r="G726" s="60"/>
      <c r="H726" s="60"/>
      <c r="I726" s="60"/>
      <c r="J726" s="60">
        <v>-750</v>
      </c>
      <c r="K726" s="60"/>
      <c r="L726" s="60"/>
      <c r="M726" s="60"/>
      <c r="N726" s="60"/>
      <c r="O726" s="60"/>
      <c r="P726" s="60">
        <f t="shared" si="280"/>
        <v>-750</v>
      </c>
    </row>
    <row r="727" spans="1:16" ht="12.75">
      <c r="A727" s="71" t="s">
        <v>1673</v>
      </c>
      <c r="B727" s="37" t="s">
        <v>424</v>
      </c>
      <c r="C727" s="71" t="s">
        <v>1674</v>
      </c>
      <c r="D727" s="60"/>
      <c r="E727" s="60">
        <v>-802.48</v>
      </c>
      <c r="F727" s="60">
        <v>-173.89</v>
      </c>
      <c r="G727" s="60"/>
      <c r="H727" s="60"/>
      <c r="I727" s="60"/>
      <c r="J727" s="60"/>
      <c r="K727" s="60"/>
      <c r="L727" s="60"/>
      <c r="M727" s="60"/>
      <c r="N727" s="60"/>
      <c r="O727" s="60"/>
      <c r="P727" s="60">
        <f t="shared" si="280"/>
        <v>-976.37</v>
      </c>
    </row>
    <row r="728" spans="1:16" ht="12.75">
      <c r="A728" s="71"/>
      <c r="B728" s="37"/>
      <c r="C728" s="70" t="s">
        <v>1353</v>
      </c>
      <c r="D728" s="46">
        <f aca="true" t="shared" si="287" ref="D728:P728">SUM(D729:D766)</f>
        <v>-1567012.4399999997</v>
      </c>
      <c r="E728" s="46">
        <f t="shared" si="287"/>
        <v>-138048.11000000002</v>
      </c>
      <c r="F728" s="46">
        <f t="shared" si="287"/>
        <v>-322730.4400000001</v>
      </c>
      <c r="G728" s="46">
        <f t="shared" si="287"/>
        <v>-91255.3</v>
      </c>
      <c r="H728" s="46">
        <f t="shared" si="287"/>
        <v>-102532.58999999998</v>
      </c>
      <c r="I728" s="46">
        <f t="shared" si="287"/>
        <v>-43211.56</v>
      </c>
      <c r="J728" s="46">
        <f t="shared" si="287"/>
        <v>-165290.77000000002</v>
      </c>
      <c r="K728" s="46">
        <f t="shared" si="287"/>
        <v>-63015.52</v>
      </c>
      <c r="L728" s="46">
        <f t="shared" si="287"/>
        <v>0</v>
      </c>
      <c r="M728" s="46">
        <f t="shared" si="287"/>
        <v>0</v>
      </c>
      <c r="N728" s="46">
        <f t="shared" si="287"/>
        <v>0</v>
      </c>
      <c r="O728" s="46">
        <f t="shared" si="287"/>
        <v>0</v>
      </c>
      <c r="P728" s="46">
        <f t="shared" si="287"/>
        <v>-2493096.7299999995</v>
      </c>
    </row>
    <row r="729" spans="1:16" ht="12.75">
      <c r="A729" s="71" t="s">
        <v>68</v>
      </c>
      <c r="B729" s="37" t="s">
        <v>97</v>
      </c>
      <c r="C729" s="71" t="s">
        <v>69</v>
      </c>
      <c r="D729" s="60">
        <v>-723596.71</v>
      </c>
      <c r="E729" s="60">
        <v>-19748.26</v>
      </c>
      <c r="F729" s="60">
        <v>-124737.46</v>
      </c>
      <c r="G729" s="60">
        <v>-141.66</v>
      </c>
      <c r="H729" s="60">
        <v>-4.12</v>
      </c>
      <c r="I729" s="60">
        <v>0</v>
      </c>
      <c r="J729" s="60"/>
      <c r="K729" s="60">
        <v>13.48</v>
      </c>
      <c r="L729" s="60"/>
      <c r="M729" s="60"/>
      <c r="N729" s="60"/>
      <c r="O729" s="60"/>
      <c r="P729" s="60">
        <f t="shared" si="280"/>
        <v>-868214.73</v>
      </c>
    </row>
    <row r="730" spans="1:16" ht="12.75">
      <c r="A730" s="71" t="s">
        <v>70</v>
      </c>
      <c r="B730" s="37" t="s">
        <v>98</v>
      </c>
      <c r="C730" s="71" t="s">
        <v>71</v>
      </c>
      <c r="D730" s="60">
        <v>-301580.6</v>
      </c>
      <c r="E730" s="60">
        <v>-8234.24</v>
      </c>
      <c r="F730" s="60">
        <v>-51999.11</v>
      </c>
      <c r="G730" s="60">
        <v>-59.07</v>
      </c>
      <c r="H730" s="60">
        <v>-1.72</v>
      </c>
      <c r="I730" s="60">
        <v>0.76</v>
      </c>
      <c r="J730" s="60"/>
      <c r="K730" s="60">
        <v>5.62</v>
      </c>
      <c r="L730" s="60"/>
      <c r="M730" s="60"/>
      <c r="N730" s="60"/>
      <c r="O730" s="60"/>
      <c r="P730" s="60">
        <f t="shared" si="280"/>
        <v>-361868.3599999999</v>
      </c>
    </row>
    <row r="731" spans="1:16" ht="12.75">
      <c r="A731" s="71" t="s">
        <v>72</v>
      </c>
      <c r="B731" s="37" t="s">
        <v>99</v>
      </c>
      <c r="C731" s="71" t="s">
        <v>73</v>
      </c>
      <c r="D731" s="60">
        <v>-180926.51</v>
      </c>
      <c r="E731" s="60">
        <v>-4939.02</v>
      </c>
      <c r="F731" s="60">
        <v>-31192.89</v>
      </c>
      <c r="G731" s="60">
        <v>-35.42</v>
      </c>
      <c r="H731" s="60">
        <v>-1.03</v>
      </c>
      <c r="I731" s="60">
        <v>0.46</v>
      </c>
      <c r="J731" s="60"/>
      <c r="K731" s="60">
        <v>3.37</v>
      </c>
      <c r="L731" s="60"/>
      <c r="M731" s="60"/>
      <c r="N731" s="60"/>
      <c r="O731" s="60"/>
      <c r="P731" s="60">
        <f t="shared" si="280"/>
        <v>-217091.04</v>
      </c>
    </row>
    <row r="732" spans="1:16" ht="12.75">
      <c r="A732" s="71" t="s">
        <v>487</v>
      </c>
      <c r="B732" s="37" t="s">
        <v>97</v>
      </c>
      <c r="C732" s="71" t="s">
        <v>589</v>
      </c>
      <c r="D732" s="60"/>
      <c r="E732" s="60">
        <v>-38.37</v>
      </c>
      <c r="F732" s="60"/>
      <c r="G732" s="60">
        <v>-67.56</v>
      </c>
      <c r="H732" s="60"/>
      <c r="I732" s="60">
        <v>0</v>
      </c>
      <c r="J732" s="60"/>
      <c r="K732" s="60"/>
      <c r="L732" s="60"/>
      <c r="M732" s="60"/>
      <c r="N732" s="60"/>
      <c r="O732" s="60"/>
      <c r="P732" s="60">
        <f t="shared" si="280"/>
        <v>-105.93</v>
      </c>
    </row>
    <row r="733" spans="1:16" ht="12.75">
      <c r="A733" s="71" t="s">
        <v>488</v>
      </c>
      <c r="B733" s="37" t="s">
        <v>98</v>
      </c>
      <c r="C733" s="71" t="s">
        <v>591</v>
      </c>
      <c r="D733" s="60"/>
      <c r="E733" s="60">
        <v>-16</v>
      </c>
      <c r="F733" s="60"/>
      <c r="G733" s="60">
        <v>-28.14</v>
      </c>
      <c r="H733" s="60"/>
      <c r="I733" s="60">
        <v>0</v>
      </c>
      <c r="J733" s="60"/>
      <c r="K733" s="60"/>
      <c r="L733" s="60"/>
      <c r="M733" s="60"/>
      <c r="N733" s="60"/>
      <c r="O733" s="60"/>
      <c r="P733" s="60">
        <f t="shared" si="280"/>
        <v>-44.14</v>
      </c>
    </row>
    <row r="734" spans="1:16" ht="12.75">
      <c r="A734" s="71" t="s">
        <v>489</v>
      </c>
      <c r="B734" s="37" t="s">
        <v>99</v>
      </c>
      <c r="C734" s="71" t="s">
        <v>593</v>
      </c>
      <c r="D734" s="60"/>
      <c r="E734" s="60">
        <v>-9.61</v>
      </c>
      <c r="F734" s="60"/>
      <c r="G734" s="60">
        <v>-16.88</v>
      </c>
      <c r="H734" s="60"/>
      <c r="I734" s="60">
        <v>0</v>
      </c>
      <c r="J734" s="60"/>
      <c r="K734" s="60"/>
      <c r="L734" s="60"/>
      <c r="M734" s="60"/>
      <c r="N734" s="60"/>
      <c r="O734" s="60"/>
      <c r="P734" s="60">
        <f t="shared" si="280"/>
        <v>-26.49</v>
      </c>
    </row>
    <row r="735" spans="1:16" ht="22.5">
      <c r="A735" s="72" t="s">
        <v>602</v>
      </c>
      <c r="B735" s="94" t="s">
        <v>97</v>
      </c>
      <c r="C735" s="72" t="s">
        <v>490</v>
      </c>
      <c r="D735" s="60"/>
      <c r="E735" s="60"/>
      <c r="F735" s="60"/>
      <c r="G735" s="60">
        <v>-65.9</v>
      </c>
      <c r="H735" s="60">
        <v>-7.96</v>
      </c>
      <c r="I735" s="60"/>
      <c r="J735" s="60"/>
      <c r="K735" s="60"/>
      <c r="L735" s="60"/>
      <c r="M735" s="60"/>
      <c r="N735" s="60"/>
      <c r="O735" s="60"/>
      <c r="P735" s="60">
        <f t="shared" si="280"/>
        <v>-73.86</v>
      </c>
    </row>
    <row r="736" spans="1:16" ht="12.75">
      <c r="A736" s="71" t="s">
        <v>621</v>
      </c>
      <c r="B736" s="37" t="s">
        <v>97</v>
      </c>
      <c r="C736" s="71" t="s">
        <v>622</v>
      </c>
      <c r="D736" s="60"/>
      <c r="E736" s="60">
        <v>-3.43</v>
      </c>
      <c r="F736" s="60"/>
      <c r="G736" s="60">
        <v>-9.96</v>
      </c>
      <c r="H736" s="60">
        <v>-1.4</v>
      </c>
      <c r="I736" s="60"/>
      <c r="J736" s="60"/>
      <c r="K736" s="60"/>
      <c r="L736" s="60"/>
      <c r="M736" s="60"/>
      <c r="N736" s="60"/>
      <c r="O736" s="60"/>
      <c r="P736" s="60">
        <f t="shared" si="280"/>
        <v>-14.790000000000001</v>
      </c>
    </row>
    <row r="737" spans="1:16" ht="12.75">
      <c r="A737" s="71" t="s">
        <v>1140</v>
      </c>
      <c r="B737" s="37" t="s">
        <v>207</v>
      </c>
      <c r="C737" s="71" t="s">
        <v>493</v>
      </c>
      <c r="D737" s="60">
        <v>-12.24</v>
      </c>
      <c r="E737" s="60">
        <v>0</v>
      </c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>
        <f t="shared" si="280"/>
        <v>-12.24</v>
      </c>
    </row>
    <row r="738" spans="1:16" ht="12.75">
      <c r="A738" s="71" t="s">
        <v>965</v>
      </c>
      <c r="B738" s="37" t="s">
        <v>97</v>
      </c>
      <c r="C738" s="71" t="s">
        <v>966</v>
      </c>
      <c r="D738" s="60">
        <v>-483.66</v>
      </c>
      <c r="E738" s="60">
        <v>-262.59</v>
      </c>
      <c r="F738" s="60">
        <v>-388.95</v>
      </c>
      <c r="G738" s="60">
        <v>-238.12</v>
      </c>
      <c r="H738" s="60">
        <v>-676.46</v>
      </c>
      <c r="I738" s="60">
        <v>-1006.46</v>
      </c>
      <c r="J738" s="60">
        <v>-935.89</v>
      </c>
      <c r="K738" s="60">
        <v>-1058.1</v>
      </c>
      <c r="L738" s="60"/>
      <c r="M738" s="60"/>
      <c r="N738" s="60"/>
      <c r="O738" s="60"/>
      <c r="P738" s="60">
        <f t="shared" si="280"/>
        <v>-5050.23</v>
      </c>
    </row>
    <row r="739" spans="1:16" ht="12.75">
      <c r="A739" s="71" t="s">
        <v>967</v>
      </c>
      <c r="B739" s="37" t="s">
        <v>98</v>
      </c>
      <c r="C739" s="71" t="s">
        <v>968</v>
      </c>
      <c r="D739" s="60">
        <v>-202.12</v>
      </c>
      <c r="E739" s="60">
        <v>-109.8</v>
      </c>
      <c r="F739" s="60">
        <v>-162.75</v>
      </c>
      <c r="G739" s="60">
        <v>-99.58</v>
      </c>
      <c r="H739" s="60">
        <v>-282.48</v>
      </c>
      <c r="I739" s="60">
        <v>-338.68</v>
      </c>
      <c r="J739" s="60">
        <v>-390.94</v>
      </c>
      <c r="K739" s="60">
        <v>-440.26</v>
      </c>
      <c r="L739" s="60"/>
      <c r="M739" s="60"/>
      <c r="N739" s="60"/>
      <c r="O739" s="60"/>
      <c r="P739" s="60">
        <f t="shared" si="280"/>
        <v>-2026.6100000000001</v>
      </c>
    </row>
    <row r="740" spans="1:16" ht="12.75">
      <c r="A740" s="71" t="s">
        <v>969</v>
      </c>
      <c r="B740" s="37" t="s">
        <v>99</v>
      </c>
      <c r="C740" s="71" t="s">
        <v>970</v>
      </c>
      <c r="D740" s="60">
        <v>-121.16</v>
      </c>
      <c r="E740" s="60">
        <v>-65.76</v>
      </c>
      <c r="F740" s="60">
        <v>-97.47</v>
      </c>
      <c r="G740" s="60">
        <v>-59.66</v>
      </c>
      <c r="H740" s="60">
        <v>-169.33</v>
      </c>
      <c r="I740" s="60">
        <v>-202.97</v>
      </c>
      <c r="J740" s="60">
        <v>-234.22</v>
      </c>
      <c r="K740" s="60">
        <v>-264.06</v>
      </c>
      <c r="L740" s="60"/>
      <c r="M740" s="60"/>
      <c r="N740" s="60"/>
      <c r="O740" s="60"/>
      <c r="P740" s="60">
        <f t="shared" si="280"/>
        <v>-1214.63</v>
      </c>
    </row>
    <row r="741" spans="1:16" ht="12.75">
      <c r="A741" s="71" t="s">
        <v>973</v>
      </c>
      <c r="B741" s="37" t="s">
        <v>97</v>
      </c>
      <c r="C741" s="71" t="s">
        <v>974</v>
      </c>
      <c r="D741" s="60">
        <v>-4.72</v>
      </c>
      <c r="E741" s="60">
        <v>-11.44</v>
      </c>
      <c r="F741" s="60">
        <v>-18.81</v>
      </c>
      <c r="G741" s="60">
        <v>-114.7</v>
      </c>
      <c r="H741" s="60">
        <v>-11.4</v>
      </c>
      <c r="I741" s="60">
        <v>-5.67</v>
      </c>
      <c r="J741" s="60">
        <v>-17.03</v>
      </c>
      <c r="K741" s="60">
        <v>-6.69</v>
      </c>
      <c r="L741" s="60"/>
      <c r="M741" s="60"/>
      <c r="N741" s="60"/>
      <c r="O741" s="60"/>
      <c r="P741" s="60">
        <f t="shared" si="280"/>
        <v>-190.46</v>
      </c>
    </row>
    <row r="742" spans="1:16" ht="12.75">
      <c r="A742" s="71" t="s">
        <v>975</v>
      </c>
      <c r="B742" s="37" t="s">
        <v>98</v>
      </c>
      <c r="C742" s="71" t="s">
        <v>976</v>
      </c>
      <c r="D742" s="60">
        <v>-1.99</v>
      </c>
      <c r="E742" s="60">
        <v>-4.84</v>
      </c>
      <c r="F742" s="60">
        <v>-7.94</v>
      </c>
      <c r="G742" s="60">
        <v>-47.93</v>
      </c>
      <c r="H742" s="60">
        <v>-4.87</v>
      </c>
      <c r="I742" s="60">
        <v>-2.39</v>
      </c>
      <c r="J742" s="60">
        <v>-7.11</v>
      </c>
      <c r="K742" s="60">
        <v>-2.83</v>
      </c>
      <c r="L742" s="60"/>
      <c r="M742" s="60"/>
      <c r="N742" s="60"/>
      <c r="O742" s="60"/>
      <c r="P742" s="60">
        <f t="shared" si="280"/>
        <v>-79.9</v>
      </c>
    </row>
    <row r="743" spans="1:16" ht="12.75">
      <c r="A743" s="71" t="s">
        <v>977</v>
      </c>
      <c r="B743" s="37" t="s">
        <v>99</v>
      </c>
      <c r="C743" s="71" t="s">
        <v>978</v>
      </c>
      <c r="D743" s="60">
        <v>-1.16</v>
      </c>
      <c r="E743" s="60">
        <v>-2.87</v>
      </c>
      <c r="F743" s="60">
        <v>-4.77</v>
      </c>
      <c r="G743" s="60">
        <v>-28.68</v>
      </c>
      <c r="H743" s="60">
        <v>-2.92</v>
      </c>
      <c r="I743" s="60">
        <v>-1.43</v>
      </c>
      <c r="J743" s="60">
        <v>-4.27</v>
      </c>
      <c r="K743" s="60">
        <v>-1.67</v>
      </c>
      <c r="L743" s="60"/>
      <c r="M743" s="60"/>
      <c r="N743" s="60"/>
      <c r="O743" s="60"/>
      <c r="P743" s="60">
        <f t="shared" si="280"/>
        <v>-47.77000000000001</v>
      </c>
    </row>
    <row r="744" spans="1:16" ht="12.75">
      <c r="A744" s="71" t="s">
        <v>981</v>
      </c>
      <c r="B744" s="37" t="s">
        <v>97</v>
      </c>
      <c r="C744" s="71" t="s">
        <v>982</v>
      </c>
      <c r="D744" s="60">
        <v>-24.29</v>
      </c>
      <c r="E744" s="60">
        <v>-30.17</v>
      </c>
      <c r="F744" s="60">
        <v>-40.68</v>
      </c>
      <c r="G744" s="60">
        <v>-57.8</v>
      </c>
      <c r="H744" s="60">
        <v>-84.29</v>
      </c>
      <c r="I744" s="60">
        <v>-44.49</v>
      </c>
      <c r="J744" s="60">
        <v>-88.96</v>
      </c>
      <c r="K744" s="60">
        <v>-70.27</v>
      </c>
      <c r="L744" s="60"/>
      <c r="M744" s="60"/>
      <c r="N744" s="60"/>
      <c r="O744" s="60"/>
      <c r="P744" s="60">
        <f t="shared" si="280"/>
        <v>-440.95</v>
      </c>
    </row>
    <row r="745" spans="1:16" ht="12.75">
      <c r="A745" s="71" t="s">
        <v>1485</v>
      </c>
      <c r="B745" s="37" t="s">
        <v>101</v>
      </c>
      <c r="C745" s="71" t="s">
        <v>1462</v>
      </c>
      <c r="D745" s="60"/>
      <c r="E745" s="60">
        <v>-14.22</v>
      </c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>
        <f t="shared" si="280"/>
        <v>-14.22</v>
      </c>
    </row>
    <row r="746" spans="1:16" ht="12.75">
      <c r="A746" s="71" t="s">
        <v>1539</v>
      </c>
      <c r="B746" s="37" t="s">
        <v>207</v>
      </c>
      <c r="C746" s="71" t="s">
        <v>1540</v>
      </c>
      <c r="D746" s="60">
        <v>-0.28</v>
      </c>
      <c r="E746" s="60"/>
      <c r="F746" s="60">
        <v>-2.33</v>
      </c>
      <c r="G746" s="60">
        <v>-0.62</v>
      </c>
      <c r="H746" s="60"/>
      <c r="I746" s="60"/>
      <c r="J746" s="60"/>
      <c r="K746" s="60">
        <v>-3.52</v>
      </c>
      <c r="L746" s="60"/>
      <c r="M746" s="60"/>
      <c r="N746" s="60"/>
      <c r="O746" s="60"/>
      <c r="P746" s="60">
        <f t="shared" si="280"/>
        <v>-6.75</v>
      </c>
    </row>
    <row r="747" spans="1:16" ht="12.75">
      <c r="A747" s="71" t="s">
        <v>994</v>
      </c>
      <c r="B747" s="37" t="s">
        <v>97</v>
      </c>
      <c r="C747" s="71" t="s">
        <v>995</v>
      </c>
      <c r="D747" s="60">
        <v>-140775.87</v>
      </c>
      <c r="E747" s="60">
        <v>-53695.41</v>
      </c>
      <c r="F747" s="60">
        <v>-55117.41</v>
      </c>
      <c r="G747" s="60">
        <v>-43910.5</v>
      </c>
      <c r="H747" s="60">
        <v>-40076.14</v>
      </c>
      <c r="I747" s="60">
        <v>-16038.41</v>
      </c>
      <c r="J747" s="60">
        <v>-24102.95</v>
      </c>
      <c r="K747" s="60">
        <v>-25278.35</v>
      </c>
      <c r="L747" s="60"/>
      <c r="M747" s="60"/>
      <c r="N747" s="60"/>
      <c r="O747" s="60"/>
      <c r="P747" s="60">
        <f t="shared" si="280"/>
        <v>-398995.04</v>
      </c>
    </row>
    <row r="748" spans="1:16" ht="12.75">
      <c r="A748" s="71" t="s">
        <v>996</v>
      </c>
      <c r="B748" s="37" t="s">
        <v>98</v>
      </c>
      <c r="C748" s="71" t="s">
        <v>997</v>
      </c>
      <c r="D748" s="60">
        <v>-58694.95</v>
      </c>
      <c r="E748" s="60">
        <v>-22398.52</v>
      </c>
      <c r="F748" s="60">
        <v>-22988.49</v>
      </c>
      <c r="G748" s="60">
        <v>-18318.49</v>
      </c>
      <c r="H748" s="60">
        <v>-16724.44</v>
      </c>
      <c r="I748" s="60">
        <v>-6783.98</v>
      </c>
      <c r="J748" s="60">
        <v>-10067.17</v>
      </c>
      <c r="K748" s="60">
        <v>-10551.51</v>
      </c>
      <c r="L748" s="60"/>
      <c r="M748" s="60"/>
      <c r="N748" s="60"/>
      <c r="O748" s="60"/>
      <c r="P748" s="60">
        <f t="shared" si="280"/>
        <v>-166527.55000000005</v>
      </c>
    </row>
    <row r="749" spans="1:16" ht="12.75">
      <c r="A749" s="71" t="s">
        <v>998</v>
      </c>
      <c r="B749" s="37" t="s">
        <v>99</v>
      </c>
      <c r="C749" s="71" t="s">
        <v>999</v>
      </c>
      <c r="D749" s="60">
        <v>-35205.08</v>
      </c>
      <c r="E749" s="60">
        <v>-13432.17</v>
      </c>
      <c r="F749" s="60">
        <v>-13784.71</v>
      </c>
      <c r="G749" s="60">
        <v>-10985.16</v>
      </c>
      <c r="H749" s="60">
        <v>-10029.22</v>
      </c>
      <c r="I749" s="60">
        <v>-4062.59</v>
      </c>
      <c r="J749" s="60">
        <v>-6035.55</v>
      </c>
      <c r="K749" s="60">
        <v>-6326.64</v>
      </c>
      <c r="L749" s="60"/>
      <c r="M749" s="60"/>
      <c r="N749" s="60"/>
      <c r="O749" s="60"/>
      <c r="P749" s="60">
        <f t="shared" si="280"/>
        <v>-99861.12</v>
      </c>
    </row>
    <row r="750" spans="1:16" ht="12.75">
      <c r="A750" s="71" t="s">
        <v>1001</v>
      </c>
      <c r="B750" s="37" t="s">
        <v>97</v>
      </c>
      <c r="C750" s="71" t="s">
        <v>1002</v>
      </c>
      <c r="D750" s="60">
        <v>-55298.47</v>
      </c>
      <c r="E750" s="60">
        <v>-1813.76</v>
      </c>
      <c r="F750" s="60">
        <v>-1743.06</v>
      </c>
      <c r="G750" s="60">
        <v>-1527.77</v>
      </c>
      <c r="H750" s="60">
        <v>-2604.96</v>
      </c>
      <c r="I750" s="60">
        <v>-978.99</v>
      </c>
      <c r="J750" s="60">
        <v>-51825.32</v>
      </c>
      <c r="K750" s="60">
        <v>-539.38</v>
      </c>
      <c r="L750" s="60"/>
      <c r="M750" s="60"/>
      <c r="N750" s="60"/>
      <c r="O750" s="60"/>
      <c r="P750" s="60">
        <f t="shared" si="280"/>
        <v>-116331.70999999999</v>
      </c>
    </row>
    <row r="751" spans="1:16" ht="12.75">
      <c r="A751" s="71" t="s">
        <v>1003</v>
      </c>
      <c r="B751" s="37" t="s">
        <v>98</v>
      </c>
      <c r="C751" s="71" t="s">
        <v>1004</v>
      </c>
      <c r="D751" s="60">
        <v>-23041.8</v>
      </c>
      <c r="E751" s="60">
        <v>-756.54</v>
      </c>
      <c r="F751" s="60">
        <v>-727.11</v>
      </c>
      <c r="G751" s="60">
        <v>-637.85</v>
      </c>
      <c r="H751" s="60">
        <v>-1085.87</v>
      </c>
      <c r="I751" s="60">
        <v>-408.43</v>
      </c>
      <c r="J751" s="60">
        <v>-21594.48</v>
      </c>
      <c r="K751" s="60">
        <v>-224.99</v>
      </c>
      <c r="L751" s="60"/>
      <c r="M751" s="60"/>
      <c r="N751" s="60"/>
      <c r="O751" s="60"/>
      <c r="P751" s="60">
        <f t="shared" si="280"/>
        <v>-48477.07</v>
      </c>
    </row>
    <row r="752" spans="1:16" ht="12.75">
      <c r="A752" s="71" t="s">
        <v>1005</v>
      </c>
      <c r="B752" s="37" t="s">
        <v>99</v>
      </c>
      <c r="C752" s="71" t="s">
        <v>1006</v>
      </c>
      <c r="D752" s="60">
        <v>-13824.83</v>
      </c>
      <c r="E752" s="60">
        <v>-453.62</v>
      </c>
      <c r="F752" s="60">
        <v>-436.05</v>
      </c>
      <c r="G752" s="60">
        <v>-382.3</v>
      </c>
      <c r="H752" s="60">
        <v>-651.23</v>
      </c>
      <c r="I752" s="60">
        <v>-244.9</v>
      </c>
      <c r="J752" s="60">
        <v>-12956.51</v>
      </c>
      <c r="K752" s="60">
        <v>-134.91</v>
      </c>
      <c r="L752" s="60"/>
      <c r="M752" s="60"/>
      <c r="N752" s="60"/>
      <c r="O752" s="60"/>
      <c r="P752" s="60">
        <f t="shared" si="280"/>
        <v>-29084.35</v>
      </c>
    </row>
    <row r="753" spans="1:16" ht="12.75">
      <c r="A753" s="71" t="s">
        <v>1009</v>
      </c>
      <c r="B753" s="37" t="s">
        <v>97</v>
      </c>
      <c r="C753" s="71" t="s">
        <v>1010</v>
      </c>
      <c r="D753" s="60">
        <v>-18278.99</v>
      </c>
      <c r="E753" s="60">
        <v>-8756.59</v>
      </c>
      <c r="F753" s="60">
        <v>-9691.59</v>
      </c>
      <c r="G753" s="60">
        <v>-11996.1</v>
      </c>
      <c r="H753" s="60">
        <v>-13223.98</v>
      </c>
      <c r="I753" s="60">
        <v>-8870.53</v>
      </c>
      <c r="J753" s="60">
        <v>-11897.61</v>
      </c>
      <c r="K753" s="60">
        <v>-10301.03</v>
      </c>
      <c r="L753" s="60"/>
      <c r="M753" s="60"/>
      <c r="N753" s="60"/>
      <c r="O753" s="60"/>
      <c r="P753" s="60">
        <f t="shared" si="280"/>
        <v>-93016.42</v>
      </c>
    </row>
    <row r="754" spans="1:16" ht="12.75">
      <c r="A754" s="71" t="s">
        <v>1318</v>
      </c>
      <c r="B754" s="37" t="s">
        <v>207</v>
      </c>
      <c r="C754" s="71" t="s">
        <v>1319</v>
      </c>
      <c r="D754" s="60">
        <v>-549.43</v>
      </c>
      <c r="E754" s="60">
        <v>-519.32</v>
      </c>
      <c r="F754" s="60">
        <v>-631.88</v>
      </c>
      <c r="G754" s="60">
        <v>-428.07</v>
      </c>
      <c r="H754" s="60">
        <v>-647.68</v>
      </c>
      <c r="I754" s="60">
        <v>-507.03</v>
      </c>
      <c r="J754" s="60">
        <v>-1229.44</v>
      </c>
      <c r="K754" s="60">
        <v>-537.07</v>
      </c>
      <c r="L754" s="60"/>
      <c r="M754" s="60"/>
      <c r="N754" s="60"/>
      <c r="O754" s="60"/>
      <c r="P754" s="60">
        <f t="shared" si="280"/>
        <v>-5049.92</v>
      </c>
    </row>
    <row r="755" spans="1:16" ht="12.75" customHeight="1">
      <c r="A755" s="71" t="s">
        <v>1324</v>
      </c>
      <c r="B755" s="37" t="s">
        <v>97</v>
      </c>
      <c r="C755" s="71" t="s">
        <v>1325</v>
      </c>
      <c r="D755" s="60">
        <v>-3574.95</v>
      </c>
      <c r="E755" s="60">
        <v>-291.69</v>
      </c>
      <c r="F755" s="60">
        <v>-3349.21</v>
      </c>
      <c r="G755" s="60">
        <v>-349.95</v>
      </c>
      <c r="H755" s="60">
        <v>-9838</v>
      </c>
      <c r="I755" s="60">
        <v>-324</v>
      </c>
      <c r="J755" s="60">
        <v>-766.35</v>
      </c>
      <c r="K755" s="60">
        <v>-896.13</v>
      </c>
      <c r="L755" s="60"/>
      <c r="M755" s="60"/>
      <c r="N755" s="60"/>
      <c r="O755" s="60"/>
      <c r="P755" s="60">
        <f t="shared" si="280"/>
        <v>-19390.28</v>
      </c>
    </row>
    <row r="756" spans="1:16" ht="12.75" customHeight="1">
      <c r="A756" s="56" t="s">
        <v>1327</v>
      </c>
      <c r="B756" s="37" t="s">
        <v>97</v>
      </c>
      <c r="C756" s="56" t="s">
        <v>1328</v>
      </c>
      <c r="D756" s="60">
        <v>-164.36</v>
      </c>
      <c r="E756" s="60">
        <v>-113.05</v>
      </c>
      <c r="F756" s="60">
        <v>-147.09</v>
      </c>
      <c r="G756" s="60"/>
      <c r="H756" s="60">
        <v>-83.88</v>
      </c>
      <c r="I756" s="60">
        <v>-82.66</v>
      </c>
      <c r="J756" s="60">
        <v>0</v>
      </c>
      <c r="K756" s="60"/>
      <c r="L756" s="60"/>
      <c r="M756" s="60"/>
      <c r="N756" s="60"/>
      <c r="O756" s="60"/>
      <c r="P756" s="60">
        <f t="shared" si="280"/>
        <v>-591.04</v>
      </c>
    </row>
    <row r="757" spans="1:16" ht="12.75" customHeight="1">
      <c r="A757" s="71" t="s">
        <v>1417</v>
      </c>
      <c r="B757" s="37" t="s">
        <v>97</v>
      </c>
      <c r="C757" s="71" t="s">
        <v>1418</v>
      </c>
      <c r="D757" s="60"/>
      <c r="E757" s="60"/>
      <c r="F757" s="60">
        <v>-36.2</v>
      </c>
      <c r="G757" s="60">
        <v>-95.78</v>
      </c>
      <c r="H757" s="60">
        <v>-199.09</v>
      </c>
      <c r="I757" s="60"/>
      <c r="J757" s="60">
        <v>-15844.78</v>
      </c>
      <c r="K757" s="60">
        <v>-153.25</v>
      </c>
      <c r="L757" s="60"/>
      <c r="M757" s="60"/>
      <c r="N757" s="60"/>
      <c r="O757" s="60"/>
      <c r="P757" s="60">
        <f t="shared" si="280"/>
        <v>-16329.1</v>
      </c>
    </row>
    <row r="758" spans="1:16" ht="12.75" customHeight="1">
      <c r="A758" s="71" t="s">
        <v>1025</v>
      </c>
      <c r="B758" s="37" t="s">
        <v>97</v>
      </c>
      <c r="C758" s="71" t="s">
        <v>1026</v>
      </c>
      <c r="D758" s="60"/>
      <c r="E758" s="60"/>
      <c r="F758" s="60"/>
      <c r="G758" s="60"/>
      <c r="H758" s="60"/>
      <c r="I758" s="60">
        <v>-17.84</v>
      </c>
      <c r="J758" s="60">
        <v>-41.32</v>
      </c>
      <c r="K758" s="60"/>
      <c r="L758" s="60"/>
      <c r="M758" s="60"/>
      <c r="N758" s="60"/>
      <c r="O758" s="60"/>
      <c r="P758" s="60">
        <f t="shared" si="280"/>
        <v>-59.16</v>
      </c>
    </row>
    <row r="759" spans="1:16" ht="12.75" customHeight="1">
      <c r="A759" s="71" t="s">
        <v>1035</v>
      </c>
      <c r="B759" s="37" t="s">
        <v>97</v>
      </c>
      <c r="C759" s="71" t="s">
        <v>1036</v>
      </c>
      <c r="D759" s="60">
        <v>-6289.85</v>
      </c>
      <c r="E759" s="60">
        <v>-1390.47</v>
      </c>
      <c r="F759" s="60">
        <v>-3249.64</v>
      </c>
      <c r="G759" s="60">
        <v>-928.23</v>
      </c>
      <c r="H759" s="60">
        <v>-3670.29</v>
      </c>
      <c r="I759" s="60">
        <v>-1974.7</v>
      </c>
      <c r="J759" s="60">
        <v>-2906.11</v>
      </c>
      <c r="K759" s="60">
        <v>-3748.02</v>
      </c>
      <c r="L759" s="60"/>
      <c r="M759" s="60"/>
      <c r="N759" s="60"/>
      <c r="O759" s="60"/>
      <c r="P759" s="60">
        <f t="shared" si="280"/>
        <v>-24157.31</v>
      </c>
    </row>
    <row r="760" spans="1:16" ht="12.75" customHeight="1">
      <c r="A760" s="71" t="s">
        <v>1037</v>
      </c>
      <c r="B760" s="37" t="s">
        <v>98</v>
      </c>
      <c r="C760" s="71" t="s">
        <v>1038</v>
      </c>
      <c r="D760" s="60">
        <v>-2621.36</v>
      </c>
      <c r="E760" s="60">
        <v>-579.88</v>
      </c>
      <c r="F760" s="60">
        <v>-1354.81</v>
      </c>
      <c r="G760" s="60">
        <v>-386.95</v>
      </c>
      <c r="H760" s="60">
        <v>-1529.66</v>
      </c>
      <c r="I760" s="60">
        <v>-822.92</v>
      </c>
      <c r="J760" s="60">
        <v>-1211.83</v>
      </c>
      <c r="K760" s="60">
        <v>-1562.16</v>
      </c>
      <c r="L760" s="60"/>
      <c r="M760" s="60"/>
      <c r="N760" s="60"/>
      <c r="O760" s="60"/>
      <c r="P760" s="60">
        <f t="shared" si="280"/>
        <v>-10069.57</v>
      </c>
    </row>
    <row r="761" spans="1:16" ht="12.75" customHeight="1">
      <c r="A761" s="71" t="s">
        <v>1039</v>
      </c>
      <c r="B761" s="37" t="s">
        <v>99</v>
      </c>
      <c r="C761" s="71" t="s">
        <v>1040</v>
      </c>
      <c r="D761" s="60">
        <v>-1572.14</v>
      </c>
      <c r="E761" s="60">
        <v>-347.63</v>
      </c>
      <c r="F761" s="60">
        <v>-812.89</v>
      </c>
      <c r="G761" s="60">
        <v>-231.93</v>
      </c>
      <c r="H761" s="60">
        <v>-917.79</v>
      </c>
      <c r="I761" s="60">
        <v>-493.71</v>
      </c>
      <c r="J761" s="60">
        <v>-726.88</v>
      </c>
      <c r="K761" s="60">
        <v>-937.15</v>
      </c>
      <c r="L761" s="60"/>
      <c r="M761" s="60"/>
      <c r="N761" s="60"/>
      <c r="O761" s="60"/>
      <c r="P761" s="60">
        <f t="shared" si="280"/>
        <v>-6040.119999999999</v>
      </c>
    </row>
    <row r="762" spans="1:16" ht="12.75" customHeight="1">
      <c r="A762" s="71" t="s">
        <v>1043</v>
      </c>
      <c r="B762" s="37" t="s">
        <v>97</v>
      </c>
      <c r="C762" s="71" t="s">
        <v>1044</v>
      </c>
      <c r="D762" s="60"/>
      <c r="E762" s="60"/>
      <c r="F762" s="60"/>
      <c r="G762" s="60"/>
      <c r="H762" s="60"/>
      <c r="I762" s="60"/>
      <c r="J762" s="60">
        <v>-1436.22</v>
      </c>
      <c r="K762" s="60"/>
      <c r="L762" s="60"/>
      <c r="M762" s="60"/>
      <c r="N762" s="60"/>
      <c r="O762" s="60"/>
      <c r="P762" s="60">
        <f t="shared" si="280"/>
        <v>-1436.22</v>
      </c>
    </row>
    <row r="763" spans="1:16" ht="12.75" customHeight="1">
      <c r="A763" s="71" t="s">
        <v>1045</v>
      </c>
      <c r="B763" s="37" t="s">
        <v>98</v>
      </c>
      <c r="C763" s="71" t="s">
        <v>1046</v>
      </c>
      <c r="D763" s="60"/>
      <c r="E763" s="60"/>
      <c r="F763" s="60"/>
      <c r="G763" s="60"/>
      <c r="H763" s="60"/>
      <c r="I763" s="60"/>
      <c r="J763" s="60">
        <v>-598.42</v>
      </c>
      <c r="K763" s="60"/>
      <c r="L763" s="60"/>
      <c r="M763" s="60"/>
      <c r="N763" s="60"/>
      <c r="O763" s="60"/>
      <c r="P763" s="60">
        <f t="shared" si="280"/>
        <v>-598.42</v>
      </c>
    </row>
    <row r="764" spans="1:16" ht="12.75" customHeight="1">
      <c r="A764" s="71" t="s">
        <v>1047</v>
      </c>
      <c r="B764" s="37" t="s">
        <v>99</v>
      </c>
      <c r="C764" s="71" t="s">
        <v>1048</v>
      </c>
      <c r="D764" s="60"/>
      <c r="E764" s="60"/>
      <c r="F764" s="60"/>
      <c r="G764" s="60"/>
      <c r="H764" s="60"/>
      <c r="I764" s="60"/>
      <c r="J764" s="60">
        <v>-359.06</v>
      </c>
      <c r="K764" s="60"/>
      <c r="L764" s="60"/>
      <c r="M764" s="60"/>
      <c r="N764" s="60"/>
      <c r="O764" s="60"/>
      <c r="P764" s="60">
        <f t="shared" si="280"/>
        <v>-359.06</v>
      </c>
    </row>
    <row r="765" spans="1:16" ht="12.75" customHeight="1">
      <c r="A765" s="71" t="s">
        <v>1550</v>
      </c>
      <c r="B765" s="37" t="s">
        <v>97</v>
      </c>
      <c r="C765" s="71" t="s">
        <v>1609</v>
      </c>
      <c r="D765" s="60">
        <v>-164.92</v>
      </c>
      <c r="E765" s="60">
        <v>-8.84</v>
      </c>
      <c r="F765" s="60">
        <v>-6.93</v>
      </c>
      <c r="G765" s="60">
        <v>-4.54</v>
      </c>
      <c r="H765" s="60">
        <v>-2.38</v>
      </c>
      <c r="I765" s="60"/>
      <c r="J765" s="60">
        <v>-12.35</v>
      </c>
      <c r="K765" s="60"/>
      <c r="L765" s="60"/>
      <c r="M765" s="60"/>
      <c r="N765" s="60"/>
      <c r="O765" s="60"/>
      <c r="P765" s="60">
        <f aca="true" t="shared" si="288" ref="P765:P821">SUM(D765:O765)</f>
        <v>-199.95999999999998</v>
      </c>
    </row>
    <row r="766" spans="1:16" ht="12.75" customHeight="1">
      <c r="A766" s="71" t="s">
        <v>1729</v>
      </c>
      <c r="B766" s="37" t="s">
        <v>207</v>
      </c>
      <c r="C766" s="71" t="s">
        <v>1730</v>
      </c>
      <c r="D766" s="60"/>
      <c r="E766" s="60"/>
      <c r="F766" s="60">
        <v>-0.21</v>
      </c>
      <c r="G766" s="60">
        <v>0</v>
      </c>
      <c r="H766" s="60"/>
      <c r="I766" s="60"/>
      <c r="J766" s="60"/>
      <c r="K766" s="60"/>
      <c r="L766" s="60"/>
      <c r="M766" s="60"/>
      <c r="N766" s="60"/>
      <c r="O766" s="60"/>
      <c r="P766" s="60">
        <f t="shared" si="288"/>
        <v>-0.21</v>
      </c>
    </row>
    <row r="767" spans="1:16" ht="12.75">
      <c r="A767" s="71"/>
      <c r="B767" s="37"/>
      <c r="C767" s="70" t="s">
        <v>1625</v>
      </c>
      <c r="D767" s="46">
        <f aca="true" t="shared" si="289" ref="D767:P767">SUM(D768:D808)</f>
        <v>-43951.65000000001</v>
      </c>
      <c r="E767" s="46">
        <f t="shared" si="289"/>
        <v>-23194.79</v>
      </c>
      <c r="F767" s="46">
        <f t="shared" si="289"/>
        <v>-62855.56999999999</v>
      </c>
      <c r="G767" s="46">
        <f t="shared" si="289"/>
        <v>-44807.689999999995</v>
      </c>
      <c r="H767" s="46">
        <f t="shared" si="289"/>
        <v>-61386.01</v>
      </c>
      <c r="I767" s="46">
        <f t="shared" si="289"/>
        <v>-23714.299999999996</v>
      </c>
      <c r="J767" s="46">
        <f t="shared" si="289"/>
        <v>-36974.62</v>
      </c>
      <c r="K767" s="46">
        <f t="shared" si="289"/>
        <v>-11963.209999999997</v>
      </c>
      <c r="L767" s="46">
        <f t="shared" si="289"/>
        <v>0</v>
      </c>
      <c r="M767" s="46">
        <f t="shared" si="289"/>
        <v>0</v>
      </c>
      <c r="N767" s="46">
        <f t="shared" si="289"/>
        <v>0</v>
      </c>
      <c r="O767" s="46">
        <f t="shared" si="289"/>
        <v>0</v>
      </c>
      <c r="P767" s="46">
        <f t="shared" si="289"/>
        <v>-308847.84</v>
      </c>
    </row>
    <row r="768" spans="1:16" ht="12.75" customHeight="1">
      <c r="A768" s="71" t="s">
        <v>68</v>
      </c>
      <c r="B768" s="37" t="s">
        <v>97</v>
      </c>
      <c r="C768" s="71" t="s">
        <v>69</v>
      </c>
      <c r="D768" s="60">
        <v>-3403.43</v>
      </c>
      <c r="E768" s="60">
        <v>-380.48</v>
      </c>
      <c r="F768" s="60">
        <v>-1473.12</v>
      </c>
      <c r="G768" s="60">
        <v>-3169.64</v>
      </c>
      <c r="H768" s="60">
        <v>-351.6</v>
      </c>
      <c r="I768" s="60">
        <v>-2379.81</v>
      </c>
      <c r="J768" s="60">
        <v>-228.71</v>
      </c>
      <c r="K768" s="60">
        <v>-148.27</v>
      </c>
      <c r="L768" s="60"/>
      <c r="M768" s="60"/>
      <c r="N768" s="60"/>
      <c r="O768" s="60"/>
      <c r="P768" s="60">
        <f t="shared" si="288"/>
        <v>-11535.06</v>
      </c>
    </row>
    <row r="769" spans="1:16" ht="12.75" customHeight="1">
      <c r="A769" s="71" t="s">
        <v>70</v>
      </c>
      <c r="B769" s="37" t="s">
        <v>98</v>
      </c>
      <c r="C769" s="71" t="s">
        <v>71</v>
      </c>
      <c r="D769" s="60">
        <v>-1418.75</v>
      </c>
      <c r="E769" s="60">
        <v>-158.6</v>
      </c>
      <c r="F769" s="60">
        <v>-614.22</v>
      </c>
      <c r="G769" s="60">
        <v>-1320.76</v>
      </c>
      <c r="H769" s="60">
        <v>-146.57</v>
      </c>
      <c r="I769" s="60">
        <v>-991.63</v>
      </c>
      <c r="J769" s="60">
        <v>-95.3</v>
      </c>
      <c r="K769" s="60">
        <v>-61.78</v>
      </c>
      <c r="L769" s="60"/>
      <c r="M769" s="60"/>
      <c r="N769" s="60"/>
      <c r="O769" s="60"/>
      <c r="P769" s="60">
        <f t="shared" si="288"/>
        <v>-4807.61</v>
      </c>
    </row>
    <row r="770" spans="1:16" ht="12.75" customHeight="1">
      <c r="A770" s="71" t="s">
        <v>72</v>
      </c>
      <c r="B770" s="37" t="s">
        <v>99</v>
      </c>
      <c r="C770" s="71" t="s">
        <v>73</v>
      </c>
      <c r="D770" s="60">
        <v>-851.02</v>
      </c>
      <c r="E770" s="60">
        <v>-95.13</v>
      </c>
      <c r="F770" s="60">
        <v>-368.71</v>
      </c>
      <c r="G770" s="60">
        <v>-792.5</v>
      </c>
      <c r="H770" s="60">
        <v>-87.92</v>
      </c>
      <c r="I770" s="60">
        <v>-594.93</v>
      </c>
      <c r="J770" s="60">
        <v>-57.17</v>
      </c>
      <c r="K770" s="60">
        <v>-37.06</v>
      </c>
      <c r="L770" s="60"/>
      <c r="M770" s="60"/>
      <c r="N770" s="60"/>
      <c r="O770" s="60"/>
      <c r="P770" s="60">
        <f t="shared" si="288"/>
        <v>-2884.4399999999996</v>
      </c>
    </row>
    <row r="771" spans="1:16" ht="13.5" customHeight="1">
      <c r="A771" s="71" t="s">
        <v>600</v>
      </c>
      <c r="B771" s="37" t="s">
        <v>101</v>
      </c>
      <c r="C771" s="71" t="s">
        <v>601</v>
      </c>
      <c r="D771" s="60"/>
      <c r="E771" s="60"/>
      <c r="F771" s="60"/>
      <c r="G771" s="60">
        <v>-498.05</v>
      </c>
      <c r="H771" s="60">
        <v>0</v>
      </c>
      <c r="I771" s="60"/>
      <c r="J771" s="60"/>
      <c r="K771" s="60"/>
      <c r="L771" s="60"/>
      <c r="M771" s="60"/>
      <c r="N771" s="60"/>
      <c r="O771" s="60"/>
      <c r="P771" s="60">
        <f t="shared" si="288"/>
        <v>-498.05</v>
      </c>
    </row>
    <row r="772" spans="1:16" ht="22.5">
      <c r="A772" s="71" t="s">
        <v>602</v>
      </c>
      <c r="B772" s="37" t="s">
        <v>97</v>
      </c>
      <c r="C772" s="72" t="s">
        <v>490</v>
      </c>
      <c r="D772" s="60">
        <v>-965.48</v>
      </c>
      <c r="E772" s="60">
        <v>-434.2</v>
      </c>
      <c r="F772" s="60"/>
      <c r="G772" s="60">
        <v>-19557.59</v>
      </c>
      <c r="H772" s="60">
        <v>-275.85</v>
      </c>
      <c r="I772" s="60">
        <v>-434.2</v>
      </c>
      <c r="J772" s="60">
        <v>-710.04</v>
      </c>
      <c r="K772" s="60">
        <v>-577.25</v>
      </c>
      <c r="L772" s="60"/>
      <c r="M772" s="60"/>
      <c r="N772" s="60"/>
      <c r="O772" s="60"/>
      <c r="P772" s="60">
        <f t="shared" si="288"/>
        <v>-22954.61</v>
      </c>
    </row>
    <row r="773" spans="1:16" ht="13.5" customHeight="1">
      <c r="A773" s="71" t="s">
        <v>617</v>
      </c>
      <c r="B773" s="37" t="s">
        <v>97</v>
      </c>
      <c r="C773" s="71" t="s">
        <v>618</v>
      </c>
      <c r="D773" s="60"/>
      <c r="E773" s="60"/>
      <c r="F773" s="60"/>
      <c r="G773" s="60">
        <v>-20.44</v>
      </c>
      <c r="H773" s="60"/>
      <c r="I773" s="60"/>
      <c r="J773" s="60"/>
      <c r="K773" s="60"/>
      <c r="L773" s="60"/>
      <c r="M773" s="60"/>
      <c r="N773" s="60"/>
      <c r="O773" s="60"/>
      <c r="P773" s="60">
        <f t="shared" si="288"/>
        <v>-20.44</v>
      </c>
    </row>
    <row r="774" spans="1:16" ht="13.5" customHeight="1">
      <c r="A774" s="71" t="s">
        <v>619</v>
      </c>
      <c r="B774" s="37" t="s">
        <v>97</v>
      </c>
      <c r="C774" s="71" t="s">
        <v>620</v>
      </c>
      <c r="D774" s="60"/>
      <c r="E774" s="60"/>
      <c r="F774" s="60"/>
      <c r="G774" s="60"/>
      <c r="H774" s="60"/>
      <c r="I774" s="60"/>
      <c r="J774" s="60"/>
      <c r="K774" s="60">
        <v>-255.4</v>
      </c>
      <c r="L774" s="60"/>
      <c r="M774" s="60"/>
      <c r="N774" s="60"/>
      <c r="O774" s="60"/>
      <c r="P774" s="60">
        <f t="shared" si="288"/>
        <v>-255.4</v>
      </c>
    </row>
    <row r="775" spans="1:16" ht="13.5" customHeight="1">
      <c r="A775" s="71" t="s">
        <v>621</v>
      </c>
      <c r="B775" s="37" t="s">
        <v>97</v>
      </c>
      <c r="C775" s="71" t="s">
        <v>622</v>
      </c>
      <c r="D775" s="60">
        <v>-2105.69</v>
      </c>
      <c r="E775" s="60">
        <v>-145.64</v>
      </c>
      <c r="F775" s="60">
        <v>-463.87</v>
      </c>
      <c r="G775" s="60">
        <v>-390.98</v>
      </c>
      <c r="H775" s="60">
        <v>-197.93</v>
      </c>
      <c r="I775" s="60">
        <v>-931.11</v>
      </c>
      <c r="J775" s="60">
        <v>-21.92</v>
      </c>
      <c r="K775" s="60">
        <v>-53.25</v>
      </c>
      <c r="L775" s="60"/>
      <c r="M775" s="60"/>
      <c r="N775" s="60"/>
      <c r="O775" s="60"/>
      <c r="P775" s="60">
        <f t="shared" si="288"/>
        <v>-4310.389999999999</v>
      </c>
    </row>
    <row r="776" spans="1:16" ht="13.5" customHeight="1">
      <c r="A776" s="71" t="s">
        <v>625</v>
      </c>
      <c r="B776" s="37" t="s">
        <v>97</v>
      </c>
      <c r="C776" s="71" t="s">
        <v>626</v>
      </c>
      <c r="D776" s="60"/>
      <c r="E776" s="60"/>
      <c r="F776" s="60"/>
      <c r="G776" s="60"/>
      <c r="H776" s="60">
        <v>-852.05</v>
      </c>
      <c r="I776" s="60"/>
      <c r="J776" s="60"/>
      <c r="K776" s="60"/>
      <c r="L776" s="60"/>
      <c r="M776" s="60"/>
      <c r="N776" s="60"/>
      <c r="O776" s="60"/>
      <c r="P776" s="60">
        <f t="shared" si="288"/>
        <v>-852.05</v>
      </c>
    </row>
    <row r="777" spans="1:16" ht="13.5" customHeight="1">
      <c r="A777" s="71" t="s">
        <v>1140</v>
      </c>
      <c r="B777" s="37" t="s">
        <v>207</v>
      </c>
      <c r="C777" s="71" t="s">
        <v>493</v>
      </c>
      <c r="D777" s="60">
        <v>-150.8</v>
      </c>
      <c r="E777" s="60">
        <v>-4.53</v>
      </c>
      <c r="F777" s="60">
        <v>-5.02</v>
      </c>
      <c r="G777" s="60">
        <v>-25.12</v>
      </c>
      <c r="H777" s="60">
        <v>-95.43</v>
      </c>
      <c r="I777" s="60">
        <v>-4.53</v>
      </c>
      <c r="J777" s="60"/>
      <c r="K777" s="60"/>
      <c r="L777" s="60"/>
      <c r="M777" s="60"/>
      <c r="N777" s="60"/>
      <c r="O777" s="60"/>
      <c r="P777" s="60">
        <f t="shared" si="288"/>
        <v>-285.43</v>
      </c>
    </row>
    <row r="778" spans="1:16" ht="13.5" customHeight="1">
      <c r="A778" s="71" t="s">
        <v>965</v>
      </c>
      <c r="B778" s="37" t="s">
        <v>97</v>
      </c>
      <c r="C778" s="71" t="s">
        <v>966</v>
      </c>
      <c r="D778" s="60">
        <v>-90.25</v>
      </c>
      <c r="E778" s="60">
        <v>-8.98</v>
      </c>
      <c r="F778" s="60">
        <v>-14.28</v>
      </c>
      <c r="G778" s="60">
        <v>-782.51</v>
      </c>
      <c r="H778" s="60">
        <v>-15.28</v>
      </c>
      <c r="I778" s="60">
        <v>-1355.45</v>
      </c>
      <c r="J778" s="60">
        <v>-46.82</v>
      </c>
      <c r="K778" s="60"/>
      <c r="L778" s="60"/>
      <c r="M778" s="60"/>
      <c r="N778" s="60"/>
      <c r="O778" s="60"/>
      <c r="P778" s="60">
        <f t="shared" si="288"/>
        <v>-2313.57</v>
      </c>
    </row>
    <row r="779" spans="1:16" ht="13.5" customHeight="1">
      <c r="A779" s="71" t="s">
        <v>967</v>
      </c>
      <c r="B779" s="37" t="s">
        <v>98</v>
      </c>
      <c r="C779" s="71" t="s">
        <v>968</v>
      </c>
      <c r="D779" s="60">
        <v>-37.72</v>
      </c>
      <c r="E779" s="60">
        <v>-3.75</v>
      </c>
      <c r="F779" s="60">
        <v>-5.99</v>
      </c>
      <c r="G779" s="60">
        <v>-326.16</v>
      </c>
      <c r="H779" s="60">
        <v>-6.39</v>
      </c>
      <c r="I779" s="60">
        <v>-564.8</v>
      </c>
      <c r="J779" s="60">
        <v>-19.5</v>
      </c>
      <c r="K779" s="60"/>
      <c r="L779" s="60"/>
      <c r="M779" s="60"/>
      <c r="N779" s="60"/>
      <c r="O779" s="60"/>
      <c r="P779" s="60">
        <f t="shared" si="288"/>
        <v>-964.31</v>
      </c>
    </row>
    <row r="780" spans="1:16" ht="13.5" customHeight="1">
      <c r="A780" s="71" t="s">
        <v>969</v>
      </c>
      <c r="B780" s="37" t="s">
        <v>99</v>
      </c>
      <c r="C780" s="71" t="s">
        <v>970</v>
      </c>
      <c r="D780" s="60">
        <v>-22.51</v>
      </c>
      <c r="E780" s="60">
        <v>-2.24</v>
      </c>
      <c r="F780" s="60">
        <v>-3.57</v>
      </c>
      <c r="G780" s="60">
        <v>-195.69</v>
      </c>
      <c r="H780" s="60">
        <v>-3.83</v>
      </c>
      <c r="I780" s="60">
        <v>-338.86</v>
      </c>
      <c r="J780" s="60">
        <v>-11.68</v>
      </c>
      <c r="K780" s="60"/>
      <c r="L780" s="60"/>
      <c r="M780" s="60"/>
      <c r="N780" s="60"/>
      <c r="O780" s="60"/>
      <c r="P780" s="60">
        <f t="shared" si="288"/>
        <v>-578.38</v>
      </c>
    </row>
    <row r="781" spans="1:16" ht="13.5" customHeight="1">
      <c r="A781" s="71" t="s">
        <v>973</v>
      </c>
      <c r="B781" s="37" t="s">
        <v>97</v>
      </c>
      <c r="C781" s="71" t="s">
        <v>974</v>
      </c>
      <c r="D781" s="60"/>
      <c r="E781" s="60">
        <v>-0.29</v>
      </c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>
        <f t="shared" si="288"/>
        <v>-0.29</v>
      </c>
    </row>
    <row r="782" spans="1:16" ht="13.5" customHeight="1">
      <c r="A782" s="71" t="s">
        <v>975</v>
      </c>
      <c r="B782" s="37" t="s">
        <v>98</v>
      </c>
      <c r="C782" s="71" t="s">
        <v>976</v>
      </c>
      <c r="D782" s="60"/>
      <c r="E782" s="60">
        <v>-0.13</v>
      </c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>
        <f t="shared" si="288"/>
        <v>-0.13</v>
      </c>
    </row>
    <row r="783" spans="1:16" ht="13.5" customHeight="1">
      <c r="A783" s="71" t="s">
        <v>977</v>
      </c>
      <c r="B783" s="37" t="s">
        <v>99</v>
      </c>
      <c r="C783" s="71" t="s">
        <v>978</v>
      </c>
      <c r="D783" s="60"/>
      <c r="E783" s="60">
        <v>-0.08</v>
      </c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>
        <f t="shared" si="288"/>
        <v>-0.08</v>
      </c>
    </row>
    <row r="784" spans="1:16" ht="13.5" customHeight="1">
      <c r="A784" s="71" t="s">
        <v>981</v>
      </c>
      <c r="B784" s="37" t="s">
        <v>97</v>
      </c>
      <c r="C784" s="71" t="s">
        <v>982</v>
      </c>
      <c r="D784" s="60">
        <v>-18.78</v>
      </c>
      <c r="E784" s="60">
        <v>-1.55</v>
      </c>
      <c r="F784" s="60">
        <v>-9.1</v>
      </c>
      <c r="G784" s="60">
        <v>-2959.13</v>
      </c>
      <c r="H784" s="60">
        <v>-8.25</v>
      </c>
      <c r="I784" s="60">
        <v>-27.51</v>
      </c>
      <c r="J784" s="60">
        <v>-107.79</v>
      </c>
      <c r="K784" s="60">
        <v>-47.64</v>
      </c>
      <c r="L784" s="60"/>
      <c r="M784" s="60"/>
      <c r="N784" s="60"/>
      <c r="O784" s="60"/>
      <c r="P784" s="60">
        <f t="shared" si="288"/>
        <v>-3179.75</v>
      </c>
    </row>
    <row r="785" spans="1:16" ht="13.5" customHeight="1">
      <c r="A785" s="71" t="s">
        <v>1485</v>
      </c>
      <c r="B785" s="37" t="s">
        <v>101</v>
      </c>
      <c r="C785" s="71" t="s">
        <v>1462</v>
      </c>
      <c r="D785" s="60"/>
      <c r="E785" s="60"/>
      <c r="F785" s="60"/>
      <c r="G785" s="60">
        <v>-79.69</v>
      </c>
      <c r="H785" s="60"/>
      <c r="I785" s="60"/>
      <c r="J785" s="60"/>
      <c r="K785" s="60"/>
      <c r="L785" s="60"/>
      <c r="M785" s="60"/>
      <c r="N785" s="60"/>
      <c r="O785" s="60"/>
      <c r="P785" s="60">
        <f t="shared" si="288"/>
        <v>-79.69</v>
      </c>
    </row>
    <row r="786" spans="1:16" ht="13.5" customHeight="1">
      <c r="A786" s="71" t="s">
        <v>1539</v>
      </c>
      <c r="B786" s="37" t="s">
        <v>207</v>
      </c>
      <c r="C786" s="71" t="s">
        <v>1540</v>
      </c>
      <c r="D786" s="60">
        <v>-0.06</v>
      </c>
      <c r="E786" s="60">
        <v>-0.07</v>
      </c>
      <c r="F786" s="60"/>
      <c r="G786" s="60">
        <v>-2.42</v>
      </c>
      <c r="H786" s="60">
        <v>-5.91</v>
      </c>
      <c r="I786" s="60">
        <v>-0.23</v>
      </c>
      <c r="J786" s="60"/>
      <c r="K786" s="60"/>
      <c r="L786" s="60"/>
      <c r="M786" s="60"/>
      <c r="N786" s="60"/>
      <c r="O786" s="60"/>
      <c r="P786" s="60">
        <f t="shared" si="288"/>
        <v>-8.690000000000001</v>
      </c>
    </row>
    <row r="787" spans="1:16" ht="13.5" customHeight="1">
      <c r="A787" s="71" t="s">
        <v>994</v>
      </c>
      <c r="B787" s="37" t="s">
        <v>97</v>
      </c>
      <c r="C787" s="71" t="s">
        <v>995</v>
      </c>
      <c r="D787" s="60">
        <v>-8537.83</v>
      </c>
      <c r="E787" s="60">
        <v>-2594.45</v>
      </c>
      <c r="F787" s="60">
        <v>-6022.03</v>
      </c>
      <c r="G787" s="60">
        <v>-3015.92</v>
      </c>
      <c r="H787" s="60">
        <v>-15668.85</v>
      </c>
      <c r="I787" s="60">
        <v>-2985.28</v>
      </c>
      <c r="J787" s="60">
        <v>-4005.4</v>
      </c>
      <c r="K787" s="60">
        <v>-2128.85</v>
      </c>
      <c r="L787" s="60"/>
      <c r="M787" s="60"/>
      <c r="N787" s="60"/>
      <c r="O787" s="60"/>
      <c r="P787" s="60">
        <f t="shared" si="288"/>
        <v>-44958.60999999999</v>
      </c>
    </row>
    <row r="788" spans="1:16" ht="13.5" customHeight="1">
      <c r="A788" s="71" t="s">
        <v>996</v>
      </c>
      <c r="B788" s="37" t="s">
        <v>98</v>
      </c>
      <c r="C788" s="71" t="s">
        <v>997</v>
      </c>
      <c r="D788" s="60">
        <v>-3558.77</v>
      </c>
      <c r="E788" s="60">
        <v>-1081.26</v>
      </c>
      <c r="F788" s="60">
        <v>-2509.45</v>
      </c>
      <c r="G788" s="60">
        <v>-1257.03</v>
      </c>
      <c r="H788" s="60">
        <v>-6528.91</v>
      </c>
      <c r="I788" s="60">
        <v>-1244.22</v>
      </c>
      <c r="J788" s="60">
        <v>-1669.2</v>
      </c>
      <c r="K788" s="60">
        <v>-887.13</v>
      </c>
      <c r="L788" s="60"/>
      <c r="M788" s="60"/>
      <c r="N788" s="60"/>
      <c r="O788" s="60"/>
      <c r="P788" s="60">
        <f t="shared" si="288"/>
        <v>-18735.97</v>
      </c>
    </row>
    <row r="789" spans="1:16" ht="13.5" customHeight="1">
      <c r="A789" s="71" t="s">
        <v>998</v>
      </c>
      <c r="B789" s="37" t="s">
        <v>99</v>
      </c>
      <c r="C789" s="71" t="s">
        <v>999</v>
      </c>
      <c r="D789" s="60">
        <v>-2134.94</v>
      </c>
      <c r="E789" s="60">
        <v>-648.62</v>
      </c>
      <c r="F789" s="60">
        <v>-1505.62</v>
      </c>
      <c r="G789" s="60">
        <v>-754.15</v>
      </c>
      <c r="H789" s="60">
        <v>-3917.17</v>
      </c>
      <c r="I789" s="60">
        <v>-746.54</v>
      </c>
      <c r="J789" s="60">
        <v>-1001.63</v>
      </c>
      <c r="K789" s="60">
        <v>-532.4</v>
      </c>
      <c r="L789" s="60"/>
      <c r="M789" s="60"/>
      <c r="N789" s="60"/>
      <c r="O789" s="60"/>
      <c r="P789" s="60">
        <f t="shared" si="288"/>
        <v>-11241.07</v>
      </c>
    </row>
    <row r="790" spans="1:16" ht="13.5" customHeight="1">
      <c r="A790" s="71" t="s">
        <v>1001</v>
      </c>
      <c r="B790" s="37" t="s">
        <v>97</v>
      </c>
      <c r="C790" s="71" t="s">
        <v>1002</v>
      </c>
      <c r="D790" s="60">
        <v>-172.44</v>
      </c>
      <c r="E790" s="60">
        <v>-36.13</v>
      </c>
      <c r="F790" s="60">
        <v>-3384.4</v>
      </c>
      <c r="G790" s="60"/>
      <c r="H790" s="60"/>
      <c r="I790" s="60">
        <v>-36.38</v>
      </c>
      <c r="J790" s="60">
        <v>-2545.91</v>
      </c>
      <c r="K790" s="60"/>
      <c r="L790" s="60"/>
      <c r="M790" s="60"/>
      <c r="N790" s="60"/>
      <c r="O790" s="60"/>
      <c r="P790" s="60">
        <f t="shared" si="288"/>
        <v>-6175.26</v>
      </c>
    </row>
    <row r="791" spans="1:16" ht="13.5" customHeight="1">
      <c r="A791" s="71" t="s">
        <v>1003</v>
      </c>
      <c r="B791" s="37" t="s">
        <v>98</v>
      </c>
      <c r="C791" s="71" t="s">
        <v>1004</v>
      </c>
      <c r="D791" s="60">
        <v>-71.85</v>
      </c>
      <c r="E791" s="60">
        <v>-15.06</v>
      </c>
      <c r="F791" s="60">
        <v>-1410.19</v>
      </c>
      <c r="G791" s="60"/>
      <c r="H791" s="60"/>
      <c r="I791" s="60">
        <v>-15.17</v>
      </c>
      <c r="J791" s="60">
        <v>-1060.83</v>
      </c>
      <c r="K791" s="60"/>
      <c r="L791" s="60"/>
      <c r="M791" s="60"/>
      <c r="N791" s="60"/>
      <c r="O791" s="60"/>
      <c r="P791" s="60">
        <f t="shared" si="288"/>
        <v>-2573.1000000000004</v>
      </c>
    </row>
    <row r="792" spans="1:16" ht="13.5" customHeight="1">
      <c r="A792" s="71" t="s">
        <v>1005</v>
      </c>
      <c r="B792" s="37" t="s">
        <v>99</v>
      </c>
      <c r="C792" s="71" t="s">
        <v>1006</v>
      </c>
      <c r="D792" s="60">
        <v>-43.11</v>
      </c>
      <c r="E792" s="60">
        <v>-9.03</v>
      </c>
      <c r="F792" s="60">
        <v>-846.11</v>
      </c>
      <c r="G792" s="60"/>
      <c r="H792" s="60"/>
      <c r="I792" s="60">
        <v>-9.1</v>
      </c>
      <c r="J792" s="60">
        <v>-636.49</v>
      </c>
      <c r="K792" s="60"/>
      <c r="L792" s="60"/>
      <c r="M792" s="60"/>
      <c r="N792" s="60"/>
      <c r="O792" s="60"/>
      <c r="P792" s="60">
        <f t="shared" si="288"/>
        <v>-1543.8400000000001</v>
      </c>
    </row>
    <row r="793" spans="1:16" ht="13.5" customHeight="1">
      <c r="A793" s="71" t="s">
        <v>1009</v>
      </c>
      <c r="B793" s="37" t="s">
        <v>97</v>
      </c>
      <c r="C793" s="71" t="s">
        <v>1010</v>
      </c>
      <c r="D793" s="60">
        <v>-3103.15</v>
      </c>
      <c r="E793" s="60">
        <v>-4904.88</v>
      </c>
      <c r="F793" s="60">
        <v>-1207.48</v>
      </c>
      <c r="G793" s="60">
        <v>-2149.46</v>
      </c>
      <c r="H793" s="60">
        <v>-3015.38</v>
      </c>
      <c r="I793" s="60">
        <v>-1847.3</v>
      </c>
      <c r="J793" s="60">
        <v>-3288.95</v>
      </c>
      <c r="K793" s="60">
        <v>-2303.04</v>
      </c>
      <c r="L793" s="60"/>
      <c r="M793" s="60"/>
      <c r="N793" s="60"/>
      <c r="O793" s="60"/>
      <c r="P793" s="60">
        <f t="shared" si="288"/>
        <v>-21819.640000000003</v>
      </c>
    </row>
    <row r="794" spans="1:16" ht="13.5" customHeight="1">
      <c r="A794" s="71" t="s">
        <v>1318</v>
      </c>
      <c r="B794" s="37" t="s">
        <v>207</v>
      </c>
      <c r="C794" s="71" t="s">
        <v>1319</v>
      </c>
      <c r="D794" s="60">
        <v>-28.39</v>
      </c>
      <c r="E794" s="60"/>
      <c r="F794" s="60">
        <v>-57.69</v>
      </c>
      <c r="G794" s="60"/>
      <c r="H794" s="60">
        <v>-28.67</v>
      </c>
      <c r="I794" s="60">
        <v>-85.83</v>
      </c>
      <c r="J794" s="60"/>
      <c r="K794" s="60">
        <v>-29.84</v>
      </c>
      <c r="L794" s="60"/>
      <c r="M794" s="60"/>
      <c r="N794" s="60"/>
      <c r="O794" s="60"/>
      <c r="P794" s="60">
        <f t="shared" si="288"/>
        <v>-230.42</v>
      </c>
    </row>
    <row r="795" spans="1:16" ht="13.5" customHeight="1">
      <c r="A795" s="71" t="s">
        <v>1324</v>
      </c>
      <c r="B795" s="37" t="s">
        <v>97</v>
      </c>
      <c r="C795" s="71" t="s">
        <v>1325</v>
      </c>
      <c r="D795" s="60">
        <v>-17.39</v>
      </c>
      <c r="E795" s="60">
        <v>-536.36</v>
      </c>
      <c r="F795" s="60">
        <v>-494.02</v>
      </c>
      <c r="G795" s="60"/>
      <c r="H795" s="60"/>
      <c r="I795" s="60"/>
      <c r="J795" s="60">
        <v>-596.34</v>
      </c>
      <c r="K795" s="60"/>
      <c r="L795" s="60"/>
      <c r="M795" s="60"/>
      <c r="N795" s="60"/>
      <c r="O795" s="60"/>
      <c r="P795" s="60">
        <f t="shared" si="288"/>
        <v>-1644.1100000000001</v>
      </c>
    </row>
    <row r="796" spans="1:16" ht="13.5" customHeight="1">
      <c r="A796" s="71" t="s">
        <v>1035</v>
      </c>
      <c r="B796" s="37" t="s">
        <v>97</v>
      </c>
      <c r="C796" s="71" t="s">
        <v>1036</v>
      </c>
      <c r="D796" s="60">
        <v>-8152.14</v>
      </c>
      <c r="E796" s="60">
        <v>-2467.15</v>
      </c>
      <c r="F796" s="60">
        <v>-16601.48</v>
      </c>
      <c r="G796" s="60">
        <v>-3389.83</v>
      </c>
      <c r="H796" s="60">
        <v>-16397.09</v>
      </c>
      <c r="I796" s="60">
        <v>-3903.37</v>
      </c>
      <c r="J796" s="60">
        <v>-5782.74</v>
      </c>
      <c r="K796" s="60">
        <v>-1952.42</v>
      </c>
      <c r="L796" s="60"/>
      <c r="M796" s="60"/>
      <c r="N796" s="60"/>
      <c r="O796" s="60"/>
      <c r="P796" s="60">
        <f t="shared" si="288"/>
        <v>-58646.22</v>
      </c>
    </row>
    <row r="797" spans="1:16" ht="13.5" customHeight="1">
      <c r="A797" s="71" t="s">
        <v>1037</v>
      </c>
      <c r="B797" s="37" t="s">
        <v>98</v>
      </c>
      <c r="C797" s="71" t="s">
        <v>1038</v>
      </c>
      <c r="D797" s="60">
        <v>-3397.87</v>
      </c>
      <c r="E797" s="60">
        <v>-1028.18</v>
      </c>
      <c r="F797" s="60">
        <v>-6917.46</v>
      </c>
      <c r="G797" s="60">
        <v>-1412.62</v>
      </c>
      <c r="H797" s="60">
        <v>-6832.37</v>
      </c>
      <c r="I797" s="60">
        <v>-1626.79</v>
      </c>
      <c r="J797" s="60">
        <v>-2409.93</v>
      </c>
      <c r="K797" s="60">
        <v>-813.8</v>
      </c>
      <c r="L797" s="60"/>
      <c r="M797" s="60"/>
      <c r="N797" s="60"/>
      <c r="O797" s="60"/>
      <c r="P797" s="60">
        <f t="shared" si="288"/>
        <v>-24439.02</v>
      </c>
    </row>
    <row r="798" spans="1:16" ht="13.5" customHeight="1">
      <c r="A798" s="71" t="s">
        <v>1039</v>
      </c>
      <c r="B798" s="37" t="s">
        <v>99</v>
      </c>
      <c r="C798" s="71" t="s">
        <v>1040</v>
      </c>
      <c r="D798" s="60">
        <v>-2038.87</v>
      </c>
      <c r="E798" s="60">
        <v>-616.9</v>
      </c>
      <c r="F798" s="60">
        <v>-4150.25</v>
      </c>
      <c r="G798" s="60">
        <v>-847.52</v>
      </c>
      <c r="H798" s="60">
        <v>-4099.27</v>
      </c>
      <c r="I798" s="60">
        <v>-975.85</v>
      </c>
      <c r="J798" s="60">
        <v>-1446.06</v>
      </c>
      <c r="K798" s="60">
        <v>-488.38</v>
      </c>
      <c r="L798" s="60"/>
      <c r="M798" s="60"/>
      <c r="N798" s="60"/>
      <c r="O798" s="60"/>
      <c r="P798" s="60">
        <f t="shared" si="288"/>
        <v>-14663.1</v>
      </c>
    </row>
    <row r="799" spans="1:16" ht="13.5" customHeight="1">
      <c r="A799" s="71" t="s">
        <v>1043</v>
      </c>
      <c r="B799" s="37" t="s">
        <v>97</v>
      </c>
      <c r="C799" s="71" t="s">
        <v>1044</v>
      </c>
      <c r="D799" s="60">
        <v>-442.15</v>
      </c>
      <c r="E799" s="60">
        <v>-171.25</v>
      </c>
      <c r="F799" s="60">
        <v>-7683.34</v>
      </c>
      <c r="G799" s="60"/>
      <c r="H799" s="60"/>
      <c r="I799" s="60">
        <v>-47.89</v>
      </c>
      <c r="J799" s="60">
        <v>-4541.08</v>
      </c>
      <c r="K799" s="60"/>
      <c r="L799" s="60"/>
      <c r="M799" s="60"/>
      <c r="N799" s="60"/>
      <c r="O799" s="60"/>
      <c r="P799" s="60">
        <f t="shared" si="288"/>
        <v>-12885.71</v>
      </c>
    </row>
    <row r="800" spans="1:16" ht="13.5" customHeight="1">
      <c r="A800" s="71" t="s">
        <v>1045</v>
      </c>
      <c r="B800" s="37" t="s">
        <v>98</v>
      </c>
      <c r="C800" s="71" t="s">
        <v>1046</v>
      </c>
      <c r="D800" s="60">
        <v>-184.23</v>
      </c>
      <c r="E800" s="60">
        <v>-71.35</v>
      </c>
      <c r="F800" s="60">
        <v>-3201.42</v>
      </c>
      <c r="G800" s="60"/>
      <c r="H800" s="60"/>
      <c r="I800" s="60">
        <v>-19.95</v>
      </c>
      <c r="J800" s="60">
        <v>-1892.13</v>
      </c>
      <c r="K800" s="60"/>
      <c r="L800" s="60"/>
      <c r="M800" s="60"/>
      <c r="N800" s="60"/>
      <c r="O800" s="60"/>
      <c r="P800" s="60">
        <f t="shared" si="288"/>
        <v>-5369.08</v>
      </c>
    </row>
    <row r="801" spans="1:16" ht="13.5" customHeight="1">
      <c r="A801" s="71" t="s">
        <v>1047</v>
      </c>
      <c r="B801" s="37" t="s">
        <v>99</v>
      </c>
      <c r="C801" s="71" t="s">
        <v>1048</v>
      </c>
      <c r="D801" s="60">
        <v>-110.54</v>
      </c>
      <c r="E801" s="60">
        <v>-42.81</v>
      </c>
      <c r="F801" s="60">
        <v>-1920.85</v>
      </c>
      <c r="G801" s="60"/>
      <c r="H801" s="60"/>
      <c r="I801" s="60">
        <v>-11.97</v>
      </c>
      <c r="J801" s="60">
        <v>-1135.27</v>
      </c>
      <c r="K801" s="60"/>
      <c r="L801" s="60"/>
      <c r="M801" s="60"/>
      <c r="N801" s="60"/>
      <c r="O801" s="60"/>
      <c r="P801" s="60">
        <f t="shared" si="288"/>
        <v>-3221.4399999999996</v>
      </c>
    </row>
    <row r="802" spans="1:16" ht="13.5" customHeight="1">
      <c r="A802" s="56" t="s">
        <v>1349</v>
      </c>
      <c r="B802" s="37" t="s">
        <v>100</v>
      </c>
      <c r="C802" s="56" t="s">
        <v>1350</v>
      </c>
      <c r="D802" s="60"/>
      <c r="E802" s="60"/>
      <c r="F802" s="60"/>
      <c r="G802" s="60"/>
      <c r="H802" s="60"/>
      <c r="I802" s="60"/>
      <c r="J802" s="60">
        <v>-845.41</v>
      </c>
      <c r="K802" s="60"/>
      <c r="L802" s="60"/>
      <c r="M802" s="60"/>
      <c r="N802" s="60"/>
      <c r="O802" s="60"/>
      <c r="P802" s="60">
        <f t="shared" si="288"/>
        <v>-845.41</v>
      </c>
    </row>
    <row r="803" spans="1:16" ht="13.5" customHeight="1">
      <c r="A803" s="71" t="s">
        <v>1051</v>
      </c>
      <c r="B803" s="37" t="s">
        <v>97</v>
      </c>
      <c r="C803" s="71" t="s">
        <v>1052</v>
      </c>
      <c r="D803" s="60">
        <v>-28.1</v>
      </c>
      <c r="E803" s="60">
        <v>-1405.4</v>
      </c>
      <c r="F803" s="60">
        <v>-477.76</v>
      </c>
      <c r="G803" s="60">
        <v>-438.97</v>
      </c>
      <c r="H803" s="60">
        <v>-263.17</v>
      </c>
      <c r="I803" s="60">
        <v>-105.6</v>
      </c>
      <c r="J803" s="60">
        <v>-219.65</v>
      </c>
      <c r="K803" s="60"/>
      <c r="L803" s="60"/>
      <c r="M803" s="60"/>
      <c r="N803" s="60"/>
      <c r="O803" s="60"/>
      <c r="P803" s="60">
        <f t="shared" si="288"/>
        <v>-2938.65</v>
      </c>
    </row>
    <row r="804" spans="1:16" ht="13.5" customHeight="1">
      <c r="A804" s="71" t="s">
        <v>1550</v>
      </c>
      <c r="B804" s="37" t="s">
        <v>97</v>
      </c>
      <c r="C804" s="71" t="s">
        <v>1609</v>
      </c>
      <c r="D804" s="60">
        <v>-2759.79</v>
      </c>
      <c r="E804" s="60">
        <v>-5972.72</v>
      </c>
      <c r="F804" s="60">
        <v>-1304.79</v>
      </c>
      <c r="G804" s="60">
        <v>-1421.51</v>
      </c>
      <c r="H804" s="60">
        <v>-2497.18</v>
      </c>
      <c r="I804" s="60">
        <v>-2279.22</v>
      </c>
      <c r="J804" s="60">
        <v>-2163.39</v>
      </c>
      <c r="K804" s="60">
        <v>-1601.49</v>
      </c>
      <c r="L804" s="60"/>
      <c r="M804" s="60"/>
      <c r="N804" s="60"/>
      <c r="O804" s="60"/>
      <c r="P804" s="60">
        <f t="shared" si="288"/>
        <v>-20000.09</v>
      </c>
    </row>
    <row r="805" spans="1:16" ht="13.5" customHeight="1">
      <c r="A805" s="71" t="s">
        <v>1729</v>
      </c>
      <c r="B805" s="37" t="s">
        <v>207</v>
      </c>
      <c r="C805" s="71" t="s">
        <v>1730</v>
      </c>
      <c r="D805" s="60"/>
      <c r="E805" s="60"/>
      <c r="F805" s="60">
        <v>-203.35</v>
      </c>
      <c r="G805" s="60"/>
      <c r="H805" s="60">
        <v>-5.03</v>
      </c>
      <c r="I805" s="60"/>
      <c r="J805" s="60"/>
      <c r="K805" s="60"/>
      <c r="L805" s="60"/>
      <c r="M805" s="60"/>
      <c r="N805" s="60"/>
      <c r="O805" s="60"/>
      <c r="P805" s="60">
        <f t="shared" si="288"/>
        <v>-208.38</v>
      </c>
    </row>
    <row r="806" spans="1:16" ht="13.5" customHeight="1">
      <c r="A806" s="71" t="s">
        <v>1800</v>
      </c>
      <c r="B806" s="37" t="s">
        <v>207</v>
      </c>
      <c r="C806" s="71" t="s">
        <v>1768</v>
      </c>
      <c r="D806" s="60"/>
      <c r="E806" s="60"/>
      <c r="F806" s="60"/>
      <c r="G806" s="60"/>
      <c r="H806" s="60">
        <v>-60.36</v>
      </c>
      <c r="I806" s="60">
        <v>-150.78</v>
      </c>
      <c r="J806" s="60"/>
      <c r="K806" s="60">
        <v>-45.21</v>
      </c>
      <c r="L806" s="60"/>
      <c r="M806" s="60"/>
      <c r="N806" s="60"/>
      <c r="O806" s="60"/>
      <c r="P806" s="60">
        <f t="shared" si="288"/>
        <v>-256.34999999999997</v>
      </c>
    </row>
    <row r="807" spans="1:16" ht="22.5">
      <c r="A807" s="71" t="s">
        <v>1061</v>
      </c>
      <c r="B807" s="37" t="s">
        <v>97</v>
      </c>
      <c r="C807" s="72" t="s">
        <v>1062</v>
      </c>
      <c r="D807" s="60">
        <v>-80.06</v>
      </c>
      <c r="E807" s="60">
        <v>-357.57</v>
      </c>
      <c r="F807" s="60"/>
      <c r="G807" s="60"/>
      <c r="H807" s="60"/>
      <c r="I807" s="60"/>
      <c r="J807" s="60">
        <v>-435.28</v>
      </c>
      <c r="K807" s="60"/>
      <c r="L807" s="60"/>
      <c r="M807" s="60"/>
      <c r="N807" s="60"/>
      <c r="O807" s="60"/>
      <c r="P807" s="60">
        <f t="shared" si="288"/>
        <v>-872.91</v>
      </c>
    </row>
    <row r="808" spans="1:16" ht="13.5" customHeight="1">
      <c r="A808" s="56" t="s">
        <v>26</v>
      </c>
      <c r="B808" s="37" t="s">
        <v>156</v>
      </c>
      <c r="C808" s="56" t="s">
        <v>27</v>
      </c>
      <c r="D808" s="60">
        <v>-25.54</v>
      </c>
      <c r="E808" s="60"/>
      <c r="F808" s="60"/>
      <c r="G808" s="60"/>
      <c r="H808" s="60">
        <v>-25.55</v>
      </c>
      <c r="I808" s="60"/>
      <c r="J808" s="60"/>
      <c r="K808" s="60"/>
      <c r="L808" s="60"/>
      <c r="M808" s="60"/>
      <c r="N808" s="60"/>
      <c r="O808" s="60"/>
      <c r="P808" s="60">
        <f t="shared" si="288"/>
        <v>-51.09</v>
      </c>
    </row>
    <row r="809" spans="1:16" ht="13.5" customHeight="1">
      <c r="A809" s="71"/>
      <c r="B809" s="37"/>
      <c r="C809" s="70" t="s">
        <v>1482</v>
      </c>
      <c r="D809" s="46">
        <f>SUM(D810:D814)</f>
        <v>-954985.72</v>
      </c>
      <c r="E809" s="46">
        <f>SUM(E810:E814)</f>
        <v>-247643.37</v>
      </c>
      <c r="F809" s="46">
        <f>SUM(F810:F814)</f>
        <v>-356215.98000000004</v>
      </c>
      <c r="G809" s="46">
        <f>SUM(G810:G814)</f>
        <v>-71806.15999999999</v>
      </c>
      <c r="H809" s="46">
        <f>SUM(H810:H820)</f>
        <v>-388555.11</v>
      </c>
      <c r="I809" s="46">
        <f>SUM(I810:I821)</f>
        <v>-1770009.48</v>
      </c>
      <c r="J809" s="46">
        <f aca="true" t="shared" si="290" ref="J809:O809">SUM(J810:J820)</f>
        <v>-1429815.59</v>
      </c>
      <c r="K809" s="46">
        <f t="shared" si="290"/>
        <v>-1662589.1900000002</v>
      </c>
      <c r="L809" s="46">
        <f t="shared" si="290"/>
        <v>-1855200</v>
      </c>
      <c r="M809" s="46">
        <f t="shared" si="290"/>
        <v>-1855200</v>
      </c>
      <c r="N809" s="46">
        <f t="shared" si="290"/>
        <v>-1855200</v>
      </c>
      <c r="O809" s="46">
        <f t="shared" si="290"/>
        <v>-2939139.32</v>
      </c>
      <c r="P809" s="46">
        <f>SUM(P810:P821)</f>
        <v>-15386359.920000002</v>
      </c>
    </row>
    <row r="810" spans="1:16" ht="13.5" customHeight="1">
      <c r="A810" s="71" t="s">
        <v>429</v>
      </c>
      <c r="B810" s="37" t="s">
        <v>424</v>
      </c>
      <c r="C810" s="71" t="s">
        <v>289</v>
      </c>
      <c r="D810" s="60">
        <v>-17853.88</v>
      </c>
      <c r="E810" s="60">
        <v>-4788.49</v>
      </c>
      <c r="F810" s="60">
        <v>-10414.31</v>
      </c>
      <c r="G810" s="60">
        <v>-1222.47</v>
      </c>
      <c r="H810" s="60">
        <v>-5721.79</v>
      </c>
      <c r="I810" s="60">
        <v>-6089.9</v>
      </c>
      <c r="J810" s="60">
        <v>0</v>
      </c>
      <c r="K810" s="60">
        <v>-861.11</v>
      </c>
      <c r="L810" s="60"/>
      <c r="M810" s="60"/>
      <c r="N810" s="60"/>
      <c r="O810" s="60"/>
      <c r="P810" s="60">
        <f t="shared" si="288"/>
        <v>-46951.950000000004</v>
      </c>
    </row>
    <row r="811" spans="1:16" ht="13.5" customHeight="1">
      <c r="A811" s="71" t="s">
        <v>298</v>
      </c>
      <c r="B811" s="37" t="s">
        <v>424</v>
      </c>
      <c r="C811" s="71" t="s">
        <v>299</v>
      </c>
      <c r="D811" s="60">
        <v>-924669.49</v>
      </c>
      <c r="E811" s="60">
        <v>-207091.14</v>
      </c>
      <c r="F811" s="60">
        <v>-339760.46</v>
      </c>
      <c r="G811" s="60">
        <v>-70288.01</v>
      </c>
      <c r="H811" s="60">
        <v>-379703.41</v>
      </c>
      <c r="I811" s="60">
        <v>-1737745.33</v>
      </c>
      <c r="J811" s="60">
        <v>-1424746.56</v>
      </c>
      <c r="K811" s="60">
        <v>-1655077.24</v>
      </c>
      <c r="L811" s="60">
        <v>-1850000</v>
      </c>
      <c r="M811" s="60">
        <f>L811</f>
        <v>-1850000</v>
      </c>
      <c r="N811" s="60">
        <f>M811</f>
        <v>-1850000</v>
      </c>
      <c r="O811" s="60">
        <v>-2933939.32</v>
      </c>
      <c r="P811" s="60">
        <f t="shared" si="288"/>
        <v>-15223020.96</v>
      </c>
    </row>
    <row r="812" spans="1:16" ht="13.5" customHeight="1">
      <c r="A812" s="71" t="s">
        <v>425</v>
      </c>
      <c r="B812" s="37" t="s">
        <v>424</v>
      </c>
      <c r="C812" s="71" t="s">
        <v>426</v>
      </c>
      <c r="D812" s="60">
        <v>-91.5</v>
      </c>
      <c r="E812" s="60"/>
      <c r="F812" s="60"/>
      <c r="G812" s="60"/>
      <c r="H812" s="60"/>
      <c r="I812" s="60"/>
      <c r="J812" s="60"/>
      <c r="K812" s="60">
        <v>-1.74</v>
      </c>
      <c r="L812" s="60"/>
      <c r="M812" s="60"/>
      <c r="N812" s="60"/>
      <c r="O812" s="60"/>
      <c r="P812" s="60">
        <f t="shared" si="288"/>
        <v>-93.24</v>
      </c>
    </row>
    <row r="813" spans="1:16" ht="13.5" customHeight="1">
      <c r="A813" s="71" t="s">
        <v>300</v>
      </c>
      <c r="B813" s="37" t="s">
        <v>424</v>
      </c>
      <c r="C813" s="71" t="s">
        <v>427</v>
      </c>
      <c r="D813" s="60">
        <v>-11853.35</v>
      </c>
      <c r="E813" s="60">
        <v>-2626.24</v>
      </c>
      <c r="F813" s="60">
        <v>-4451.21</v>
      </c>
      <c r="G813" s="60">
        <v>-295.68</v>
      </c>
      <c r="H813" s="60">
        <v>-2345.3</v>
      </c>
      <c r="I813" s="60">
        <v>-6303.36</v>
      </c>
      <c r="J813" s="60">
        <v>-5069.03</v>
      </c>
      <c r="K813" s="60">
        <v>-5741.6</v>
      </c>
      <c r="L813" s="60">
        <v>-5200</v>
      </c>
      <c r="M813" s="60">
        <f>L813</f>
        <v>-5200</v>
      </c>
      <c r="N813" s="60">
        <f>M813</f>
        <v>-5200</v>
      </c>
      <c r="O813" s="60">
        <f>N813</f>
        <v>-5200</v>
      </c>
      <c r="P813" s="60">
        <f t="shared" si="288"/>
        <v>-59485.77</v>
      </c>
    </row>
    <row r="814" spans="1:16" ht="13.5" customHeight="1">
      <c r="A814" s="71" t="s">
        <v>1472</v>
      </c>
      <c r="B814" s="37" t="s">
        <v>424</v>
      </c>
      <c r="C814" s="71" t="s">
        <v>1677</v>
      </c>
      <c r="D814" s="60">
        <v>-517.5</v>
      </c>
      <c r="E814" s="60">
        <v>-33137.5</v>
      </c>
      <c r="F814" s="60">
        <v>-1590</v>
      </c>
      <c r="G814" s="60"/>
      <c r="H814" s="60"/>
      <c r="I814" s="60"/>
      <c r="J814" s="60"/>
      <c r="K814" s="60">
        <v>-907.5</v>
      </c>
      <c r="L814" s="60"/>
      <c r="M814" s="60"/>
      <c r="N814" s="60"/>
      <c r="O814" s="60"/>
      <c r="P814" s="60">
        <f t="shared" si="288"/>
        <v>-36152.5</v>
      </c>
    </row>
    <row r="815" spans="1:16" ht="13.5" customHeight="1">
      <c r="A815" s="71" t="s">
        <v>1001</v>
      </c>
      <c r="B815" s="37" t="s">
        <v>97</v>
      </c>
      <c r="C815" s="71" t="s">
        <v>1002</v>
      </c>
      <c r="D815" s="60"/>
      <c r="E815" s="60"/>
      <c r="F815" s="60"/>
      <c r="G815" s="60"/>
      <c r="H815" s="60">
        <v>-289.92</v>
      </c>
      <c r="I815" s="60"/>
      <c r="J815" s="60"/>
      <c r="K815" s="60"/>
      <c r="L815" s="60"/>
      <c r="M815" s="60"/>
      <c r="N815" s="60"/>
      <c r="O815" s="60"/>
      <c r="P815" s="60">
        <f t="shared" si="288"/>
        <v>-289.92</v>
      </c>
    </row>
    <row r="816" spans="1:16" ht="13.5" customHeight="1">
      <c r="A816" s="71" t="s">
        <v>1003</v>
      </c>
      <c r="B816" s="37" t="s">
        <v>98</v>
      </c>
      <c r="C816" s="71" t="s">
        <v>1004</v>
      </c>
      <c r="D816" s="60"/>
      <c r="E816" s="60"/>
      <c r="F816" s="60"/>
      <c r="G816" s="60"/>
      <c r="H816" s="60">
        <v>-120.84</v>
      </c>
      <c r="I816" s="60"/>
      <c r="J816" s="60"/>
      <c r="K816" s="60"/>
      <c r="L816" s="60"/>
      <c r="M816" s="60"/>
      <c r="N816" s="60"/>
      <c r="O816" s="60"/>
      <c r="P816" s="60">
        <f t="shared" si="288"/>
        <v>-120.84</v>
      </c>
    </row>
    <row r="817" spans="1:16" ht="13.5" customHeight="1">
      <c r="A817" s="71" t="s">
        <v>1005</v>
      </c>
      <c r="B817" s="37" t="s">
        <v>99</v>
      </c>
      <c r="C817" s="71" t="s">
        <v>1006</v>
      </c>
      <c r="D817" s="60"/>
      <c r="E817" s="60"/>
      <c r="F817" s="60"/>
      <c r="G817" s="60"/>
      <c r="H817" s="60">
        <v>-72.48</v>
      </c>
      <c r="I817" s="60"/>
      <c r="J817" s="60"/>
      <c r="K817" s="60"/>
      <c r="L817" s="60"/>
      <c r="M817" s="60"/>
      <c r="N817" s="60"/>
      <c r="O817" s="60"/>
      <c r="P817" s="60">
        <f t="shared" si="288"/>
        <v>-72.48</v>
      </c>
    </row>
    <row r="818" spans="1:16" ht="13.5" customHeight="1">
      <c r="A818" s="71" t="s">
        <v>1043</v>
      </c>
      <c r="B818" s="37" t="s">
        <v>97</v>
      </c>
      <c r="C818" s="71" t="s">
        <v>1044</v>
      </c>
      <c r="D818" s="60"/>
      <c r="E818" s="60"/>
      <c r="F818" s="60"/>
      <c r="G818" s="60"/>
      <c r="H818" s="60">
        <v>-180.82</v>
      </c>
      <c r="I818" s="60"/>
      <c r="J818" s="60"/>
      <c r="K818" s="60"/>
      <c r="L818" s="60"/>
      <c r="M818" s="60"/>
      <c r="N818" s="60"/>
      <c r="O818" s="60"/>
      <c r="P818" s="60">
        <f t="shared" si="288"/>
        <v>-180.82</v>
      </c>
    </row>
    <row r="819" spans="1:16" ht="13.5" customHeight="1">
      <c r="A819" s="71" t="s">
        <v>1045</v>
      </c>
      <c r="B819" s="37" t="s">
        <v>98</v>
      </c>
      <c r="C819" s="71" t="s">
        <v>1046</v>
      </c>
      <c r="D819" s="60"/>
      <c r="E819" s="60"/>
      <c r="F819" s="60"/>
      <c r="G819" s="60"/>
      <c r="H819" s="60">
        <v>-75.34</v>
      </c>
      <c r="I819" s="60"/>
      <c r="J819" s="60"/>
      <c r="K819" s="60"/>
      <c r="L819" s="60"/>
      <c r="M819" s="60"/>
      <c r="N819" s="60"/>
      <c r="O819" s="60"/>
      <c r="P819" s="60">
        <f t="shared" si="288"/>
        <v>-75.34</v>
      </c>
    </row>
    <row r="820" spans="1:16" ht="13.5" customHeight="1">
      <c r="A820" s="71" t="s">
        <v>1047</v>
      </c>
      <c r="B820" s="37" t="s">
        <v>99</v>
      </c>
      <c r="C820" s="71" t="s">
        <v>1048</v>
      </c>
      <c r="D820" s="60"/>
      <c r="E820" s="60"/>
      <c r="F820" s="60"/>
      <c r="G820" s="60"/>
      <c r="H820" s="60">
        <v>-45.21</v>
      </c>
      <c r="I820" s="60"/>
      <c r="J820" s="60"/>
      <c r="K820" s="60"/>
      <c r="L820" s="60"/>
      <c r="M820" s="60"/>
      <c r="N820" s="60"/>
      <c r="O820" s="60"/>
      <c r="P820" s="60">
        <f t="shared" si="288"/>
        <v>-45.21</v>
      </c>
    </row>
    <row r="821" spans="1:16" ht="13.5" customHeight="1">
      <c r="A821" s="71" t="s">
        <v>1089</v>
      </c>
      <c r="B821" s="37" t="s">
        <v>176</v>
      </c>
      <c r="C821" s="71" t="s">
        <v>1090</v>
      </c>
      <c r="D821" s="60"/>
      <c r="E821" s="60"/>
      <c r="F821" s="60"/>
      <c r="G821" s="60"/>
      <c r="H821" s="60"/>
      <c r="I821" s="60">
        <v>-19870.89</v>
      </c>
      <c r="J821" s="60"/>
      <c r="K821" s="60"/>
      <c r="L821" s="60"/>
      <c r="M821" s="60"/>
      <c r="N821" s="60"/>
      <c r="O821" s="60"/>
      <c r="P821" s="60">
        <f t="shared" si="288"/>
        <v>-19870.89</v>
      </c>
    </row>
    <row r="822" spans="1:16" s="86" customFormat="1" ht="13.5" customHeight="1">
      <c r="A822" s="91"/>
      <c r="B822" s="70" t="s">
        <v>1483</v>
      </c>
      <c r="C822" s="70"/>
      <c r="D822" s="85">
        <f>D670+D677+D690+D728+D767+D809</f>
        <v>-6254308.08</v>
      </c>
      <c r="E822" s="85">
        <f>E670+E677+E690+E728+E809+E767</f>
        <v>-3140693.3899999997</v>
      </c>
      <c r="F822" s="85">
        <f>F670+F677+F690+F728+F809+F767</f>
        <v>-3044549.8599999994</v>
      </c>
      <c r="G822" s="85">
        <f>G670+G677+G690+G728+G809+G767</f>
        <v>-3184977.28</v>
      </c>
      <c r="H822" s="85">
        <f>H670+H677+H690+H728+H809+H767</f>
        <v>-3493533.4599999995</v>
      </c>
      <c r="I822" s="85">
        <f aca="true" t="shared" si="291" ref="I822:O822">I670+I677+I690+I728+I809+I767</f>
        <v>-4369862.43</v>
      </c>
      <c r="J822" s="85">
        <f t="shared" si="291"/>
        <v>-4792719.04</v>
      </c>
      <c r="K822" s="85">
        <f t="shared" si="291"/>
        <v>-4061604.12</v>
      </c>
      <c r="L822" s="85">
        <f t="shared" si="291"/>
        <v>-4261460.83</v>
      </c>
      <c r="M822" s="85">
        <f>M670+M677+M690+M728+M809+M767</f>
        <v>-3871875.08</v>
      </c>
      <c r="N822" s="85">
        <f t="shared" si="291"/>
        <v>-4308363.58</v>
      </c>
      <c r="O822" s="85">
        <f t="shared" si="291"/>
        <v>-6870502.15</v>
      </c>
      <c r="P822" s="85">
        <f>P670+P677+P690+P728+P809+P767</f>
        <v>-51654449.300000004</v>
      </c>
    </row>
    <row r="823" spans="1:16" s="43" customFormat="1" ht="13.5" customHeight="1">
      <c r="A823" s="73"/>
      <c r="B823" s="74"/>
      <c r="C823" s="75" t="s">
        <v>94</v>
      </c>
      <c r="D823" s="76">
        <f aca="true" t="shared" si="292" ref="D823:P823">SUM(D3+D590+D656+D822)</f>
        <v>59300551.97</v>
      </c>
      <c r="E823" s="76">
        <f t="shared" si="292"/>
        <v>40009854.410000004</v>
      </c>
      <c r="F823" s="76">
        <f t="shared" si="292"/>
        <v>39279828.99999999</v>
      </c>
      <c r="G823" s="76">
        <f t="shared" si="292"/>
        <v>40745492.27</v>
      </c>
      <c r="H823" s="76">
        <f t="shared" si="292"/>
        <v>38921237.08</v>
      </c>
      <c r="I823" s="76">
        <f t="shared" si="292"/>
        <v>38498561.00000001</v>
      </c>
      <c r="J823" s="76">
        <f t="shared" si="292"/>
        <v>42397304.98</v>
      </c>
      <c r="K823" s="76">
        <f t="shared" si="292"/>
        <v>39964757.32</v>
      </c>
      <c r="L823" s="76">
        <f t="shared" si="292"/>
        <v>36973218.739999995</v>
      </c>
      <c r="M823" s="76">
        <f t="shared" si="292"/>
        <v>36553420.59</v>
      </c>
      <c r="N823" s="76">
        <f t="shared" si="292"/>
        <v>37984275.385</v>
      </c>
      <c r="O823" s="76">
        <f t="shared" si="292"/>
        <v>50171170.659444444</v>
      </c>
      <c r="P823" s="76">
        <f t="shared" si="292"/>
        <v>500800000.00444454</v>
      </c>
    </row>
    <row r="824" spans="4:16" ht="13.5" customHeight="1"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</row>
    <row r="825" spans="1:5" ht="13.5" customHeight="1">
      <c r="A825" s="191"/>
      <c r="B825" s="191"/>
      <c r="C825" s="191"/>
      <c r="D825" s="191"/>
      <c r="E825" s="191"/>
    </row>
    <row r="826" spans="1:5" ht="13.5" customHeight="1">
      <c r="A826" s="188"/>
      <c r="B826" s="188"/>
      <c r="C826" s="188"/>
      <c r="D826" s="188"/>
      <c r="E826" s="188"/>
    </row>
    <row r="827" ht="13.5" customHeight="1"/>
    <row r="828" ht="13.5" customHeight="1"/>
    <row r="829" ht="13.5" customHeight="1"/>
  </sheetData>
  <sheetProtection/>
  <mergeCells count="6">
    <mergeCell ref="A826:E826"/>
    <mergeCell ref="P1:P2"/>
    <mergeCell ref="A825:E825"/>
    <mergeCell ref="B1:B2"/>
    <mergeCell ref="A1:A2"/>
    <mergeCell ref="C1:C2"/>
  </mergeCells>
  <printOptions horizontalCentered="1"/>
  <pageMargins left="0.1968503937007874" right="0.1968503937007874" top="0.7086614173228347" bottom="0.1968503937007874" header="0.1968503937007874" footer="0.15748031496062992"/>
  <pageSetup horizontalDpi="300" verticalDpi="300" orientation="portrait" paperSize="9" r:id="rId1"/>
  <headerFooter alignWithMargins="0">
    <oddHeader>&amp;C&amp;12PREFEITURA MUNICIPAL DE SANTA MARIA
&amp;10SECRETARIA DE MUNICÍPIO DAS FINANÇAS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088"/>
  <sheetViews>
    <sheetView tabSelected="1" zoomScale="130" zoomScaleNormal="130" zoomScalePageLayoutView="0" workbookViewId="0" topLeftCell="A1">
      <pane xSplit="3" ySplit="1" topLeftCell="F520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1" sqref="C1:C16384"/>
    </sheetView>
  </sheetViews>
  <sheetFormatPr defaultColWidth="11.57421875" defaultRowHeight="12.75"/>
  <cols>
    <col min="1" max="1" width="12.421875" style="130" customWidth="1"/>
    <col min="2" max="2" width="39.57421875" style="154" customWidth="1"/>
    <col min="3" max="3" width="6.140625" style="154" hidden="1" customWidth="1"/>
    <col min="4" max="4" width="12.8515625" style="78" customWidth="1"/>
    <col min="5" max="5" width="12.421875" style="78" customWidth="1"/>
    <col min="6" max="6" width="12.00390625" style="78" customWidth="1"/>
    <col min="7" max="10" width="12.421875" style="78" customWidth="1"/>
    <col min="11" max="235" width="11.57421875" style="111" customWidth="1"/>
    <col min="236" max="16384" width="11.57421875" style="110" customWidth="1"/>
  </cols>
  <sheetData>
    <row r="1" spans="1:252" s="107" customFormat="1" ht="14.25" customHeight="1">
      <c r="A1" s="186"/>
      <c r="B1" s="187" t="s">
        <v>235</v>
      </c>
      <c r="C1" s="187" t="s">
        <v>401</v>
      </c>
      <c r="D1" s="186" t="s">
        <v>188</v>
      </c>
      <c r="E1" s="186" t="s">
        <v>1117</v>
      </c>
      <c r="F1" s="186" t="s">
        <v>1484</v>
      </c>
      <c r="G1" s="186" t="s">
        <v>1516</v>
      </c>
      <c r="H1" s="186" t="s">
        <v>1695</v>
      </c>
      <c r="I1" s="186" t="s">
        <v>1904</v>
      </c>
      <c r="J1" s="186" t="s">
        <v>1928</v>
      </c>
      <c r="IB1" s="108"/>
      <c r="IC1" s="108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10"/>
      <c r="IP1" s="110"/>
      <c r="IQ1" s="110"/>
      <c r="IR1" s="110"/>
    </row>
    <row r="2" spans="1:10" ht="12.75">
      <c r="A2" s="156" t="s">
        <v>58</v>
      </c>
      <c r="B2" s="157" t="s">
        <v>59</v>
      </c>
      <c r="C2" s="158"/>
      <c r="D2" s="76">
        <f aca="true" t="shared" si="0" ref="D2:J2">SUM(D3+D72+D104+D304+D307+D495+D313)</f>
        <v>479663839.53</v>
      </c>
      <c r="E2" s="76">
        <f t="shared" si="0"/>
        <v>517197286.10300004</v>
      </c>
      <c r="F2" s="76">
        <f t="shared" si="0"/>
        <v>534057420.61</v>
      </c>
      <c r="G2" s="76">
        <f t="shared" si="0"/>
        <v>550709178.9375</v>
      </c>
      <c r="H2" s="76">
        <f t="shared" si="0"/>
        <v>590800464</v>
      </c>
      <c r="I2" s="76">
        <f t="shared" si="0"/>
        <v>638457095.9975</v>
      </c>
      <c r="J2" s="76">
        <f t="shared" si="0"/>
        <v>684709352.7964375</v>
      </c>
    </row>
    <row r="3" spans="1:10" ht="12.75">
      <c r="A3" s="159" t="s">
        <v>60</v>
      </c>
      <c r="B3" s="160" t="s">
        <v>61</v>
      </c>
      <c r="C3" s="161"/>
      <c r="D3" s="162">
        <f aca="true" t="shared" si="1" ref="D3:I3">SUM(D4+D50)</f>
        <v>111594794.41</v>
      </c>
      <c r="E3" s="162">
        <f t="shared" si="1"/>
        <v>128854554.91</v>
      </c>
      <c r="F3" s="162">
        <f t="shared" si="1"/>
        <v>137203095.87</v>
      </c>
      <c r="G3" s="162">
        <f t="shared" si="1"/>
        <v>149941605.48</v>
      </c>
      <c r="H3" s="162">
        <f t="shared" si="1"/>
        <v>163819386.5</v>
      </c>
      <c r="I3" s="162">
        <f t="shared" si="1"/>
        <v>179039978.91</v>
      </c>
      <c r="J3" s="162">
        <f>SUM(J4+J50)</f>
        <v>195794821.04</v>
      </c>
    </row>
    <row r="4" spans="1:10" ht="12.75">
      <c r="A4" s="163" t="s">
        <v>62</v>
      </c>
      <c r="B4" s="164" t="s">
        <v>63</v>
      </c>
      <c r="C4" s="165"/>
      <c r="D4" s="162">
        <f aca="true" t="shared" si="2" ref="D4:I4">SUM(D5+D45)</f>
        <v>99689842.38</v>
      </c>
      <c r="E4" s="162">
        <f t="shared" si="2"/>
        <v>115865233.32</v>
      </c>
      <c r="F4" s="162">
        <f t="shared" si="2"/>
        <v>122657864.48000002</v>
      </c>
      <c r="G4" s="162">
        <f t="shared" si="2"/>
        <v>134623600</v>
      </c>
      <c r="H4" s="162">
        <f t="shared" si="2"/>
        <v>147319500</v>
      </c>
      <c r="I4" s="162">
        <f t="shared" si="2"/>
        <v>161248500</v>
      </c>
      <c r="J4" s="162">
        <f>SUM(J5+J45)</f>
        <v>176533000</v>
      </c>
    </row>
    <row r="5" spans="1:10" ht="12.75">
      <c r="A5" s="139" t="s">
        <v>64</v>
      </c>
      <c r="B5" s="140" t="s">
        <v>65</v>
      </c>
      <c r="C5" s="141"/>
      <c r="D5" s="166">
        <f aca="true" t="shared" si="3" ref="D5:I5">SUM(D6+D10+D41)</f>
        <v>54973403.879999995</v>
      </c>
      <c r="E5" s="166">
        <f t="shared" si="3"/>
        <v>62872057.45999999</v>
      </c>
      <c r="F5" s="166">
        <f t="shared" si="3"/>
        <v>68606669.43</v>
      </c>
      <c r="G5" s="166">
        <f t="shared" si="3"/>
        <v>75130200</v>
      </c>
      <c r="H5" s="166">
        <f t="shared" si="3"/>
        <v>81139000</v>
      </c>
      <c r="I5" s="166">
        <f t="shared" si="3"/>
        <v>87629500</v>
      </c>
      <c r="J5" s="166">
        <f>SUM(J6+J10+J41)</f>
        <v>94639200</v>
      </c>
    </row>
    <row r="6" spans="1:252" s="123" customFormat="1" ht="22.5">
      <c r="A6" s="103" t="s">
        <v>66</v>
      </c>
      <c r="B6" s="167" t="s">
        <v>67</v>
      </c>
      <c r="C6" s="137"/>
      <c r="D6" s="64">
        <f aca="true" t="shared" si="4" ref="D6:J6">SUM(D7:D9)</f>
        <v>24086564.299999997</v>
      </c>
      <c r="E6" s="64">
        <f t="shared" si="4"/>
        <v>26391547.91</v>
      </c>
      <c r="F6" s="64">
        <f t="shared" si="4"/>
        <v>28506955.12</v>
      </c>
      <c r="G6" s="64">
        <f t="shared" si="4"/>
        <v>32761400</v>
      </c>
      <c r="H6" s="64">
        <f t="shared" si="4"/>
        <v>35382000</v>
      </c>
      <c r="I6" s="64">
        <f t="shared" si="4"/>
        <v>38212500</v>
      </c>
      <c r="J6" s="64">
        <f t="shared" si="4"/>
        <v>41269600</v>
      </c>
      <c r="IB6" s="124"/>
      <c r="IC6" s="124"/>
      <c r="ID6" s="124"/>
      <c r="IE6" s="124"/>
      <c r="IF6" s="124"/>
      <c r="IG6" s="124"/>
      <c r="IH6" s="124"/>
      <c r="II6" s="124"/>
      <c r="IJ6" s="124"/>
      <c r="IK6" s="124"/>
      <c r="IL6" s="124"/>
      <c r="IM6" s="124"/>
      <c r="IN6" s="124"/>
      <c r="IO6" s="124"/>
      <c r="IP6" s="124"/>
      <c r="IQ6" s="124"/>
      <c r="IR6" s="124"/>
    </row>
    <row r="7" spans="1:235" s="124" customFormat="1" ht="12.75" hidden="1">
      <c r="A7" s="101" t="s">
        <v>68</v>
      </c>
      <c r="B7" s="142" t="s">
        <v>69</v>
      </c>
      <c r="C7" s="143" t="s">
        <v>97</v>
      </c>
      <c r="D7" s="64">
        <v>14452342.4</v>
      </c>
      <c r="E7" s="64">
        <v>15834025.14</v>
      </c>
      <c r="F7" s="64">
        <v>17103581</v>
      </c>
      <c r="G7" s="64">
        <v>19656840</v>
      </c>
      <c r="H7" s="64">
        <v>21229200</v>
      </c>
      <c r="I7" s="64">
        <v>22927500</v>
      </c>
      <c r="J7" s="64">
        <v>24761760</v>
      </c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25"/>
      <c r="HZ7" s="125"/>
      <c r="IA7" s="125"/>
    </row>
    <row r="8" spans="1:235" s="124" customFormat="1" ht="12.75" hidden="1">
      <c r="A8" s="101" t="s">
        <v>70</v>
      </c>
      <c r="B8" s="142" t="s">
        <v>71</v>
      </c>
      <c r="C8" s="143" t="s">
        <v>98</v>
      </c>
      <c r="D8" s="64">
        <v>6022199.32</v>
      </c>
      <c r="E8" s="64">
        <v>6598586.89</v>
      </c>
      <c r="F8" s="64">
        <v>7127248.55</v>
      </c>
      <c r="G8" s="64">
        <v>8190350</v>
      </c>
      <c r="H8" s="64">
        <v>8845500</v>
      </c>
      <c r="I8" s="64">
        <v>9553125</v>
      </c>
      <c r="J8" s="64">
        <v>10317400</v>
      </c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5"/>
      <c r="HB8" s="125"/>
      <c r="HC8" s="125"/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5"/>
      <c r="HS8" s="125"/>
      <c r="HT8" s="125"/>
      <c r="HU8" s="125"/>
      <c r="HV8" s="125"/>
      <c r="HW8" s="125"/>
      <c r="HX8" s="125"/>
      <c r="HY8" s="125"/>
      <c r="HZ8" s="125"/>
      <c r="IA8" s="125"/>
    </row>
    <row r="9" spans="1:235" s="124" customFormat="1" ht="12.75" hidden="1">
      <c r="A9" s="101" t="s">
        <v>72</v>
      </c>
      <c r="B9" s="142" t="s">
        <v>73</v>
      </c>
      <c r="C9" s="143" t="s">
        <v>99</v>
      </c>
      <c r="D9" s="64">
        <v>3612022.58</v>
      </c>
      <c r="E9" s="64">
        <v>3958935.88</v>
      </c>
      <c r="F9" s="64">
        <v>4276125.57</v>
      </c>
      <c r="G9" s="64">
        <v>4914210</v>
      </c>
      <c r="H9" s="64">
        <v>5307300</v>
      </c>
      <c r="I9" s="64">
        <v>5731875</v>
      </c>
      <c r="J9" s="64">
        <v>6190440</v>
      </c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5"/>
      <c r="FZ9" s="125"/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125"/>
      <c r="GR9" s="125"/>
      <c r="GS9" s="125"/>
      <c r="GT9" s="125"/>
      <c r="GU9" s="125"/>
      <c r="GV9" s="125"/>
      <c r="GW9" s="125"/>
      <c r="GX9" s="125"/>
      <c r="GY9" s="125"/>
      <c r="GZ9" s="125"/>
      <c r="HA9" s="125"/>
      <c r="HB9" s="125"/>
      <c r="HC9" s="125"/>
      <c r="HD9" s="125"/>
      <c r="HE9" s="125"/>
      <c r="HF9" s="125"/>
      <c r="HG9" s="125"/>
      <c r="HH9" s="125"/>
      <c r="HI9" s="125"/>
      <c r="HJ9" s="125"/>
      <c r="HK9" s="125"/>
      <c r="HL9" s="125"/>
      <c r="HM9" s="125"/>
      <c r="HN9" s="125"/>
      <c r="HO9" s="125"/>
      <c r="HP9" s="125"/>
      <c r="HQ9" s="125"/>
      <c r="HR9" s="125"/>
      <c r="HS9" s="125"/>
      <c r="HT9" s="125"/>
      <c r="HU9" s="125"/>
      <c r="HV9" s="125"/>
      <c r="HW9" s="125"/>
      <c r="HX9" s="125"/>
      <c r="HY9" s="125"/>
      <c r="HZ9" s="125"/>
      <c r="IA9" s="125"/>
    </row>
    <row r="10" spans="1:252" s="21" customFormat="1" ht="22.5">
      <c r="A10" s="103" t="s">
        <v>74</v>
      </c>
      <c r="B10" s="167" t="s">
        <v>75</v>
      </c>
      <c r="C10" s="137"/>
      <c r="D10" s="62">
        <f aca="true" t="shared" si="5" ref="D10:I10">SUM(D11+D36)</f>
        <v>16732605.690000001</v>
      </c>
      <c r="E10" s="62">
        <f t="shared" si="5"/>
        <v>19423079.569999993</v>
      </c>
      <c r="F10" s="62">
        <f t="shared" si="5"/>
        <v>22518348.58</v>
      </c>
      <c r="G10" s="62">
        <f t="shared" si="5"/>
        <v>23447600</v>
      </c>
      <c r="H10" s="62">
        <f t="shared" si="5"/>
        <v>25322000</v>
      </c>
      <c r="I10" s="62">
        <f t="shared" si="5"/>
        <v>27347000</v>
      </c>
      <c r="J10" s="62">
        <f>SUM(J11+J36)</f>
        <v>29534000</v>
      </c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</row>
    <row r="11" spans="1:252" s="21" customFormat="1" ht="22.5">
      <c r="A11" s="103" t="s">
        <v>76</v>
      </c>
      <c r="B11" s="167" t="s">
        <v>77</v>
      </c>
      <c r="C11" s="137"/>
      <c r="D11" s="62">
        <f aca="true" t="shared" si="6" ref="D11:I11">SUM(D12+D16+D20+D24+D28+D32)</f>
        <v>16727049.840000002</v>
      </c>
      <c r="E11" s="62">
        <f t="shared" si="6"/>
        <v>19376530.259999994</v>
      </c>
      <c r="F11" s="62">
        <f t="shared" si="6"/>
        <v>22448070.08</v>
      </c>
      <c r="G11" s="62">
        <f t="shared" si="6"/>
        <v>23447600</v>
      </c>
      <c r="H11" s="62">
        <f t="shared" si="6"/>
        <v>25322000</v>
      </c>
      <c r="I11" s="62">
        <f t="shared" si="6"/>
        <v>27347000</v>
      </c>
      <c r="J11" s="62">
        <f>SUM(J12+J16+J20+J24+J28+J32)</f>
        <v>29534000</v>
      </c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</row>
    <row r="12" spans="1:252" s="123" customFormat="1" ht="22.5">
      <c r="A12" s="103" t="s">
        <v>78</v>
      </c>
      <c r="B12" s="167" t="s">
        <v>1558</v>
      </c>
      <c r="C12" s="137"/>
      <c r="D12" s="62">
        <f aca="true" t="shared" si="7" ref="D12:J12">SUM(D13:D15)</f>
        <v>12574309.280000001</v>
      </c>
      <c r="E12" s="62">
        <f t="shared" si="7"/>
        <v>13880754.719999999</v>
      </c>
      <c r="F12" s="62">
        <f t="shared" si="7"/>
        <v>15310891.91</v>
      </c>
      <c r="G12" s="62">
        <f t="shared" si="7"/>
        <v>16380000</v>
      </c>
      <c r="H12" s="62">
        <f t="shared" si="7"/>
        <v>17690000</v>
      </c>
      <c r="I12" s="62">
        <f t="shared" si="7"/>
        <v>19105000</v>
      </c>
      <c r="J12" s="62">
        <f t="shared" si="7"/>
        <v>20633000</v>
      </c>
      <c r="IB12" s="126"/>
      <c r="IC12" s="126"/>
      <c r="ID12" s="124"/>
      <c r="IE12" s="124"/>
      <c r="IF12" s="124"/>
      <c r="IG12" s="124"/>
      <c r="IH12" s="124"/>
      <c r="II12" s="124"/>
      <c r="IJ12" s="124"/>
      <c r="IK12" s="124"/>
      <c r="IL12" s="124"/>
      <c r="IM12" s="124"/>
      <c r="IN12" s="124"/>
      <c r="IO12" s="124"/>
      <c r="IP12" s="124"/>
      <c r="IQ12" s="124"/>
      <c r="IR12" s="124"/>
    </row>
    <row r="13" spans="1:235" s="124" customFormat="1" ht="12.75" hidden="1">
      <c r="A13" s="101" t="s">
        <v>80</v>
      </c>
      <c r="B13" s="142" t="s">
        <v>81</v>
      </c>
      <c r="C13" s="143" t="s">
        <v>97</v>
      </c>
      <c r="D13" s="64">
        <v>7544585.11</v>
      </c>
      <c r="E13" s="64">
        <v>8328452.05</v>
      </c>
      <c r="F13" s="64">
        <v>9186533.84</v>
      </c>
      <c r="G13" s="64">
        <v>9828000</v>
      </c>
      <c r="H13" s="64">
        <v>10614000</v>
      </c>
      <c r="I13" s="64">
        <v>11463000</v>
      </c>
      <c r="J13" s="64">
        <v>12379800</v>
      </c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</row>
    <row r="14" spans="1:235" s="124" customFormat="1" ht="12.75" hidden="1">
      <c r="A14" s="101" t="s">
        <v>82</v>
      </c>
      <c r="B14" s="142" t="s">
        <v>523</v>
      </c>
      <c r="C14" s="143" t="s">
        <v>98</v>
      </c>
      <c r="D14" s="64">
        <v>3143577.78</v>
      </c>
      <c r="E14" s="64">
        <v>3470189.3</v>
      </c>
      <c r="F14" s="64">
        <v>3827724.16</v>
      </c>
      <c r="G14" s="64">
        <v>4095000</v>
      </c>
      <c r="H14" s="64">
        <v>4422500</v>
      </c>
      <c r="I14" s="64">
        <v>4776250</v>
      </c>
      <c r="J14" s="64">
        <v>5158250</v>
      </c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  <c r="HZ14" s="125"/>
      <c r="IA14" s="125"/>
    </row>
    <row r="15" spans="1:235" s="124" customFormat="1" ht="12.75" hidden="1">
      <c r="A15" s="101" t="s">
        <v>524</v>
      </c>
      <c r="B15" s="142" t="s">
        <v>525</v>
      </c>
      <c r="C15" s="143" t="s">
        <v>99</v>
      </c>
      <c r="D15" s="64">
        <v>1886146.39</v>
      </c>
      <c r="E15" s="64">
        <v>2082113.37</v>
      </c>
      <c r="F15" s="64">
        <v>2296633.91</v>
      </c>
      <c r="G15" s="64">
        <v>2457000</v>
      </c>
      <c r="H15" s="64">
        <v>2653500</v>
      </c>
      <c r="I15" s="64">
        <v>2865750</v>
      </c>
      <c r="J15" s="64">
        <v>3094950</v>
      </c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O15" s="125"/>
      <c r="GP15" s="125"/>
      <c r="GQ15" s="125"/>
      <c r="GR15" s="125"/>
      <c r="GS15" s="125"/>
      <c r="GT15" s="125"/>
      <c r="GU15" s="125"/>
      <c r="GV15" s="125"/>
      <c r="GW15" s="125"/>
      <c r="GX15" s="125"/>
      <c r="GY15" s="125"/>
      <c r="GZ15" s="125"/>
      <c r="HA15" s="125"/>
      <c r="HB15" s="125"/>
      <c r="HC15" s="125"/>
      <c r="HD15" s="125"/>
      <c r="HE15" s="125"/>
      <c r="HF15" s="125"/>
      <c r="HG15" s="125"/>
      <c r="HH15" s="125"/>
      <c r="HI15" s="125"/>
      <c r="HJ15" s="125"/>
      <c r="HK15" s="125"/>
      <c r="HL15" s="125"/>
      <c r="HM15" s="125"/>
      <c r="HN15" s="125"/>
      <c r="HO15" s="125"/>
      <c r="HP15" s="125"/>
      <c r="HQ15" s="125"/>
      <c r="HR15" s="125"/>
      <c r="HS15" s="125"/>
      <c r="HT15" s="125"/>
      <c r="HU15" s="125"/>
      <c r="HV15" s="125"/>
      <c r="HW15" s="125"/>
      <c r="HX15" s="125"/>
      <c r="HY15" s="125"/>
      <c r="HZ15" s="125"/>
      <c r="IA15" s="125"/>
    </row>
    <row r="16" spans="1:252" s="123" customFormat="1" ht="22.5">
      <c r="A16" s="103" t="s">
        <v>526</v>
      </c>
      <c r="B16" s="167" t="s">
        <v>527</v>
      </c>
      <c r="C16" s="137"/>
      <c r="D16" s="62">
        <f aca="true" t="shared" si="8" ref="D16:J16">SUM(D17:D19)</f>
        <v>608880.46</v>
      </c>
      <c r="E16" s="62">
        <f t="shared" si="8"/>
        <v>665141.1900000001</v>
      </c>
      <c r="F16" s="62">
        <f t="shared" si="8"/>
        <v>706523.17</v>
      </c>
      <c r="G16" s="62">
        <f t="shared" si="8"/>
        <v>756000</v>
      </c>
      <c r="H16" s="62">
        <f t="shared" si="8"/>
        <v>816000</v>
      </c>
      <c r="I16" s="62">
        <f t="shared" si="8"/>
        <v>881000</v>
      </c>
      <c r="J16" s="62">
        <f t="shared" si="8"/>
        <v>951000</v>
      </c>
      <c r="IB16" s="126"/>
      <c r="IC16" s="126"/>
      <c r="ID16" s="124"/>
      <c r="IE16" s="124"/>
      <c r="IF16" s="124"/>
      <c r="IG16" s="124"/>
      <c r="IH16" s="124"/>
      <c r="II16" s="124"/>
      <c r="IJ16" s="124"/>
      <c r="IK16" s="124"/>
      <c r="IL16" s="124"/>
      <c r="IM16" s="124"/>
      <c r="IN16" s="124"/>
      <c r="IO16" s="124"/>
      <c r="IP16" s="124"/>
      <c r="IQ16" s="124"/>
      <c r="IR16" s="124"/>
    </row>
    <row r="17" spans="1:235" s="124" customFormat="1" ht="12.75" hidden="1">
      <c r="A17" s="101" t="s">
        <v>528</v>
      </c>
      <c r="B17" s="142" t="s">
        <v>529</v>
      </c>
      <c r="C17" s="143" t="s">
        <v>97</v>
      </c>
      <c r="D17" s="64">
        <v>365328.26</v>
      </c>
      <c r="E17" s="64">
        <v>399084.72</v>
      </c>
      <c r="F17" s="64">
        <v>423913.92</v>
      </c>
      <c r="G17" s="64">
        <v>453600</v>
      </c>
      <c r="H17" s="64">
        <v>489600</v>
      </c>
      <c r="I17" s="64">
        <v>528600</v>
      </c>
      <c r="J17" s="64">
        <v>570600</v>
      </c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V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  <c r="GG17" s="125"/>
      <c r="GH17" s="125"/>
      <c r="GI17" s="125"/>
      <c r="GJ17" s="125"/>
      <c r="GK17" s="125"/>
      <c r="GL17" s="125"/>
      <c r="GM17" s="125"/>
      <c r="GN17" s="125"/>
      <c r="GO17" s="125"/>
      <c r="GP17" s="125"/>
      <c r="GQ17" s="125"/>
      <c r="GR17" s="125"/>
      <c r="GS17" s="125"/>
      <c r="GT17" s="125"/>
      <c r="GU17" s="125"/>
      <c r="GV17" s="125"/>
      <c r="GW17" s="125"/>
      <c r="GX17" s="125"/>
      <c r="GY17" s="125"/>
      <c r="GZ17" s="125"/>
      <c r="HA17" s="125"/>
      <c r="HB17" s="125"/>
      <c r="HC17" s="125"/>
      <c r="HD17" s="125"/>
      <c r="HE17" s="125"/>
      <c r="HF17" s="125"/>
      <c r="HG17" s="125"/>
      <c r="HH17" s="125"/>
      <c r="HI17" s="125"/>
      <c r="HJ17" s="125"/>
      <c r="HK17" s="125"/>
      <c r="HL17" s="125"/>
      <c r="HM17" s="125"/>
      <c r="HN17" s="125"/>
      <c r="HO17" s="125"/>
      <c r="HP17" s="125"/>
      <c r="HQ17" s="125"/>
      <c r="HR17" s="125"/>
      <c r="HS17" s="125"/>
      <c r="HT17" s="125"/>
      <c r="HU17" s="125"/>
      <c r="HV17" s="125"/>
      <c r="HW17" s="125"/>
      <c r="HX17" s="125"/>
      <c r="HY17" s="125"/>
      <c r="HZ17" s="125"/>
      <c r="IA17" s="125"/>
    </row>
    <row r="18" spans="1:235" s="124" customFormat="1" ht="12.75" hidden="1">
      <c r="A18" s="101" t="s">
        <v>530</v>
      </c>
      <c r="B18" s="142" t="s">
        <v>531</v>
      </c>
      <c r="C18" s="143" t="s">
        <v>98</v>
      </c>
      <c r="D18" s="64">
        <v>152220.13</v>
      </c>
      <c r="E18" s="64">
        <v>166285.3</v>
      </c>
      <c r="F18" s="64">
        <v>176630.83</v>
      </c>
      <c r="G18" s="64">
        <v>189000</v>
      </c>
      <c r="H18" s="64">
        <v>204000</v>
      </c>
      <c r="I18" s="64">
        <v>220250</v>
      </c>
      <c r="J18" s="64">
        <v>237750</v>
      </c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  <c r="FF18" s="125"/>
      <c r="FG18" s="125"/>
      <c r="FH18" s="125"/>
      <c r="FI18" s="125"/>
      <c r="FJ18" s="125"/>
      <c r="FK18" s="125"/>
      <c r="FL18" s="125"/>
      <c r="FM18" s="125"/>
      <c r="FN18" s="125"/>
      <c r="FO18" s="125"/>
      <c r="FP18" s="125"/>
      <c r="FQ18" s="125"/>
      <c r="FR18" s="125"/>
      <c r="FS18" s="125"/>
      <c r="FT18" s="125"/>
      <c r="FU18" s="125"/>
      <c r="FV18" s="125"/>
      <c r="FW18" s="125"/>
      <c r="FX18" s="125"/>
      <c r="FY18" s="125"/>
      <c r="FZ18" s="125"/>
      <c r="GA18" s="125"/>
      <c r="GB18" s="125"/>
      <c r="GC18" s="125"/>
      <c r="GD18" s="125"/>
      <c r="GE18" s="125"/>
      <c r="GF18" s="125"/>
      <c r="GG18" s="125"/>
      <c r="GH18" s="125"/>
      <c r="GI18" s="125"/>
      <c r="GJ18" s="125"/>
      <c r="GK18" s="125"/>
      <c r="GL18" s="125"/>
      <c r="GM18" s="125"/>
      <c r="GN18" s="125"/>
      <c r="GO18" s="125"/>
      <c r="GP18" s="125"/>
      <c r="GQ18" s="125"/>
      <c r="GR18" s="125"/>
      <c r="GS18" s="125"/>
      <c r="GT18" s="125"/>
      <c r="GU18" s="125"/>
      <c r="GV18" s="125"/>
      <c r="GW18" s="125"/>
      <c r="GX18" s="125"/>
      <c r="GY18" s="125"/>
      <c r="GZ18" s="125"/>
      <c r="HA18" s="125"/>
      <c r="HB18" s="125"/>
      <c r="HC18" s="125"/>
      <c r="HD18" s="125"/>
      <c r="HE18" s="125"/>
      <c r="HF18" s="125"/>
      <c r="HG18" s="125"/>
      <c r="HH18" s="125"/>
      <c r="HI18" s="125"/>
      <c r="HJ18" s="125"/>
      <c r="HK18" s="125"/>
      <c r="HL18" s="125"/>
      <c r="HM18" s="125"/>
      <c r="HN18" s="125"/>
      <c r="HO18" s="125"/>
      <c r="HP18" s="125"/>
      <c r="HQ18" s="125"/>
      <c r="HR18" s="125"/>
      <c r="HS18" s="125"/>
      <c r="HT18" s="125"/>
      <c r="HU18" s="125"/>
      <c r="HV18" s="125"/>
      <c r="HW18" s="125"/>
      <c r="HX18" s="125"/>
      <c r="HY18" s="125"/>
      <c r="HZ18" s="125"/>
      <c r="IA18" s="125"/>
    </row>
    <row r="19" spans="1:235" s="124" customFormat="1" ht="12.75" hidden="1">
      <c r="A19" s="101" t="s">
        <v>532</v>
      </c>
      <c r="B19" s="142" t="s">
        <v>533</v>
      </c>
      <c r="C19" s="143" t="s">
        <v>99</v>
      </c>
      <c r="D19" s="64">
        <v>91332.07</v>
      </c>
      <c r="E19" s="64">
        <v>99771.17</v>
      </c>
      <c r="F19" s="64">
        <v>105978.42</v>
      </c>
      <c r="G19" s="64">
        <v>113400</v>
      </c>
      <c r="H19" s="64">
        <v>122400</v>
      </c>
      <c r="I19" s="64">
        <v>132150</v>
      </c>
      <c r="J19" s="64">
        <v>142650</v>
      </c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  <c r="FU19" s="125"/>
      <c r="FV19" s="125"/>
      <c r="FW19" s="125"/>
      <c r="FX19" s="125"/>
      <c r="FY19" s="125"/>
      <c r="FZ19" s="125"/>
      <c r="GA19" s="125"/>
      <c r="GB19" s="125"/>
      <c r="GC19" s="125"/>
      <c r="GD19" s="125"/>
      <c r="GE19" s="125"/>
      <c r="GF19" s="125"/>
      <c r="GG19" s="125"/>
      <c r="GH19" s="125"/>
      <c r="GI19" s="125"/>
      <c r="GJ19" s="125"/>
      <c r="GK19" s="125"/>
      <c r="GL19" s="125"/>
      <c r="GM19" s="125"/>
      <c r="GN19" s="125"/>
      <c r="GO19" s="125"/>
      <c r="GP19" s="125"/>
      <c r="GQ19" s="125"/>
      <c r="GR19" s="125"/>
      <c r="GS19" s="125"/>
      <c r="GT19" s="125"/>
      <c r="GU19" s="125"/>
      <c r="GV19" s="125"/>
      <c r="GW19" s="125"/>
      <c r="GX19" s="125"/>
      <c r="GY19" s="125"/>
      <c r="GZ19" s="125"/>
      <c r="HA19" s="125"/>
      <c r="HB19" s="125"/>
      <c r="HC19" s="125"/>
      <c r="HD19" s="125"/>
      <c r="HE19" s="125"/>
      <c r="HF19" s="125"/>
      <c r="HG19" s="125"/>
      <c r="HH19" s="125"/>
      <c r="HI19" s="125"/>
      <c r="HJ19" s="125"/>
      <c r="HK19" s="125"/>
      <c r="HL19" s="125"/>
      <c r="HM19" s="125"/>
      <c r="HN19" s="125"/>
      <c r="HO19" s="125"/>
      <c r="HP19" s="125"/>
      <c r="HQ19" s="125"/>
      <c r="HR19" s="125"/>
      <c r="HS19" s="125"/>
      <c r="HT19" s="125"/>
      <c r="HU19" s="125"/>
      <c r="HV19" s="125"/>
      <c r="HW19" s="125"/>
      <c r="HX19" s="125"/>
      <c r="HY19" s="125"/>
      <c r="HZ19" s="125"/>
      <c r="IA19" s="125"/>
    </row>
    <row r="20" spans="1:252" s="123" customFormat="1" ht="22.5">
      <c r="A20" s="103" t="s">
        <v>534</v>
      </c>
      <c r="B20" s="167" t="s">
        <v>535</v>
      </c>
      <c r="C20" s="137"/>
      <c r="D20" s="62">
        <f aca="true" t="shared" si="9" ref="D20:J20">SUM(D21:D23)</f>
        <v>2919783.31</v>
      </c>
      <c r="E20" s="62">
        <f t="shared" si="9"/>
        <v>4168487.3200000003</v>
      </c>
      <c r="F20" s="62">
        <f t="shared" si="9"/>
        <v>5647413.6</v>
      </c>
      <c r="G20" s="62">
        <f t="shared" si="9"/>
        <v>6043000</v>
      </c>
      <c r="H20" s="62">
        <f t="shared" si="9"/>
        <v>6526000</v>
      </c>
      <c r="I20" s="62">
        <f t="shared" si="9"/>
        <v>7048000</v>
      </c>
      <c r="J20" s="62">
        <f t="shared" si="9"/>
        <v>7612000</v>
      </c>
      <c r="IB20" s="126"/>
      <c r="IC20" s="126"/>
      <c r="ID20" s="124"/>
      <c r="IE20" s="124"/>
      <c r="IF20" s="124"/>
      <c r="IG20" s="124"/>
      <c r="IH20" s="124"/>
      <c r="II20" s="124"/>
      <c r="IJ20" s="124"/>
      <c r="IK20" s="124"/>
      <c r="IL20" s="124"/>
      <c r="IM20" s="124"/>
      <c r="IN20" s="124"/>
      <c r="IO20" s="124"/>
      <c r="IP20" s="124"/>
      <c r="IQ20" s="124"/>
      <c r="IR20" s="124"/>
    </row>
    <row r="21" spans="1:235" s="124" customFormat="1" ht="12.75" hidden="1">
      <c r="A21" s="101" t="s">
        <v>536</v>
      </c>
      <c r="B21" s="142" t="s">
        <v>537</v>
      </c>
      <c r="C21" s="143" t="s">
        <v>97</v>
      </c>
      <c r="D21" s="64">
        <v>1751869.95</v>
      </c>
      <c r="E21" s="64">
        <v>2501092.33</v>
      </c>
      <c r="F21" s="64">
        <v>3388448.2</v>
      </c>
      <c r="G21" s="64">
        <v>3625800</v>
      </c>
      <c r="H21" s="64">
        <v>3915600</v>
      </c>
      <c r="I21" s="64">
        <v>4228800</v>
      </c>
      <c r="J21" s="64">
        <v>4567200</v>
      </c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125"/>
      <c r="FM21" s="125"/>
      <c r="FN21" s="125"/>
      <c r="FO21" s="125"/>
      <c r="FP21" s="125"/>
      <c r="FQ21" s="125"/>
      <c r="FR21" s="125"/>
      <c r="FS21" s="125"/>
      <c r="FT21" s="125"/>
      <c r="FU21" s="125"/>
      <c r="FV21" s="125"/>
      <c r="FW21" s="125"/>
      <c r="FX21" s="125"/>
      <c r="FY21" s="125"/>
      <c r="FZ21" s="125"/>
      <c r="GA21" s="125"/>
      <c r="GB21" s="125"/>
      <c r="GC21" s="125"/>
      <c r="GD21" s="125"/>
      <c r="GE21" s="125"/>
      <c r="GF21" s="125"/>
      <c r="GG21" s="125"/>
      <c r="GH21" s="125"/>
      <c r="GI21" s="125"/>
      <c r="GJ21" s="125"/>
      <c r="GK21" s="125"/>
      <c r="GL21" s="125"/>
      <c r="GM21" s="125"/>
      <c r="GN21" s="125"/>
      <c r="GO21" s="125"/>
      <c r="GP21" s="125"/>
      <c r="GQ21" s="125"/>
      <c r="GR21" s="125"/>
      <c r="GS21" s="125"/>
      <c r="GT21" s="125"/>
      <c r="GU21" s="125"/>
      <c r="GV21" s="125"/>
      <c r="GW21" s="125"/>
      <c r="GX21" s="125"/>
      <c r="GY21" s="125"/>
      <c r="GZ21" s="125"/>
      <c r="HA21" s="125"/>
      <c r="HB21" s="125"/>
      <c r="HC21" s="125"/>
      <c r="HD21" s="125"/>
      <c r="HE21" s="125"/>
      <c r="HF21" s="125"/>
      <c r="HG21" s="125"/>
      <c r="HH21" s="125"/>
      <c r="HI21" s="125"/>
      <c r="HJ21" s="125"/>
      <c r="HK21" s="125"/>
      <c r="HL21" s="125"/>
      <c r="HM21" s="125"/>
      <c r="HN21" s="125"/>
      <c r="HO21" s="125"/>
      <c r="HP21" s="125"/>
      <c r="HQ21" s="125"/>
      <c r="HR21" s="125"/>
      <c r="HS21" s="125"/>
      <c r="HT21" s="125"/>
      <c r="HU21" s="125"/>
      <c r="HV21" s="125"/>
      <c r="HW21" s="125"/>
      <c r="HX21" s="125"/>
      <c r="HY21" s="125"/>
      <c r="HZ21" s="125"/>
      <c r="IA21" s="125"/>
    </row>
    <row r="22" spans="1:235" s="124" customFormat="1" ht="12.75" hidden="1">
      <c r="A22" s="101" t="s">
        <v>538</v>
      </c>
      <c r="B22" s="142" t="s">
        <v>539</v>
      </c>
      <c r="C22" s="143" t="s">
        <v>98</v>
      </c>
      <c r="D22" s="64">
        <v>729945.84</v>
      </c>
      <c r="E22" s="64">
        <v>1042121.85</v>
      </c>
      <c r="F22" s="64">
        <v>1411853.39</v>
      </c>
      <c r="G22" s="64">
        <v>1510750</v>
      </c>
      <c r="H22" s="64">
        <v>1631500</v>
      </c>
      <c r="I22" s="64">
        <v>1762000</v>
      </c>
      <c r="J22" s="64">
        <v>1903000</v>
      </c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125"/>
      <c r="FM22" s="125"/>
      <c r="FN22" s="125"/>
      <c r="FO22" s="125"/>
      <c r="FP22" s="125"/>
      <c r="FQ22" s="125"/>
      <c r="FR22" s="125"/>
      <c r="FS22" s="125"/>
      <c r="FT22" s="125"/>
      <c r="FU22" s="125"/>
      <c r="FV22" s="125"/>
      <c r="FW22" s="125"/>
      <c r="FX22" s="125"/>
      <c r="FY22" s="125"/>
      <c r="FZ22" s="125"/>
      <c r="GA22" s="125"/>
      <c r="GB22" s="125"/>
      <c r="GC22" s="125"/>
      <c r="GD22" s="125"/>
      <c r="GE22" s="125"/>
      <c r="GF22" s="125"/>
      <c r="GG22" s="125"/>
      <c r="GH22" s="125"/>
      <c r="GI22" s="125"/>
      <c r="GJ22" s="125"/>
      <c r="GK22" s="125"/>
      <c r="GL22" s="125"/>
      <c r="GM22" s="125"/>
      <c r="GN22" s="125"/>
      <c r="GO22" s="125"/>
      <c r="GP22" s="125"/>
      <c r="GQ22" s="125"/>
      <c r="GR22" s="125"/>
      <c r="GS22" s="125"/>
      <c r="GT22" s="125"/>
      <c r="GU22" s="125"/>
      <c r="GV22" s="125"/>
      <c r="GW22" s="125"/>
      <c r="GX22" s="125"/>
      <c r="GY22" s="125"/>
      <c r="GZ22" s="125"/>
      <c r="HA22" s="125"/>
      <c r="HB22" s="125"/>
      <c r="HC22" s="125"/>
      <c r="HD22" s="125"/>
      <c r="HE22" s="125"/>
      <c r="HF22" s="125"/>
      <c r="HG22" s="125"/>
      <c r="HH22" s="125"/>
      <c r="HI22" s="125"/>
      <c r="HJ22" s="125"/>
      <c r="HK22" s="125"/>
      <c r="HL22" s="125"/>
      <c r="HM22" s="125"/>
      <c r="HN22" s="125"/>
      <c r="HO22" s="125"/>
      <c r="HP22" s="125"/>
      <c r="HQ22" s="125"/>
      <c r="HR22" s="125"/>
      <c r="HS22" s="125"/>
      <c r="HT22" s="125"/>
      <c r="HU22" s="125"/>
      <c r="HV22" s="125"/>
      <c r="HW22" s="125"/>
      <c r="HX22" s="125"/>
      <c r="HY22" s="125"/>
      <c r="HZ22" s="125"/>
      <c r="IA22" s="125"/>
    </row>
    <row r="23" spans="1:235" s="124" customFormat="1" ht="12.75" hidden="1">
      <c r="A23" s="101" t="s">
        <v>540</v>
      </c>
      <c r="B23" s="142" t="s">
        <v>541</v>
      </c>
      <c r="C23" s="143" t="s">
        <v>99</v>
      </c>
      <c r="D23" s="64">
        <v>437967.52</v>
      </c>
      <c r="E23" s="64">
        <v>625273.14</v>
      </c>
      <c r="F23" s="64">
        <v>847112.01</v>
      </c>
      <c r="G23" s="64">
        <v>906450</v>
      </c>
      <c r="H23" s="64">
        <v>978900</v>
      </c>
      <c r="I23" s="64">
        <v>1057200</v>
      </c>
      <c r="J23" s="64">
        <v>1141800</v>
      </c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125"/>
      <c r="FM23" s="125"/>
      <c r="FN23" s="125"/>
      <c r="FO23" s="125"/>
      <c r="FP23" s="125"/>
      <c r="FQ23" s="125"/>
      <c r="FR23" s="125"/>
      <c r="FS23" s="125"/>
      <c r="FT23" s="125"/>
      <c r="FU23" s="125"/>
      <c r="FV23" s="125"/>
      <c r="FW23" s="125"/>
      <c r="FX23" s="125"/>
      <c r="FY23" s="125"/>
      <c r="FZ23" s="125"/>
      <c r="GA23" s="125"/>
      <c r="GB23" s="125"/>
      <c r="GC23" s="125"/>
      <c r="GD23" s="125"/>
      <c r="GE23" s="125"/>
      <c r="GF23" s="125"/>
      <c r="GG23" s="125"/>
      <c r="GH23" s="125"/>
      <c r="GI23" s="125"/>
      <c r="GJ23" s="125"/>
      <c r="GK23" s="125"/>
      <c r="GL23" s="125"/>
      <c r="GM23" s="125"/>
      <c r="GN23" s="125"/>
      <c r="GO23" s="125"/>
      <c r="GP23" s="125"/>
      <c r="GQ23" s="125"/>
      <c r="GR23" s="125"/>
      <c r="GS23" s="125"/>
      <c r="GT23" s="125"/>
      <c r="GU23" s="125"/>
      <c r="GV23" s="125"/>
      <c r="GW23" s="125"/>
      <c r="GX23" s="125"/>
      <c r="GY23" s="125"/>
      <c r="GZ23" s="125"/>
      <c r="HA23" s="125"/>
      <c r="HB23" s="125"/>
      <c r="HC23" s="125"/>
      <c r="HD23" s="125"/>
      <c r="HE23" s="125"/>
      <c r="HF23" s="125"/>
      <c r="HG23" s="125"/>
      <c r="HH23" s="125"/>
      <c r="HI23" s="125"/>
      <c r="HJ23" s="125"/>
      <c r="HK23" s="125"/>
      <c r="HL23" s="125"/>
      <c r="HM23" s="125"/>
      <c r="HN23" s="125"/>
      <c r="HO23" s="125"/>
      <c r="HP23" s="125"/>
      <c r="HQ23" s="125"/>
      <c r="HR23" s="125"/>
      <c r="HS23" s="125"/>
      <c r="HT23" s="125"/>
      <c r="HU23" s="125"/>
      <c r="HV23" s="125"/>
      <c r="HW23" s="125"/>
      <c r="HX23" s="125"/>
      <c r="HY23" s="125"/>
      <c r="HZ23" s="125"/>
      <c r="IA23" s="125"/>
    </row>
    <row r="24" spans="1:252" s="123" customFormat="1" ht="22.5">
      <c r="A24" s="103" t="s">
        <v>542</v>
      </c>
      <c r="B24" s="167" t="s">
        <v>543</v>
      </c>
      <c r="C24" s="137"/>
      <c r="D24" s="62">
        <f aca="true" t="shared" si="10" ref="D24:J24">SUM(D25:D27)</f>
        <v>138344.61</v>
      </c>
      <c r="E24" s="62">
        <f t="shared" si="10"/>
        <v>179255.52000000002</v>
      </c>
      <c r="F24" s="62">
        <f t="shared" si="10"/>
        <v>251035.41</v>
      </c>
      <c r="G24" s="62">
        <f t="shared" si="10"/>
        <v>268600</v>
      </c>
      <c r="H24" s="62">
        <f t="shared" si="10"/>
        <v>290000</v>
      </c>
      <c r="I24" s="62">
        <f t="shared" si="10"/>
        <v>313000</v>
      </c>
      <c r="J24" s="62">
        <f t="shared" si="10"/>
        <v>338000</v>
      </c>
      <c r="IB24" s="124"/>
      <c r="IC24" s="124"/>
      <c r="ID24" s="124"/>
      <c r="IE24" s="124"/>
      <c r="IF24" s="124"/>
      <c r="IG24" s="124"/>
      <c r="IH24" s="124"/>
      <c r="II24" s="124"/>
      <c r="IJ24" s="124"/>
      <c r="IK24" s="124"/>
      <c r="IL24" s="124"/>
      <c r="IM24" s="124"/>
      <c r="IN24" s="124"/>
      <c r="IO24" s="124"/>
      <c r="IP24" s="124"/>
      <c r="IQ24" s="124"/>
      <c r="IR24" s="124"/>
    </row>
    <row r="25" spans="1:235" s="124" customFormat="1" ht="12.75" hidden="1">
      <c r="A25" s="101" t="s">
        <v>544</v>
      </c>
      <c r="B25" s="142" t="s">
        <v>545</v>
      </c>
      <c r="C25" s="143" t="s">
        <v>97</v>
      </c>
      <c r="D25" s="64">
        <v>83006.78</v>
      </c>
      <c r="E25" s="64">
        <v>107553.27</v>
      </c>
      <c r="F25" s="64">
        <v>150621.26</v>
      </c>
      <c r="G25" s="64">
        <v>161160</v>
      </c>
      <c r="H25" s="64">
        <v>174000</v>
      </c>
      <c r="I25" s="64">
        <v>187800</v>
      </c>
      <c r="J25" s="64">
        <v>202800</v>
      </c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  <c r="FR25" s="125"/>
      <c r="FS25" s="125"/>
      <c r="FT25" s="125"/>
      <c r="FU25" s="125"/>
      <c r="FV25" s="125"/>
      <c r="FW25" s="125"/>
      <c r="FX25" s="125"/>
      <c r="FY25" s="125"/>
      <c r="FZ25" s="125"/>
      <c r="GA25" s="125"/>
      <c r="GB25" s="125"/>
      <c r="GC25" s="125"/>
      <c r="GD25" s="125"/>
      <c r="GE25" s="125"/>
      <c r="GF25" s="125"/>
      <c r="GG25" s="125"/>
      <c r="GH25" s="125"/>
      <c r="GI25" s="125"/>
      <c r="GJ25" s="125"/>
      <c r="GK25" s="125"/>
      <c r="GL25" s="125"/>
      <c r="GM25" s="125"/>
      <c r="GN25" s="125"/>
      <c r="GO25" s="125"/>
      <c r="GP25" s="125"/>
      <c r="GQ25" s="125"/>
      <c r="GR25" s="125"/>
      <c r="GS25" s="125"/>
      <c r="GT25" s="125"/>
      <c r="GU25" s="125"/>
      <c r="GV25" s="125"/>
      <c r="GW25" s="125"/>
      <c r="GX25" s="125"/>
      <c r="GY25" s="125"/>
      <c r="GZ25" s="125"/>
      <c r="HA25" s="125"/>
      <c r="HB25" s="125"/>
      <c r="HC25" s="125"/>
      <c r="HD25" s="125"/>
      <c r="HE25" s="125"/>
      <c r="HF25" s="125"/>
      <c r="HG25" s="125"/>
      <c r="HH25" s="125"/>
      <c r="HI25" s="125"/>
      <c r="HJ25" s="125"/>
      <c r="HK25" s="125"/>
      <c r="HL25" s="125"/>
      <c r="HM25" s="125"/>
      <c r="HN25" s="125"/>
      <c r="HO25" s="125"/>
      <c r="HP25" s="125"/>
      <c r="HQ25" s="125"/>
      <c r="HR25" s="125"/>
      <c r="HS25" s="125"/>
      <c r="HT25" s="125"/>
      <c r="HU25" s="125"/>
      <c r="HV25" s="125"/>
      <c r="HW25" s="125"/>
      <c r="HX25" s="125"/>
      <c r="HY25" s="125"/>
      <c r="HZ25" s="125"/>
      <c r="IA25" s="125"/>
    </row>
    <row r="26" spans="1:235" s="124" customFormat="1" ht="12.75" hidden="1">
      <c r="A26" s="101" t="s">
        <v>546</v>
      </c>
      <c r="B26" s="142" t="s">
        <v>547</v>
      </c>
      <c r="C26" s="143" t="s">
        <v>98</v>
      </c>
      <c r="D26" s="64">
        <v>34586.18</v>
      </c>
      <c r="E26" s="64">
        <v>44813.9</v>
      </c>
      <c r="F26" s="64">
        <v>62758.86</v>
      </c>
      <c r="G26" s="64">
        <v>67150</v>
      </c>
      <c r="H26" s="64">
        <v>72500</v>
      </c>
      <c r="I26" s="64">
        <v>78250</v>
      </c>
      <c r="J26" s="64">
        <v>84500</v>
      </c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125"/>
      <c r="FM26" s="125"/>
      <c r="FN26" s="125"/>
      <c r="FO26" s="125"/>
      <c r="FP26" s="125"/>
      <c r="FQ26" s="125"/>
      <c r="FR26" s="125"/>
      <c r="FS26" s="125"/>
      <c r="FT26" s="125"/>
      <c r="FU26" s="125"/>
      <c r="FV26" s="125"/>
      <c r="FW26" s="125"/>
      <c r="FX26" s="125"/>
      <c r="FY26" s="125"/>
      <c r="FZ26" s="125"/>
      <c r="GA26" s="125"/>
      <c r="GB26" s="125"/>
      <c r="GC26" s="125"/>
      <c r="GD26" s="125"/>
      <c r="GE26" s="125"/>
      <c r="GF26" s="125"/>
      <c r="GG26" s="125"/>
      <c r="GH26" s="125"/>
      <c r="GI26" s="125"/>
      <c r="GJ26" s="125"/>
      <c r="GK26" s="125"/>
      <c r="GL26" s="125"/>
      <c r="GM26" s="125"/>
      <c r="GN26" s="125"/>
      <c r="GO26" s="125"/>
      <c r="GP26" s="125"/>
      <c r="GQ26" s="125"/>
      <c r="GR26" s="125"/>
      <c r="GS26" s="125"/>
      <c r="GT26" s="125"/>
      <c r="GU26" s="125"/>
      <c r="GV26" s="125"/>
      <c r="GW26" s="125"/>
      <c r="GX26" s="125"/>
      <c r="GY26" s="125"/>
      <c r="GZ26" s="125"/>
      <c r="HA26" s="125"/>
      <c r="HB26" s="125"/>
      <c r="HC26" s="125"/>
      <c r="HD26" s="125"/>
      <c r="HE26" s="125"/>
      <c r="HF26" s="125"/>
      <c r="HG26" s="125"/>
      <c r="HH26" s="125"/>
      <c r="HI26" s="125"/>
      <c r="HJ26" s="125"/>
      <c r="HK26" s="125"/>
      <c r="HL26" s="125"/>
      <c r="HM26" s="125"/>
      <c r="HN26" s="125"/>
      <c r="HO26" s="125"/>
      <c r="HP26" s="125"/>
      <c r="HQ26" s="125"/>
      <c r="HR26" s="125"/>
      <c r="HS26" s="125"/>
      <c r="HT26" s="125"/>
      <c r="HU26" s="125"/>
      <c r="HV26" s="125"/>
      <c r="HW26" s="125"/>
      <c r="HX26" s="125"/>
      <c r="HY26" s="125"/>
      <c r="HZ26" s="125"/>
      <c r="IA26" s="125"/>
    </row>
    <row r="27" spans="1:235" s="124" customFormat="1" ht="12.75" hidden="1">
      <c r="A27" s="101" t="s">
        <v>548</v>
      </c>
      <c r="B27" s="142" t="s">
        <v>549</v>
      </c>
      <c r="C27" s="143" t="s">
        <v>99</v>
      </c>
      <c r="D27" s="64">
        <v>20751.65</v>
      </c>
      <c r="E27" s="64">
        <v>26888.35</v>
      </c>
      <c r="F27" s="64">
        <v>37655.29</v>
      </c>
      <c r="G27" s="64">
        <v>40290</v>
      </c>
      <c r="H27" s="64">
        <v>43500</v>
      </c>
      <c r="I27" s="64">
        <v>46950</v>
      </c>
      <c r="J27" s="64">
        <v>50700</v>
      </c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125"/>
      <c r="FM27" s="125"/>
      <c r="FN27" s="125"/>
      <c r="FO27" s="125"/>
      <c r="FP27" s="125"/>
      <c r="FQ27" s="125"/>
      <c r="FR27" s="125"/>
      <c r="FS27" s="125"/>
      <c r="FT27" s="125"/>
      <c r="FU27" s="125"/>
      <c r="FV27" s="125"/>
      <c r="FW27" s="125"/>
      <c r="FX27" s="125"/>
      <c r="FY27" s="125"/>
      <c r="FZ27" s="125"/>
      <c r="GA27" s="125"/>
      <c r="GB27" s="125"/>
      <c r="GC27" s="125"/>
      <c r="GD27" s="125"/>
      <c r="GE27" s="125"/>
      <c r="GF27" s="125"/>
      <c r="GG27" s="125"/>
      <c r="GH27" s="125"/>
      <c r="GI27" s="125"/>
      <c r="GJ27" s="125"/>
      <c r="GK27" s="125"/>
      <c r="GL27" s="125"/>
      <c r="GM27" s="125"/>
      <c r="GN27" s="125"/>
      <c r="GO27" s="125"/>
      <c r="GP27" s="125"/>
      <c r="GQ27" s="125"/>
      <c r="GR27" s="125"/>
      <c r="GS27" s="125"/>
      <c r="GT27" s="125"/>
      <c r="GU27" s="125"/>
      <c r="GV27" s="125"/>
      <c r="GW27" s="125"/>
      <c r="GX27" s="125"/>
      <c r="GY27" s="125"/>
      <c r="GZ27" s="125"/>
      <c r="HA27" s="125"/>
      <c r="HB27" s="125"/>
      <c r="HC27" s="125"/>
      <c r="HD27" s="125"/>
      <c r="HE27" s="125"/>
      <c r="HF27" s="125"/>
      <c r="HG27" s="125"/>
      <c r="HH27" s="125"/>
      <c r="HI27" s="125"/>
      <c r="HJ27" s="125"/>
      <c r="HK27" s="125"/>
      <c r="HL27" s="125"/>
      <c r="HM27" s="125"/>
      <c r="HN27" s="125"/>
      <c r="HO27" s="125"/>
      <c r="HP27" s="125"/>
      <c r="HQ27" s="125"/>
      <c r="HR27" s="125"/>
      <c r="HS27" s="125"/>
      <c r="HT27" s="125"/>
      <c r="HU27" s="125"/>
      <c r="HV27" s="125"/>
      <c r="HW27" s="125"/>
      <c r="HX27" s="125"/>
      <c r="HY27" s="125"/>
      <c r="HZ27" s="125"/>
      <c r="IA27" s="125"/>
    </row>
    <row r="28" spans="1:252" s="21" customFormat="1" ht="22.5">
      <c r="A28" s="103" t="s">
        <v>550</v>
      </c>
      <c r="B28" s="167" t="s">
        <v>402</v>
      </c>
      <c r="C28" s="137"/>
      <c r="D28" s="168">
        <f aca="true" t="shared" si="11" ref="D28:I28">SUM(D29:D31)</f>
        <v>482897.18</v>
      </c>
      <c r="E28" s="168">
        <f t="shared" si="11"/>
        <v>479801.36</v>
      </c>
      <c r="F28" s="168">
        <f t="shared" si="11"/>
        <v>527360.2000000001</v>
      </c>
      <c r="G28" s="168">
        <f t="shared" si="11"/>
        <v>0</v>
      </c>
      <c r="H28" s="168">
        <f t="shared" si="11"/>
        <v>0</v>
      </c>
      <c r="I28" s="168">
        <f t="shared" si="11"/>
        <v>0</v>
      </c>
      <c r="J28" s="168">
        <f>SUM(J29:J31)</f>
        <v>0</v>
      </c>
      <c r="IB28" s="110"/>
      <c r="IC28" s="110"/>
      <c r="ID28" s="110"/>
      <c r="IE28" s="110"/>
      <c r="IF28" s="110"/>
      <c r="IG28" s="110"/>
      <c r="IH28" s="110"/>
      <c r="II28" s="110"/>
      <c r="IJ28" s="110"/>
      <c r="IK28" s="110"/>
      <c r="IL28" s="110"/>
      <c r="IM28" s="110"/>
      <c r="IN28" s="110"/>
      <c r="IO28" s="110"/>
      <c r="IP28" s="110"/>
      <c r="IQ28" s="110"/>
      <c r="IR28" s="110"/>
    </row>
    <row r="29" spans="1:10" ht="18" hidden="1">
      <c r="A29" s="101" t="s">
        <v>552</v>
      </c>
      <c r="B29" s="142" t="s">
        <v>553</v>
      </c>
      <c r="C29" s="143" t="s">
        <v>97</v>
      </c>
      <c r="D29" s="64">
        <v>289737.51</v>
      </c>
      <c r="E29" s="64">
        <v>287879.12</v>
      </c>
      <c r="F29" s="64">
        <v>316414.15</v>
      </c>
      <c r="G29" s="64">
        <v>0</v>
      </c>
      <c r="H29" s="64"/>
      <c r="I29" s="64"/>
      <c r="J29" s="64"/>
    </row>
    <row r="30" spans="1:10" ht="18" hidden="1">
      <c r="A30" s="101" t="s">
        <v>554</v>
      </c>
      <c r="B30" s="142" t="s">
        <v>555</v>
      </c>
      <c r="C30" s="143" t="s">
        <v>98</v>
      </c>
      <c r="D30" s="64">
        <v>120724.86</v>
      </c>
      <c r="E30" s="64">
        <v>119951.77</v>
      </c>
      <c r="F30" s="64">
        <v>131841.28</v>
      </c>
      <c r="G30" s="64">
        <v>0</v>
      </c>
      <c r="H30" s="64"/>
      <c r="I30" s="64"/>
      <c r="J30" s="64"/>
    </row>
    <row r="31" spans="1:10" ht="18" hidden="1">
      <c r="A31" s="101" t="s">
        <v>556</v>
      </c>
      <c r="B31" s="142" t="s">
        <v>557</v>
      </c>
      <c r="C31" s="143" t="s">
        <v>99</v>
      </c>
      <c r="D31" s="64">
        <v>72434.81</v>
      </c>
      <c r="E31" s="64">
        <v>71970.47</v>
      </c>
      <c r="F31" s="64">
        <v>79104.77</v>
      </c>
      <c r="G31" s="64">
        <v>0</v>
      </c>
      <c r="H31" s="64"/>
      <c r="I31" s="64"/>
      <c r="J31" s="64"/>
    </row>
    <row r="32" spans="1:10" ht="22.5">
      <c r="A32" s="103" t="s">
        <v>558</v>
      </c>
      <c r="B32" s="167" t="s">
        <v>236</v>
      </c>
      <c r="C32" s="137"/>
      <c r="D32" s="168">
        <f aca="true" t="shared" si="12" ref="D32:I32">SUM(D33:D35)</f>
        <v>2835</v>
      </c>
      <c r="E32" s="168">
        <f t="shared" si="12"/>
        <v>3090.15</v>
      </c>
      <c r="F32" s="168">
        <f t="shared" si="12"/>
        <v>4845.79</v>
      </c>
      <c r="G32" s="168">
        <f t="shared" si="12"/>
        <v>0</v>
      </c>
      <c r="H32" s="168">
        <f t="shared" si="12"/>
        <v>0</v>
      </c>
      <c r="I32" s="168">
        <f t="shared" si="12"/>
        <v>0</v>
      </c>
      <c r="J32" s="168">
        <f>SUM(J33:J35)</f>
        <v>0</v>
      </c>
    </row>
    <row r="33" spans="1:10" ht="15" customHeight="1" hidden="1">
      <c r="A33" s="101" t="s">
        <v>560</v>
      </c>
      <c r="B33" s="142" t="s">
        <v>561</v>
      </c>
      <c r="C33" s="143" t="s">
        <v>97</v>
      </c>
      <c r="D33" s="64">
        <v>1701.01</v>
      </c>
      <c r="E33" s="64">
        <v>1854.07</v>
      </c>
      <c r="F33" s="64">
        <v>2907.49</v>
      </c>
      <c r="G33" s="64">
        <v>0</v>
      </c>
      <c r="H33" s="64"/>
      <c r="I33" s="64"/>
      <c r="J33" s="64"/>
    </row>
    <row r="34" spans="1:10" ht="18" hidden="1">
      <c r="A34" s="101" t="s">
        <v>562</v>
      </c>
      <c r="B34" s="142" t="s">
        <v>563</v>
      </c>
      <c r="C34" s="143" t="s">
        <v>98</v>
      </c>
      <c r="D34" s="64">
        <v>708.74</v>
      </c>
      <c r="E34" s="64">
        <v>772.56</v>
      </c>
      <c r="F34" s="64">
        <v>1211.47</v>
      </c>
      <c r="G34" s="64">
        <v>0</v>
      </c>
      <c r="H34" s="64"/>
      <c r="I34" s="64"/>
      <c r="J34" s="64"/>
    </row>
    <row r="35" spans="1:10" ht="18" hidden="1">
      <c r="A35" s="101" t="s">
        <v>564</v>
      </c>
      <c r="B35" s="142" t="s">
        <v>565</v>
      </c>
      <c r="C35" s="143" t="s">
        <v>99</v>
      </c>
      <c r="D35" s="64">
        <v>425.25</v>
      </c>
      <c r="E35" s="64">
        <v>463.52</v>
      </c>
      <c r="F35" s="64">
        <v>726.83</v>
      </c>
      <c r="G35" s="64">
        <v>0</v>
      </c>
      <c r="H35" s="64"/>
      <c r="I35" s="64"/>
      <c r="J35" s="64"/>
    </row>
    <row r="36" spans="1:10" ht="12.75">
      <c r="A36" s="103" t="s">
        <v>566</v>
      </c>
      <c r="B36" s="167" t="s">
        <v>567</v>
      </c>
      <c r="C36" s="137"/>
      <c r="D36" s="62">
        <f aca="true" t="shared" si="13" ref="D36:J36">SUM(D37:D37)</f>
        <v>5555.85</v>
      </c>
      <c r="E36" s="62">
        <f t="shared" si="13"/>
        <v>46549.31</v>
      </c>
      <c r="F36" s="62">
        <f t="shared" si="13"/>
        <v>70278.5</v>
      </c>
      <c r="G36" s="62">
        <f t="shared" si="13"/>
        <v>0</v>
      </c>
      <c r="H36" s="62">
        <f t="shared" si="13"/>
        <v>0</v>
      </c>
      <c r="I36" s="62">
        <f t="shared" si="13"/>
        <v>0</v>
      </c>
      <c r="J36" s="62">
        <f t="shared" si="13"/>
        <v>0</v>
      </c>
    </row>
    <row r="37" spans="1:10" ht="22.5">
      <c r="A37" s="103" t="s">
        <v>568</v>
      </c>
      <c r="B37" s="167" t="s">
        <v>569</v>
      </c>
      <c r="C37" s="137"/>
      <c r="D37" s="168">
        <f aca="true" t="shared" si="14" ref="D37:I37">SUM(D38:D40)</f>
        <v>5555.85</v>
      </c>
      <c r="E37" s="168">
        <f t="shared" si="14"/>
        <v>46549.31</v>
      </c>
      <c r="F37" s="168">
        <f t="shared" si="14"/>
        <v>70278.5</v>
      </c>
      <c r="G37" s="168">
        <f t="shared" si="14"/>
        <v>0</v>
      </c>
      <c r="H37" s="168">
        <f t="shared" si="14"/>
        <v>0</v>
      </c>
      <c r="I37" s="168">
        <f t="shared" si="14"/>
        <v>0</v>
      </c>
      <c r="J37" s="168">
        <f>SUM(J38:J40)</f>
        <v>0</v>
      </c>
    </row>
    <row r="38" spans="1:10" ht="18" hidden="1">
      <c r="A38" s="101" t="s">
        <v>570</v>
      </c>
      <c r="B38" s="142" t="s">
        <v>571</v>
      </c>
      <c r="C38" s="143" t="s">
        <v>97</v>
      </c>
      <c r="D38" s="64">
        <v>3333.5</v>
      </c>
      <c r="E38" s="64">
        <v>27929.53</v>
      </c>
      <c r="F38" s="64">
        <v>42166.98</v>
      </c>
      <c r="G38" s="64">
        <v>0</v>
      </c>
      <c r="H38" s="64"/>
      <c r="I38" s="64"/>
      <c r="J38" s="64"/>
    </row>
    <row r="39" spans="1:10" ht="18" hidden="1">
      <c r="A39" s="101" t="s">
        <v>572</v>
      </c>
      <c r="B39" s="142" t="s">
        <v>573</v>
      </c>
      <c r="C39" s="143" t="s">
        <v>98</v>
      </c>
      <c r="D39" s="64">
        <v>1388.96</v>
      </c>
      <c r="E39" s="64">
        <v>11637.36</v>
      </c>
      <c r="F39" s="64">
        <v>17569.71</v>
      </c>
      <c r="G39" s="64">
        <v>0</v>
      </c>
      <c r="H39" s="64"/>
      <c r="I39" s="64"/>
      <c r="J39" s="64"/>
    </row>
    <row r="40" spans="1:10" ht="18" hidden="1">
      <c r="A40" s="101" t="s">
        <v>574</v>
      </c>
      <c r="B40" s="142" t="s">
        <v>575</v>
      </c>
      <c r="C40" s="143" t="s">
        <v>99</v>
      </c>
      <c r="D40" s="64">
        <v>833.39</v>
      </c>
      <c r="E40" s="64">
        <v>6982.42</v>
      </c>
      <c r="F40" s="64">
        <v>10541.81</v>
      </c>
      <c r="G40" s="64">
        <v>0</v>
      </c>
      <c r="H40" s="64"/>
      <c r="I40" s="64"/>
      <c r="J40" s="64"/>
    </row>
    <row r="41" spans="1:252" s="123" customFormat="1" ht="22.5">
      <c r="A41" s="103" t="s">
        <v>576</v>
      </c>
      <c r="B41" s="167" t="s">
        <v>577</v>
      </c>
      <c r="C41" s="137"/>
      <c r="D41" s="168">
        <f aca="true" t="shared" si="15" ref="D41:J41">SUM(D42:D44)</f>
        <v>14154233.89</v>
      </c>
      <c r="E41" s="168">
        <f t="shared" si="15"/>
        <v>17057429.98</v>
      </c>
      <c r="F41" s="168">
        <f t="shared" si="15"/>
        <v>17581365.73</v>
      </c>
      <c r="G41" s="168">
        <f t="shared" si="15"/>
        <v>18921200</v>
      </c>
      <c r="H41" s="168">
        <f t="shared" si="15"/>
        <v>20435000</v>
      </c>
      <c r="I41" s="168">
        <f t="shared" si="15"/>
        <v>22070000</v>
      </c>
      <c r="J41" s="168">
        <f t="shared" si="15"/>
        <v>23835600</v>
      </c>
      <c r="IB41" s="124"/>
      <c r="IC41" s="124"/>
      <c r="ID41" s="124"/>
      <c r="IE41" s="124"/>
      <c r="IF41" s="124"/>
      <c r="IG41" s="124"/>
      <c r="IH41" s="124"/>
      <c r="II41" s="124"/>
      <c r="IJ41" s="124"/>
      <c r="IK41" s="124"/>
      <c r="IL41" s="124"/>
      <c r="IM41" s="124"/>
      <c r="IN41" s="124"/>
      <c r="IO41" s="124"/>
      <c r="IP41" s="124"/>
      <c r="IQ41" s="124"/>
      <c r="IR41" s="124"/>
    </row>
    <row r="42" spans="1:235" s="124" customFormat="1" ht="12.75" hidden="1">
      <c r="A42" s="101" t="s">
        <v>578</v>
      </c>
      <c r="B42" s="142" t="s">
        <v>579</v>
      </c>
      <c r="C42" s="143" t="s">
        <v>97</v>
      </c>
      <c r="D42" s="64">
        <v>8492537.59</v>
      </c>
      <c r="E42" s="64">
        <v>10234441.81</v>
      </c>
      <c r="F42" s="64">
        <v>10548783.47</v>
      </c>
      <c r="G42" s="64">
        <v>11352720</v>
      </c>
      <c r="H42" s="64">
        <v>12261000</v>
      </c>
      <c r="I42" s="64">
        <v>13242000</v>
      </c>
      <c r="J42" s="64">
        <v>14301360</v>
      </c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  <c r="DP42" s="125"/>
      <c r="DQ42" s="125"/>
      <c r="DR42" s="125"/>
      <c r="DS42" s="125"/>
      <c r="DT42" s="125"/>
      <c r="DU42" s="125"/>
      <c r="DV42" s="125"/>
      <c r="DW42" s="125"/>
      <c r="DX42" s="125"/>
      <c r="DY42" s="125"/>
      <c r="DZ42" s="125"/>
      <c r="EA42" s="125"/>
      <c r="EB42" s="125"/>
      <c r="EC42" s="125"/>
      <c r="ED42" s="125"/>
      <c r="EE42" s="125"/>
      <c r="EF42" s="125"/>
      <c r="EG42" s="125"/>
      <c r="EH42" s="125"/>
      <c r="EI42" s="125"/>
      <c r="EJ42" s="125"/>
      <c r="EK42" s="125"/>
      <c r="EL42" s="125"/>
      <c r="EM42" s="125"/>
      <c r="EN42" s="125"/>
      <c r="EO42" s="125"/>
      <c r="EP42" s="125"/>
      <c r="EQ42" s="125"/>
      <c r="ER42" s="125"/>
      <c r="ES42" s="125"/>
      <c r="ET42" s="125"/>
      <c r="EU42" s="125"/>
      <c r="EV42" s="125"/>
      <c r="EW42" s="125"/>
      <c r="EX42" s="125"/>
      <c r="EY42" s="125"/>
      <c r="EZ42" s="125"/>
      <c r="FA42" s="125"/>
      <c r="FB42" s="125"/>
      <c r="FC42" s="125"/>
      <c r="FD42" s="125"/>
      <c r="FE42" s="125"/>
      <c r="FF42" s="125"/>
      <c r="FG42" s="125"/>
      <c r="FH42" s="125"/>
      <c r="FI42" s="125"/>
      <c r="FJ42" s="125"/>
      <c r="FK42" s="125"/>
      <c r="FL42" s="125"/>
      <c r="FM42" s="125"/>
      <c r="FN42" s="125"/>
      <c r="FO42" s="125"/>
      <c r="FP42" s="125"/>
      <c r="FQ42" s="125"/>
      <c r="FR42" s="125"/>
      <c r="FS42" s="125"/>
      <c r="FT42" s="125"/>
      <c r="FU42" s="125"/>
      <c r="FV42" s="125"/>
      <c r="FW42" s="125"/>
      <c r="FX42" s="125"/>
      <c r="FY42" s="125"/>
      <c r="FZ42" s="125"/>
      <c r="GA42" s="125"/>
      <c r="GB42" s="125"/>
      <c r="GC42" s="125"/>
      <c r="GD42" s="125"/>
      <c r="GE42" s="125"/>
      <c r="GF42" s="125"/>
      <c r="GG42" s="125"/>
      <c r="GH42" s="125"/>
      <c r="GI42" s="125"/>
      <c r="GJ42" s="125"/>
      <c r="GK42" s="125"/>
      <c r="GL42" s="125"/>
      <c r="GM42" s="125"/>
      <c r="GN42" s="125"/>
      <c r="GO42" s="125"/>
      <c r="GP42" s="125"/>
      <c r="GQ42" s="125"/>
      <c r="GR42" s="125"/>
      <c r="GS42" s="125"/>
      <c r="GT42" s="125"/>
      <c r="GU42" s="125"/>
      <c r="GV42" s="125"/>
      <c r="GW42" s="125"/>
      <c r="GX42" s="125"/>
      <c r="GY42" s="125"/>
      <c r="GZ42" s="125"/>
      <c r="HA42" s="125"/>
      <c r="HB42" s="125"/>
      <c r="HC42" s="125"/>
      <c r="HD42" s="125"/>
      <c r="HE42" s="125"/>
      <c r="HF42" s="125"/>
      <c r="HG42" s="125"/>
      <c r="HH42" s="125"/>
      <c r="HI42" s="125"/>
      <c r="HJ42" s="125"/>
      <c r="HK42" s="125"/>
      <c r="HL42" s="125"/>
      <c r="HM42" s="125"/>
      <c r="HN42" s="125"/>
      <c r="HO42" s="125"/>
      <c r="HP42" s="125"/>
      <c r="HQ42" s="125"/>
      <c r="HR42" s="125"/>
      <c r="HS42" s="125"/>
      <c r="HT42" s="125"/>
      <c r="HU42" s="125"/>
      <c r="HV42" s="125"/>
      <c r="HW42" s="125"/>
      <c r="HX42" s="125"/>
      <c r="HY42" s="125"/>
      <c r="HZ42" s="125"/>
      <c r="IA42" s="125"/>
    </row>
    <row r="43" spans="1:235" s="124" customFormat="1" ht="12.75" hidden="1">
      <c r="A43" s="101" t="s">
        <v>580</v>
      </c>
      <c r="B43" s="142" t="s">
        <v>581</v>
      </c>
      <c r="C43" s="143" t="s">
        <v>98</v>
      </c>
      <c r="D43" s="64">
        <v>3538559.76</v>
      </c>
      <c r="E43" s="64">
        <v>4264366.12</v>
      </c>
      <c r="F43" s="64">
        <v>4395370.03</v>
      </c>
      <c r="G43" s="64">
        <v>4730300</v>
      </c>
      <c r="H43" s="64">
        <v>5108750</v>
      </c>
      <c r="I43" s="64">
        <v>5517500</v>
      </c>
      <c r="J43" s="64">
        <v>5958900</v>
      </c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5"/>
      <c r="DP43" s="125"/>
      <c r="DQ43" s="125"/>
      <c r="DR43" s="125"/>
      <c r="DS43" s="125"/>
      <c r="DT43" s="125"/>
      <c r="DU43" s="125"/>
      <c r="DV43" s="125"/>
      <c r="DW43" s="125"/>
      <c r="DX43" s="125"/>
      <c r="DY43" s="125"/>
      <c r="DZ43" s="125"/>
      <c r="EA43" s="125"/>
      <c r="EB43" s="125"/>
      <c r="EC43" s="125"/>
      <c r="ED43" s="125"/>
      <c r="EE43" s="125"/>
      <c r="EF43" s="125"/>
      <c r="EG43" s="125"/>
      <c r="EH43" s="125"/>
      <c r="EI43" s="125"/>
      <c r="EJ43" s="125"/>
      <c r="EK43" s="125"/>
      <c r="EL43" s="125"/>
      <c r="EM43" s="125"/>
      <c r="EN43" s="125"/>
      <c r="EO43" s="125"/>
      <c r="EP43" s="125"/>
      <c r="EQ43" s="125"/>
      <c r="ER43" s="125"/>
      <c r="ES43" s="125"/>
      <c r="ET43" s="125"/>
      <c r="EU43" s="125"/>
      <c r="EV43" s="125"/>
      <c r="EW43" s="125"/>
      <c r="EX43" s="125"/>
      <c r="EY43" s="125"/>
      <c r="EZ43" s="125"/>
      <c r="FA43" s="125"/>
      <c r="FB43" s="125"/>
      <c r="FC43" s="125"/>
      <c r="FD43" s="125"/>
      <c r="FE43" s="125"/>
      <c r="FF43" s="125"/>
      <c r="FG43" s="125"/>
      <c r="FH43" s="125"/>
      <c r="FI43" s="125"/>
      <c r="FJ43" s="125"/>
      <c r="FK43" s="125"/>
      <c r="FL43" s="125"/>
      <c r="FM43" s="125"/>
      <c r="FN43" s="125"/>
      <c r="FO43" s="125"/>
      <c r="FP43" s="125"/>
      <c r="FQ43" s="125"/>
      <c r="FR43" s="125"/>
      <c r="FS43" s="125"/>
      <c r="FT43" s="125"/>
      <c r="FU43" s="125"/>
      <c r="FV43" s="125"/>
      <c r="FW43" s="125"/>
      <c r="FX43" s="125"/>
      <c r="FY43" s="125"/>
      <c r="FZ43" s="125"/>
      <c r="GA43" s="125"/>
      <c r="GB43" s="125"/>
      <c r="GC43" s="125"/>
      <c r="GD43" s="125"/>
      <c r="GE43" s="125"/>
      <c r="GF43" s="125"/>
      <c r="GG43" s="125"/>
      <c r="GH43" s="125"/>
      <c r="GI43" s="125"/>
      <c r="GJ43" s="125"/>
      <c r="GK43" s="125"/>
      <c r="GL43" s="125"/>
      <c r="GM43" s="125"/>
      <c r="GN43" s="125"/>
      <c r="GO43" s="125"/>
      <c r="GP43" s="125"/>
      <c r="GQ43" s="125"/>
      <c r="GR43" s="125"/>
      <c r="GS43" s="125"/>
      <c r="GT43" s="125"/>
      <c r="GU43" s="125"/>
      <c r="GV43" s="125"/>
      <c r="GW43" s="125"/>
      <c r="GX43" s="125"/>
      <c r="GY43" s="125"/>
      <c r="GZ43" s="125"/>
      <c r="HA43" s="125"/>
      <c r="HB43" s="125"/>
      <c r="HC43" s="125"/>
      <c r="HD43" s="125"/>
      <c r="HE43" s="125"/>
      <c r="HF43" s="125"/>
      <c r="HG43" s="125"/>
      <c r="HH43" s="125"/>
      <c r="HI43" s="125"/>
      <c r="HJ43" s="125"/>
      <c r="HK43" s="125"/>
      <c r="HL43" s="125"/>
      <c r="HM43" s="125"/>
      <c r="HN43" s="125"/>
      <c r="HO43" s="125"/>
      <c r="HP43" s="125"/>
      <c r="HQ43" s="125"/>
      <c r="HR43" s="125"/>
      <c r="HS43" s="125"/>
      <c r="HT43" s="125"/>
      <c r="HU43" s="125"/>
      <c r="HV43" s="125"/>
      <c r="HW43" s="125"/>
      <c r="HX43" s="125"/>
      <c r="HY43" s="125"/>
      <c r="HZ43" s="125"/>
      <c r="IA43" s="125"/>
    </row>
    <row r="44" spans="1:235" s="124" customFormat="1" ht="12.75" hidden="1">
      <c r="A44" s="101" t="s">
        <v>582</v>
      </c>
      <c r="B44" s="142" t="s">
        <v>583</v>
      </c>
      <c r="C44" s="143" t="s">
        <v>99</v>
      </c>
      <c r="D44" s="64">
        <v>2123136.54</v>
      </c>
      <c r="E44" s="64">
        <v>2558622.05</v>
      </c>
      <c r="F44" s="64">
        <v>2637212.23</v>
      </c>
      <c r="G44" s="64">
        <v>2838180</v>
      </c>
      <c r="H44" s="64">
        <v>3065250</v>
      </c>
      <c r="I44" s="64">
        <v>3310500</v>
      </c>
      <c r="J44" s="64">
        <v>3575340</v>
      </c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5"/>
      <c r="DE44" s="125"/>
      <c r="DF44" s="125"/>
      <c r="DG44" s="125"/>
      <c r="DH44" s="125"/>
      <c r="DI44" s="125"/>
      <c r="DJ44" s="125"/>
      <c r="DK44" s="125"/>
      <c r="DL44" s="125"/>
      <c r="DM44" s="125"/>
      <c r="DN44" s="125"/>
      <c r="DO44" s="125"/>
      <c r="DP44" s="125"/>
      <c r="DQ44" s="125"/>
      <c r="DR44" s="125"/>
      <c r="DS44" s="125"/>
      <c r="DT44" s="125"/>
      <c r="DU44" s="125"/>
      <c r="DV44" s="125"/>
      <c r="DW44" s="125"/>
      <c r="DX44" s="125"/>
      <c r="DY44" s="125"/>
      <c r="DZ44" s="125"/>
      <c r="EA44" s="125"/>
      <c r="EB44" s="125"/>
      <c r="EC44" s="125"/>
      <c r="ED44" s="125"/>
      <c r="EE44" s="125"/>
      <c r="EF44" s="125"/>
      <c r="EG44" s="125"/>
      <c r="EH44" s="125"/>
      <c r="EI44" s="125"/>
      <c r="EJ44" s="125"/>
      <c r="EK44" s="125"/>
      <c r="EL44" s="125"/>
      <c r="EM44" s="125"/>
      <c r="EN44" s="125"/>
      <c r="EO44" s="125"/>
      <c r="EP44" s="125"/>
      <c r="EQ44" s="125"/>
      <c r="ER44" s="125"/>
      <c r="ES44" s="125"/>
      <c r="ET44" s="125"/>
      <c r="EU44" s="125"/>
      <c r="EV44" s="125"/>
      <c r="EW44" s="125"/>
      <c r="EX44" s="125"/>
      <c r="EY44" s="125"/>
      <c r="EZ44" s="125"/>
      <c r="FA44" s="125"/>
      <c r="FB44" s="125"/>
      <c r="FC44" s="125"/>
      <c r="FD44" s="125"/>
      <c r="FE44" s="125"/>
      <c r="FF44" s="125"/>
      <c r="FG44" s="125"/>
      <c r="FH44" s="125"/>
      <c r="FI44" s="125"/>
      <c r="FJ44" s="125"/>
      <c r="FK44" s="125"/>
      <c r="FL44" s="125"/>
      <c r="FM44" s="125"/>
      <c r="FN44" s="125"/>
      <c r="FO44" s="125"/>
      <c r="FP44" s="125"/>
      <c r="FQ44" s="125"/>
      <c r="FR44" s="125"/>
      <c r="FS44" s="125"/>
      <c r="FT44" s="125"/>
      <c r="FU44" s="125"/>
      <c r="FV44" s="125"/>
      <c r="FW44" s="125"/>
      <c r="FX44" s="125"/>
      <c r="FY44" s="125"/>
      <c r="FZ44" s="125"/>
      <c r="GA44" s="125"/>
      <c r="GB44" s="125"/>
      <c r="GC44" s="125"/>
      <c r="GD44" s="125"/>
      <c r="GE44" s="125"/>
      <c r="GF44" s="125"/>
      <c r="GG44" s="125"/>
      <c r="GH44" s="125"/>
      <c r="GI44" s="125"/>
      <c r="GJ44" s="125"/>
      <c r="GK44" s="125"/>
      <c r="GL44" s="125"/>
      <c r="GM44" s="125"/>
      <c r="GN44" s="125"/>
      <c r="GO44" s="125"/>
      <c r="GP44" s="125"/>
      <c r="GQ44" s="125"/>
      <c r="GR44" s="125"/>
      <c r="GS44" s="125"/>
      <c r="GT44" s="125"/>
      <c r="GU44" s="125"/>
      <c r="GV44" s="125"/>
      <c r="GW44" s="125"/>
      <c r="GX44" s="125"/>
      <c r="GY44" s="125"/>
      <c r="GZ44" s="125"/>
      <c r="HA44" s="125"/>
      <c r="HB44" s="125"/>
      <c r="HC44" s="125"/>
      <c r="HD44" s="125"/>
      <c r="HE44" s="125"/>
      <c r="HF44" s="125"/>
      <c r="HG44" s="125"/>
      <c r="HH44" s="125"/>
      <c r="HI44" s="125"/>
      <c r="HJ44" s="125"/>
      <c r="HK44" s="125"/>
      <c r="HL44" s="125"/>
      <c r="HM44" s="125"/>
      <c r="HN44" s="125"/>
      <c r="HO44" s="125"/>
      <c r="HP44" s="125"/>
      <c r="HQ44" s="125"/>
      <c r="HR44" s="125"/>
      <c r="HS44" s="125"/>
      <c r="HT44" s="125"/>
      <c r="HU44" s="125"/>
      <c r="HV44" s="125"/>
      <c r="HW44" s="125"/>
      <c r="HX44" s="125"/>
      <c r="HY44" s="125"/>
      <c r="HZ44" s="125"/>
      <c r="IA44" s="125"/>
    </row>
    <row r="45" spans="1:10" ht="12.75">
      <c r="A45" s="139" t="s">
        <v>584</v>
      </c>
      <c r="B45" s="140" t="s">
        <v>585</v>
      </c>
      <c r="C45" s="141"/>
      <c r="D45" s="166">
        <f aca="true" t="shared" si="16" ref="D45:J45">D46</f>
        <v>44716438.5</v>
      </c>
      <c r="E45" s="166">
        <f t="shared" si="16"/>
        <v>52993175.85999999</v>
      </c>
      <c r="F45" s="166">
        <f t="shared" si="16"/>
        <v>54051195.050000004</v>
      </c>
      <c r="G45" s="166">
        <f t="shared" si="16"/>
        <v>59493400</v>
      </c>
      <c r="H45" s="166">
        <f t="shared" si="16"/>
        <v>66180500</v>
      </c>
      <c r="I45" s="166">
        <f t="shared" si="16"/>
        <v>73619000</v>
      </c>
      <c r="J45" s="166">
        <f t="shared" si="16"/>
        <v>81893800</v>
      </c>
    </row>
    <row r="46" spans="1:252" s="123" customFormat="1" ht="12.75">
      <c r="A46" s="103" t="s">
        <v>586</v>
      </c>
      <c r="B46" s="167" t="s">
        <v>587</v>
      </c>
      <c r="C46" s="137"/>
      <c r="D46" s="168">
        <f aca="true" t="shared" si="17" ref="D46:J46">SUM(D47:D49)</f>
        <v>44716438.5</v>
      </c>
      <c r="E46" s="168">
        <f t="shared" si="17"/>
        <v>52993175.85999999</v>
      </c>
      <c r="F46" s="168">
        <f t="shared" si="17"/>
        <v>54051195.050000004</v>
      </c>
      <c r="G46" s="168">
        <f t="shared" si="17"/>
        <v>59493400</v>
      </c>
      <c r="H46" s="168">
        <f t="shared" si="17"/>
        <v>66180500</v>
      </c>
      <c r="I46" s="168">
        <f t="shared" si="17"/>
        <v>73619000</v>
      </c>
      <c r="J46" s="168">
        <f t="shared" si="17"/>
        <v>81893800</v>
      </c>
      <c r="IB46" s="124"/>
      <c r="IC46" s="124"/>
      <c r="ID46" s="124"/>
      <c r="IE46" s="124"/>
      <c r="IF46" s="124"/>
      <c r="IG46" s="124"/>
      <c r="IH46" s="124"/>
      <c r="II46" s="124"/>
      <c r="IJ46" s="124"/>
      <c r="IK46" s="124"/>
      <c r="IL46" s="124"/>
      <c r="IM46" s="124"/>
      <c r="IN46" s="124"/>
      <c r="IO46" s="124"/>
      <c r="IP46" s="124"/>
      <c r="IQ46" s="124"/>
      <c r="IR46" s="124"/>
    </row>
    <row r="47" spans="1:235" s="124" customFormat="1" ht="12.75" hidden="1">
      <c r="A47" s="101" t="s">
        <v>588</v>
      </c>
      <c r="B47" s="142" t="s">
        <v>589</v>
      </c>
      <c r="C47" s="143" t="s">
        <v>97</v>
      </c>
      <c r="D47" s="64">
        <v>26829858.52</v>
      </c>
      <c r="E47" s="64">
        <v>31795896.54</v>
      </c>
      <c r="F47" s="64">
        <v>32431107.57</v>
      </c>
      <c r="G47" s="64">
        <v>35696040</v>
      </c>
      <c r="H47" s="64">
        <v>39708300</v>
      </c>
      <c r="I47" s="64">
        <v>44171400</v>
      </c>
      <c r="J47" s="64">
        <v>49136280</v>
      </c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125"/>
      <c r="DO47" s="125"/>
      <c r="DP47" s="125"/>
      <c r="DQ47" s="125"/>
      <c r="DR47" s="125"/>
      <c r="DS47" s="125"/>
      <c r="DT47" s="125"/>
      <c r="DU47" s="125"/>
      <c r="DV47" s="125"/>
      <c r="DW47" s="125"/>
      <c r="DX47" s="125"/>
      <c r="DY47" s="125"/>
      <c r="DZ47" s="125"/>
      <c r="EA47" s="125"/>
      <c r="EB47" s="125"/>
      <c r="EC47" s="125"/>
      <c r="ED47" s="125"/>
      <c r="EE47" s="125"/>
      <c r="EF47" s="125"/>
      <c r="EG47" s="125"/>
      <c r="EH47" s="125"/>
      <c r="EI47" s="125"/>
      <c r="EJ47" s="125"/>
      <c r="EK47" s="125"/>
      <c r="EL47" s="125"/>
      <c r="EM47" s="125"/>
      <c r="EN47" s="125"/>
      <c r="EO47" s="125"/>
      <c r="EP47" s="125"/>
      <c r="EQ47" s="125"/>
      <c r="ER47" s="125"/>
      <c r="ES47" s="125"/>
      <c r="ET47" s="125"/>
      <c r="EU47" s="125"/>
      <c r="EV47" s="125"/>
      <c r="EW47" s="125"/>
      <c r="EX47" s="125"/>
      <c r="EY47" s="125"/>
      <c r="EZ47" s="125"/>
      <c r="FA47" s="125"/>
      <c r="FB47" s="125"/>
      <c r="FC47" s="125"/>
      <c r="FD47" s="125"/>
      <c r="FE47" s="125"/>
      <c r="FF47" s="125"/>
      <c r="FG47" s="125"/>
      <c r="FH47" s="125"/>
      <c r="FI47" s="125"/>
      <c r="FJ47" s="125"/>
      <c r="FK47" s="125"/>
      <c r="FL47" s="125"/>
      <c r="FM47" s="125"/>
      <c r="FN47" s="125"/>
      <c r="FO47" s="125"/>
      <c r="FP47" s="125"/>
      <c r="FQ47" s="125"/>
      <c r="FR47" s="125"/>
      <c r="FS47" s="125"/>
      <c r="FT47" s="125"/>
      <c r="FU47" s="125"/>
      <c r="FV47" s="125"/>
      <c r="FW47" s="125"/>
      <c r="FX47" s="125"/>
      <c r="FY47" s="125"/>
      <c r="FZ47" s="125"/>
      <c r="GA47" s="125"/>
      <c r="GB47" s="125"/>
      <c r="GC47" s="125"/>
      <c r="GD47" s="125"/>
      <c r="GE47" s="125"/>
      <c r="GF47" s="125"/>
      <c r="GG47" s="125"/>
      <c r="GH47" s="125"/>
      <c r="GI47" s="125"/>
      <c r="GJ47" s="125"/>
      <c r="GK47" s="125"/>
      <c r="GL47" s="125"/>
      <c r="GM47" s="125"/>
      <c r="GN47" s="125"/>
      <c r="GO47" s="125"/>
      <c r="GP47" s="125"/>
      <c r="GQ47" s="125"/>
      <c r="GR47" s="125"/>
      <c r="GS47" s="125"/>
      <c r="GT47" s="125"/>
      <c r="GU47" s="125"/>
      <c r="GV47" s="125"/>
      <c r="GW47" s="125"/>
      <c r="GX47" s="125"/>
      <c r="GY47" s="125"/>
      <c r="GZ47" s="125"/>
      <c r="HA47" s="125"/>
      <c r="HB47" s="125"/>
      <c r="HC47" s="125"/>
      <c r="HD47" s="125"/>
      <c r="HE47" s="125"/>
      <c r="HF47" s="125"/>
      <c r="HG47" s="125"/>
      <c r="HH47" s="125"/>
      <c r="HI47" s="125"/>
      <c r="HJ47" s="125"/>
      <c r="HK47" s="125"/>
      <c r="HL47" s="125"/>
      <c r="HM47" s="125"/>
      <c r="HN47" s="125"/>
      <c r="HO47" s="125"/>
      <c r="HP47" s="125"/>
      <c r="HQ47" s="125"/>
      <c r="HR47" s="125"/>
      <c r="HS47" s="125"/>
      <c r="HT47" s="125"/>
      <c r="HU47" s="125"/>
      <c r="HV47" s="125"/>
      <c r="HW47" s="125"/>
      <c r="HX47" s="125"/>
      <c r="HY47" s="125"/>
      <c r="HZ47" s="125"/>
      <c r="IA47" s="125"/>
    </row>
    <row r="48" spans="1:235" s="124" customFormat="1" ht="9.75" customHeight="1" hidden="1">
      <c r="A48" s="101" t="s">
        <v>590</v>
      </c>
      <c r="B48" s="142" t="s">
        <v>591</v>
      </c>
      <c r="C48" s="143" t="s">
        <v>98</v>
      </c>
      <c r="D48" s="64">
        <v>11179113.71</v>
      </c>
      <c r="E48" s="64">
        <v>13248300.95</v>
      </c>
      <c r="F48" s="64">
        <v>13512555.42</v>
      </c>
      <c r="G48" s="64">
        <v>14873350</v>
      </c>
      <c r="H48" s="64">
        <v>16545125</v>
      </c>
      <c r="I48" s="64">
        <v>18404750</v>
      </c>
      <c r="J48" s="64">
        <v>20473450</v>
      </c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  <c r="DE48" s="125"/>
      <c r="DF48" s="125"/>
      <c r="DG48" s="125"/>
      <c r="DH48" s="125"/>
      <c r="DI48" s="125"/>
      <c r="DJ48" s="125"/>
      <c r="DK48" s="125"/>
      <c r="DL48" s="125"/>
      <c r="DM48" s="125"/>
      <c r="DN48" s="125"/>
      <c r="DO48" s="125"/>
      <c r="DP48" s="125"/>
      <c r="DQ48" s="125"/>
      <c r="DR48" s="125"/>
      <c r="DS48" s="125"/>
      <c r="DT48" s="125"/>
      <c r="DU48" s="125"/>
      <c r="DV48" s="125"/>
      <c r="DW48" s="125"/>
      <c r="DX48" s="125"/>
      <c r="DY48" s="125"/>
      <c r="DZ48" s="125"/>
      <c r="EA48" s="125"/>
      <c r="EB48" s="125"/>
      <c r="EC48" s="125"/>
      <c r="ED48" s="125"/>
      <c r="EE48" s="125"/>
      <c r="EF48" s="125"/>
      <c r="EG48" s="125"/>
      <c r="EH48" s="125"/>
      <c r="EI48" s="125"/>
      <c r="EJ48" s="125"/>
      <c r="EK48" s="125"/>
      <c r="EL48" s="125"/>
      <c r="EM48" s="125"/>
      <c r="EN48" s="125"/>
      <c r="EO48" s="125"/>
      <c r="EP48" s="125"/>
      <c r="EQ48" s="125"/>
      <c r="ER48" s="125"/>
      <c r="ES48" s="125"/>
      <c r="ET48" s="125"/>
      <c r="EU48" s="125"/>
      <c r="EV48" s="125"/>
      <c r="EW48" s="125"/>
      <c r="EX48" s="125"/>
      <c r="EY48" s="125"/>
      <c r="EZ48" s="125"/>
      <c r="FA48" s="125"/>
      <c r="FB48" s="125"/>
      <c r="FC48" s="125"/>
      <c r="FD48" s="125"/>
      <c r="FE48" s="125"/>
      <c r="FF48" s="125"/>
      <c r="FG48" s="125"/>
      <c r="FH48" s="125"/>
      <c r="FI48" s="125"/>
      <c r="FJ48" s="125"/>
      <c r="FK48" s="125"/>
      <c r="FL48" s="125"/>
      <c r="FM48" s="125"/>
      <c r="FN48" s="125"/>
      <c r="FO48" s="125"/>
      <c r="FP48" s="125"/>
      <c r="FQ48" s="125"/>
      <c r="FR48" s="125"/>
      <c r="FS48" s="125"/>
      <c r="FT48" s="125"/>
      <c r="FU48" s="125"/>
      <c r="FV48" s="125"/>
      <c r="FW48" s="125"/>
      <c r="FX48" s="125"/>
      <c r="FY48" s="125"/>
      <c r="FZ48" s="125"/>
      <c r="GA48" s="125"/>
      <c r="GB48" s="125"/>
      <c r="GC48" s="125"/>
      <c r="GD48" s="125"/>
      <c r="GE48" s="125"/>
      <c r="GF48" s="125"/>
      <c r="GG48" s="125"/>
      <c r="GH48" s="125"/>
      <c r="GI48" s="125"/>
      <c r="GJ48" s="125"/>
      <c r="GK48" s="125"/>
      <c r="GL48" s="125"/>
      <c r="GM48" s="125"/>
      <c r="GN48" s="125"/>
      <c r="GO48" s="125"/>
      <c r="GP48" s="125"/>
      <c r="GQ48" s="125"/>
      <c r="GR48" s="125"/>
      <c r="GS48" s="125"/>
      <c r="GT48" s="125"/>
      <c r="GU48" s="125"/>
      <c r="GV48" s="125"/>
      <c r="GW48" s="125"/>
      <c r="GX48" s="125"/>
      <c r="GY48" s="125"/>
      <c r="GZ48" s="125"/>
      <c r="HA48" s="125"/>
      <c r="HB48" s="125"/>
      <c r="HC48" s="125"/>
      <c r="HD48" s="125"/>
      <c r="HE48" s="125"/>
      <c r="HF48" s="125"/>
      <c r="HG48" s="125"/>
      <c r="HH48" s="125"/>
      <c r="HI48" s="125"/>
      <c r="HJ48" s="125"/>
      <c r="HK48" s="125"/>
      <c r="HL48" s="125"/>
      <c r="HM48" s="125"/>
      <c r="HN48" s="125"/>
      <c r="HO48" s="125"/>
      <c r="HP48" s="125"/>
      <c r="HQ48" s="125"/>
      <c r="HR48" s="125"/>
      <c r="HS48" s="125"/>
      <c r="HT48" s="125"/>
      <c r="HU48" s="125"/>
      <c r="HV48" s="125"/>
      <c r="HW48" s="125"/>
      <c r="HX48" s="125"/>
      <c r="HY48" s="125"/>
      <c r="HZ48" s="125"/>
      <c r="IA48" s="125"/>
    </row>
    <row r="49" spans="1:235" s="124" customFormat="1" ht="12.75" hidden="1">
      <c r="A49" s="101" t="s">
        <v>592</v>
      </c>
      <c r="B49" s="142" t="s">
        <v>593</v>
      </c>
      <c r="C49" s="143" t="s">
        <v>99</v>
      </c>
      <c r="D49" s="64">
        <v>6707466.27</v>
      </c>
      <c r="E49" s="64">
        <v>7948978.37</v>
      </c>
      <c r="F49" s="64">
        <v>8107532.06</v>
      </c>
      <c r="G49" s="64">
        <v>8924010</v>
      </c>
      <c r="H49" s="64">
        <v>9927075</v>
      </c>
      <c r="I49" s="64">
        <v>11042850</v>
      </c>
      <c r="J49" s="64">
        <v>12284070</v>
      </c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  <c r="DE49" s="125"/>
      <c r="DF49" s="125"/>
      <c r="DG49" s="125"/>
      <c r="DH49" s="125"/>
      <c r="DI49" s="125"/>
      <c r="DJ49" s="125"/>
      <c r="DK49" s="125"/>
      <c r="DL49" s="125"/>
      <c r="DM49" s="125"/>
      <c r="DN49" s="125"/>
      <c r="DO49" s="125"/>
      <c r="DP49" s="125"/>
      <c r="DQ49" s="125"/>
      <c r="DR49" s="125"/>
      <c r="DS49" s="125"/>
      <c r="DT49" s="125"/>
      <c r="DU49" s="125"/>
      <c r="DV49" s="125"/>
      <c r="DW49" s="125"/>
      <c r="DX49" s="125"/>
      <c r="DY49" s="125"/>
      <c r="DZ49" s="125"/>
      <c r="EA49" s="125"/>
      <c r="EB49" s="125"/>
      <c r="EC49" s="125"/>
      <c r="ED49" s="125"/>
      <c r="EE49" s="125"/>
      <c r="EF49" s="125"/>
      <c r="EG49" s="125"/>
      <c r="EH49" s="125"/>
      <c r="EI49" s="125"/>
      <c r="EJ49" s="125"/>
      <c r="EK49" s="125"/>
      <c r="EL49" s="125"/>
      <c r="EM49" s="125"/>
      <c r="EN49" s="125"/>
      <c r="EO49" s="125"/>
      <c r="EP49" s="125"/>
      <c r="EQ49" s="125"/>
      <c r="ER49" s="125"/>
      <c r="ES49" s="125"/>
      <c r="ET49" s="125"/>
      <c r="EU49" s="125"/>
      <c r="EV49" s="125"/>
      <c r="EW49" s="125"/>
      <c r="EX49" s="125"/>
      <c r="EY49" s="125"/>
      <c r="EZ49" s="125"/>
      <c r="FA49" s="125"/>
      <c r="FB49" s="125"/>
      <c r="FC49" s="125"/>
      <c r="FD49" s="125"/>
      <c r="FE49" s="125"/>
      <c r="FF49" s="125"/>
      <c r="FG49" s="125"/>
      <c r="FH49" s="125"/>
      <c r="FI49" s="125"/>
      <c r="FJ49" s="125"/>
      <c r="FK49" s="125"/>
      <c r="FL49" s="125"/>
      <c r="FM49" s="125"/>
      <c r="FN49" s="125"/>
      <c r="FO49" s="125"/>
      <c r="FP49" s="125"/>
      <c r="FQ49" s="125"/>
      <c r="FR49" s="125"/>
      <c r="FS49" s="125"/>
      <c r="FT49" s="125"/>
      <c r="FU49" s="125"/>
      <c r="FV49" s="125"/>
      <c r="FW49" s="125"/>
      <c r="FX49" s="125"/>
      <c r="FY49" s="125"/>
      <c r="FZ49" s="125"/>
      <c r="GA49" s="125"/>
      <c r="GB49" s="125"/>
      <c r="GC49" s="125"/>
      <c r="GD49" s="125"/>
      <c r="GE49" s="125"/>
      <c r="GF49" s="125"/>
      <c r="GG49" s="125"/>
      <c r="GH49" s="125"/>
      <c r="GI49" s="125"/>
      <c r="GJ49" s="125"/>
      <c r="GK49" s="125"/>
      <c r="GL49" s="125"/>
      <c r="GM49" s="125"/>
      <c r="GN49" s="125"/>
      <c r="GO49" s="125"/>
      <c r="GP49" s="125"/>
      <c r="GQ49" s="125"/>
      <c r="GR49" s="125"/>
      <c r="GS49" s="125"/>
      <c r="GT49" s="125"/>
      <c r="GU49" s="125"/>
      <c r="GV49" s="125"/>
      <c r="GW49" s="125"/>
      <c r="GX49" s="125"/>
      <c r="GY49" s="125"/>
      <c r="GZ49" s="125"/>
      <c r="HA49" s="125"/>
      <c r="HB49" s="125"/>
      <c r="HC49" s="125"/>
      <c r="HD49" s="125"/>
      <c r="HE49" s="125"/>
      <c r="HF49" s="125"/>
      <c r="HG49" s="125"/>
      <c r="HH49" s="125"/>
      <c r="HI49" s="125"/>
      <c r="HJ49" s="125"/>
      <c r="HK49" s="125"/>
      <c r="HL49" s="125"/>
      <c r="HM49" s="125"/>
      <c r="HN49" s="125"/>
      <c r="HO49" s="125"/>
      <c r="HP49" s="125"/>
      <c r="HQ49" s="125"/>
      <c r="HR49" s="125"/>
      <c r="HS49" s="125"/>
      <c r="HT49" s="125"/>
      <c r="HU49" s="125"/>
      <c r="HV49" s="125"/>
      <c r="HW49" s="125"/>
      <c r="HX49" s="125"/>
      <c r="HY49" s="125"/>
      <c r="HZ49" s="125"/>
      <c r="IA49" s="125"/>
    </row>
    <row r="50" spans="1:237" ht="12.75">
      <c r="A50" s="163" t="s">
        <v>594</v>
      </c>
      <c r="B50" s="164" t="s">
        <v>595</v>
      </c>
      <c r="C50" s="165"/>
      <c r="D50" s="162">
        <f aca="true" t="shared" si="18" ref="D50:J50">SUM(D51+D63)</f>
        <v>11904952.030000001</v>
      </c>
      <c r="E50" s="162">
        <f t="shared" si="18"/>
        <v>12989321.59</v>
      </c>
      <c r="F50" s="162">
        <f t="shared" si="18"/>
        <v>14545231.39</v>
      </c>
      <c r="G50" s="162">
        <f t="shared" si="18"/>
        <v>15318005.48</v>
      </c>
      <c r="H50" s="162">
        <f t="shared" si="18"/>
        <v>16499886.5</v>
      </c>
      <c r="I50" s="162">
        <f t="shared" si="18"/>
        <v>17791478.91</v>
      </c>
      <c r="J50" s="162">
        <f t="shared" si="18"/>
        <v>19261821.04</v>
      </c>
      <c r="IB50" s="112"/>
      <c r="IC50" s="112"/>
    </row>
    <row r="51" spans="1:10" ht="12.75">
      <c r="A51" s="139" t="s">
        <v>596</v>
      </c>
      <c r="B51" s="140" t="s">
        <v>597</v>
      </c>
      <c r="C51" s="141"/>
      <c r="D51" s="166">
        <f>SUM(D52:D58)</f>
        <v>5033975.7700000005</v>
      </c>
      <c r="E51" s="166">
        <f>SUM(E52:E58)</f>
        <v>5090005.92</v>
      </c>
      <c r="F51" s="166">
        <f>SUM(F52:F58,F62)</f>
        <v>5371437.970000001</v>
      </c>
      <c r="G51" s="166">
        <f>SUM(G52:G58,G62)</f>
        <v>5746750</v>
      </c>
      <c r="H51" s="166">
        <f>SUM(H52:H58,H62)</f>
        <v>6206200</v>
      </c>
      <c r="I51" s="166">
        <f>SUM(I52:I58,I62)</f>
        <v>6702200</v>
      </c>
      <c r="J51" s="166">
        <f>SUM(J52:J58,J62)</f>
        <v>7238100</v>
      </c>
    </row>
    <row r="52" spans="1:235" s="124" customFormat="1" ht="12.75" hidden="1">
      <c r="A52" s="101" t="s">
        <v>598</v>
      </c>
      <c r="B52" s="142" t="s">
        <v>599</v>
      </c>
      <c r="C52" s="143" t="s">
        <v>100</v>
      </c>
      <c r="D52" s="64">
        <v>1170859.01</v>
      </c>
      <c r="E52" s="64">
        <v>1207770.58</v>
      </c>
      <c r="F52" s="64">
        <v>1208637.53</v>
      </c>
      <c r="G52" s="64">
        <v>1293000</v>
      </c>
      <c r="H52" s="64">
        <v>1396400</v>
      </c>
      <c r="I52" s="64">
        <v>1508100</v>
      </c>
      <c r="J52" s="64">
        <v>1628700</v>
      </c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  <c r="DT52" s="125"/>
      <c r="DU52" s="125"/>
      <c r="DV52" s="125"/>
      <c r="DW52" s="125"/>
      <c r="DX52" s="125"/>
      <c r="DY52" s="125"/>
      <c r="DZ52" s="125"/>
      <c r="EA52" s="125"/>
      <c r="EB52" s="125"/>
      <c r="EC52" s="125"/>
      <c r="ED52" s="125"/>
      <c r="EE52" s="125"/>
      <c r="EF52" s="125"/>
      <c r="EG52" s="125"/>
      <c r="EH52" s="125"/>
      <c r="EI52" s="125"/>
      <c r="EJ52" s="125"/>
      <c r="EK52" s="125"/>
      <c r="EL52" s="125"/>
      <c r="EM52" s="125"/>
      <c r="EN52" s="125"/>
      <c r="EO52" s="125"/>
      <c r="EP52" s="125"/>
      <c r="EQ52" s="125"/>
      <c r="ER52" s="125"/>
      <c r="ES52" s="125"/>
      <c r="ET52" s="125"/>
      <c r="EU52" s="125"/>
      <c r="EV52" s="125"/>
      <c r="EW52" s="125"/>
      <c r="EX52" s="125"/>
      <c r="EY52" s="125"/>
      <c r="EZ52" s="125"/>
      <c r="FA52" s="125"/>
      <c r="FB52" s="125"/>
      <c r="FC52" s="125"/>
      <c r="FD52" s="125"/>
      <c r="FE52" s="125"/>
      <c r="FF52" s="125"/>
      <c r="FG52" s="125"/>
      <c r="FH52" s="125"/>
      <c r="FI52" s="125"/>
      <c r="FJ52" s="125"/>
      <c r="FK52" s="125"/>
      <c r="FL52" s="125"/>
      <c r="FM52" s="125"/>
      <c r="FN52" s="125"/>
      <c r="FO52" s="125"/>
      <c r="FP52" s="125"/>
      <c r="FQ52" s="125"/>
      <c r="FR52" s="125"/>
      <c r="FS52" s="125"/>
      <c r="FT52" s="125"/>
      <c r="FU52" s="125"/>
      <c r="FV52" s="125"/>
      <c r="FW52" s="125"/>
      <c r="FX52" s="125"/>
      <c r="FY52" s="125"/>
      <c r="FZ52" s="125"/>
      <c r="GA52" s="125"/>
      <c r="GB52" s="125"/>
      <c r="GC52" s="125"/>
      <c r="GD52" s="125"/>
      <c r="GE52" s="125"/>
      <c r="GF52" s="125"/>
      <c r="GG52" s="125"/>
      <c r="GH52" s="125"/>
      <c r="GI52" s="125"/>
      <c r="GJ52" s="125"/>
      <c r="GK52" s="125"/>
      <c r="GL52" s="125"/>
      <c r="GM52" s="125"/>
      <c r="GN52" s="125"/>
      <c r="GO52" s="125"/>
      <c r="GP52" s="125"/>
      <c r="GQ52" s="125"/>
      <c r="GR52" s="125"/>
      <c r="GS52" s="125"/>
      <c r="GT52" s="125"/>
      <c r="GU52" s="125"/>
      <c r="GV52" s="125"/>
      <c r="GW52" s="125"/>
      <c r="GX52" s="125"/>
      <c r="GY52" s="125"/>
      <c r="GZ52" s="125"/>
      <c r="HA52" s="125"/>
      <c r="HB52" s="125"/>
      <c r="HC52" s="125"/>
      <c r="HD52" s="125"/>
      <c r="HE52" s="125"/>
      <c r="HF52" s="125"/>
      <c r="HG52" s="125"/>
      <c r="HH52" s="125"/>
      <c r="HI52" s="125"/>
      <c r="HJ52" s="125"/>
      <c r="HK52" s="125"/>
      <c r="HL52" s="125"/>
      <c r="HM52" s="125"/>
      <c r="HN52" s="125"/>
      <c r="HO52" s="125"/>
      <c r="HP52" s="125"/>
      <c r="HQ52" s="125"/>
      <c r="HR52" s="125"/>
      <c r="HS52" s="125"/>
      <c r="HT52" s="125"/>
      <c r="HU52" s="125"/>
      <c r="HV52" s="125"/>
      <c r="HW52" s="125"/>
      <c r="HX52" s="125"/>
      <c r="HY52" s="125"/>
      <c r="HZ52" s="125"/>
      <c r="IA52" s="125"/>
    </row>
    <row r="53" spans="1:235" s="124" customFormat="1" ht="12.75" hidden="1">
      <c r="A53" s="101" t="s">
        <v>600</v>
      </c>
      <c r="B53" s="142" t="s">
        <v>601</v>
      </c>
      <c r="C53" s="143" t="s">
        <v>101</v>
      </c>
      <c r="D53" s="64">
        <v>170577.12</v>
      </c>
      <c r="E53" s="64">
        <v>192191.56</v>
      </c>
      <c r="F53" s="64">
        <v>287501.33</v>
      </c>
      <c r="G53" s="64">
        <v>307600</v>
      </c>
      <c r="H53" s="64">
        <v>332200</v>
      </c>
      <c r="I53" s="64">
        <v>358700</v>
      </c>
      <c r="J53" s="64">
        <v>387400</v>
      </c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125"/>
      <c r="DM53" s="125"/>
      <c r="DN53" s="125"/>
      <c r="DO53" s="125"/>
      <c r="DP53" s="125"/>
      <c r="DQ53" s="125"/>
      <c r="DR53" s="125"/>
      <c r="DS53" s="125"/>
      <c r="DT53" s="125"/>
      <c r="DU53" s="125"/>
      <c r="DV53" s="125"/>
      <c r="DW53" s="125"/>
      <c r="DX53" s="125"/>
      <c r="DY53" s="125"/>
      <c r="DZ53" s="125"/>
      <c r="EA53" s="125"/>
      <c r="EB53" s="125"/>
      <c r="EC53" s="125"/>
      <c r="ED53" s="125"/>
      <c r="EE53" s="125"/>
      <c r="EF53" s="125"/>
      <c r="EG53" s="125"/>
      <c r="EH53" s="125"/>
      <c r="EI53" s="125"/>
      <c r="EJ53" s="125"/>
      <c r="EK53" s="125"/>
      <c r="EL53" s="125"/>
      <c r="EM53" s="125"/>
      <c r="EN53" s="125"/>
      <c r="EO53" s="125"/>
      <c r="EP53" s="125"/>
      <c r="EQ53" s="125"/>
      <c r="ER53" s="125"/>
      <c r="ES53" s="125"/>
      <c r="ET53" s="125"/>
      <c r="EU53" s="125"/>
      <c r="EV53" s="125"/>
      <c r="EW53" s="125"/>
      <c r="EX53" s="125"/>
      <c r="EY53" s="125"/>
      <c r="EZ53" s="125"/>
      <c r="FA53" s="125"/>
      <c r="FB53" s="125"/>
      <c r="FC53" s="125"/>
      <c r="FD53" s="125"/>
      <c r="FE53" s="125"/>
      <c r="FF53" s="125"/>
      <c r="FG53" s="125"/>
      <c r="FH53" s="125"/>
      <c r="FI53" s="125"/>
      <c r="FJ53" s="125"/>
      <c r="FK53" s="125"/>
      <c r="FL53" s="125"/>
      <c r="FM53" s="125"/>
      <c r="FN53" s="125"/>
      <c r="FO53" s="125"/>
      <c r="FP53" s="125"/>
      <c r="FQ53" s="125"/>
      <c r="FR53" s="125"/>
      <c r="FS53" s="125"/>
      <c r="FT53" s="125"/>
      <c r="FU53" s="125"/>
      <c r="FV53" s="125"/>
      <c r="FW53" s="125"/>
      <c r="FX53" s="125"/>
      <c r="FY53" s="125"/>
      <c r="FZ53" s="125"/>
      <c r="GA53" s="125"/>
      <c r="GB53" s="125"/>
      <c r="GC53" s="125"/>
      <c r="GD53" s="125"/>
      <c r="GE53" s="125"/>
      <c r="GF53" s="125"/>
      <c r="GG53" s="125"/>
      <c r="GH53" s="125"/>
      <c r="GI53" s="125"/>
      <c r="GJ53" s="125"/>
      <c r="GK53" s="125"/>
      <c r="GL53" s="125"/>
      <c r="GM53" s="125"/>
      <c r="GN53" s="125"/>
      <c r="GO53" s="125"/>
      <c r="GP53" s="125"/>
      <c r="GQ53" s="125"/>
      <c r="GR53" s="125"/>
      <c r="GS53" s="125"/>
      <c r="GT53" s="125"/>
      <c r="GU53" s="125"/>
      <c r="GV53" s="125"/>
      <c r="GW53" s="125"/>
      <c r="GX53" s="125"/>
      <c r="GY53" s="125"/>
      <c r="GZ53" s="125"/>
      <c r="HA53" s="125"/>
      <c r="HB53" s="125"/>
      <c r="HC53" s="125"/>
      <c r="HD53" s="125"/>
      <c r="HE53" s="125"/>
      <c r="HF53" s="125"/>
      <c r="HG53" s="125"/>
      <c r="HH53" s="125"/>
      <c r="HI53" s="125"/>
      <c r="HJ53" s="125"/>
      <c r="HK53" s="125"/>
      <c r="HL53" s="125"/>
      <c r="HM53" s="125"/>
      <c r="HN53" s="125"/>
      <c r="HO53" s="125"/>
      <c r="HP53" s="125"/>
      <c r="HQ53" s="125"/>
      <c r="HR53" s="125"/>
      <c r="HS53" s="125"/>
      <c r="HT53" s="125"/>
      <c r="HU53" s="125"/>
      <c r="HV53" s="125"/>
      <c r="HW53" s="125"/>
      <c r="HX53" s="125"/>
      <c r="HY53" s="125"/>
      <c r="HZ53" s="125"/>
      <c r="IA53" s="125"/>
    </row>
    <row r="54" spans="1:235" s="124" customFormat="1" ht="18" hidden="1">
      <c r="A54" s="101" t="s">
        <v>602</v>
      </c>
      <c r="B54" s="142" t="s">
        <v>1557</v>
      </c>
      <c r="C54" s="143" t="s">
        <v>97</v>
      </c>
      <c r="D54" s="64">
        <v>2673503.52</v>
      </c>
      <c r="E54" s="64">
        <v>2525997.96</v>
      </c>
      <c r="F54" s="64">
        <v>2603514.5</v>
      </c>
      <c r="G54" s="64">
        <v>2785700</v>
      </c>
      <c r="H54" s="64">
        <v>3008500</v>
      </c>
      <c r="I54" s="64">
        <v>3249000</v>
      </c>
      <c r="J54" s="64">
        <v>3509000</v>
      </c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5"/>
      <c r="DS54" s="125"/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5"/>
      <c r="EH54" s="125"/>
      <c r="EI54" s="125"/>
      <c r="EJ54" s="125"/>
      <c r="EK54" s="125"/>
      <c r="EL54" s="125"/>
      <c r="EM54" s="125"/>
      <c r="EN54" s="125"/>
      <c r="EO54" s="125"/>
      <c r="EP54" s="125"/>
      <c r="EQ54" s="125"/>
      <c r="ER54" s="125"/>
      <c r="ES54" s="125"/>
      <c r="ET54" s="125"/>
      <c r="EU54" s="125"/>
      <c r="EV54" s="125"/>
      <c r="EW54" s="125"/>
      <c r="EX54" s="125"/>
      <c r="EY54" s="125"/>
      <c r="EZ54" s="125"/>
      <c r="FA54" s="125"/>
      <c r="FB54" s="125"/>
      <c r="FC54" s="125"/>
      <c r="FD54" s="125"/>
      <c r="FE54" s="125"/>
      <c r="FF54" s="125"/>
      <c r="FG54" s="125"/>
      <c r="FH54" s="125"/>
      <c r="FI54" s="125"/>
      <c r="FJ54" s="125"/>
      <c r="FK54" s="125"/>
      <c r="FL54" s="125"/>
      <c r="FM54" s="125"/>
      <c r="FN54" s="125"/>
      <c r="FO54" s="125"/>
      <c r="FP54" s="125"/>
      <c r="FQ54" s="125"/>
      <c r="FR54" s="125"/>
      <c r="FS54" s="125"/>
      <c r="FT54" s="125"/>
      <c r="FU54" s="125"/>
      <c r="FV54" s="125"/>
      <c r="FW54" s="125"/>
      <c r="FX54" s="125"/>
      <c r="FY54" s="125"/>
      <c r="FZ54" s="125"/>
      <c r="GA54" s="125"/>
      <c r="GB54" s="125"/>
      <c r="GC54" s="125"/>
      <c r="GD54" s="125"/>
      <c r="GE54" s="125"/>
      <c r="GF54" s="125"/>
      <c r="GG54" s="125"/>
      <c r="GH54" s="125"/>
      <c r="GI54" s="125"/>
      <c r="GJ54" s="125"/>
      <c r="GK54" s="125"/>
      <c r="GL54" s="125"/>
      <c r="GM54" s="125"/>
      <c r="GN54" s="125"/>
      <c r="GO54" s="125"/>
      <c r="GP54" s="125"/>
      <c r="GQ54" s="125"/>
      <c r="GR54" s="125"/>
      <c r="GS54" s="125"/>
      <c r="GT54" s="125"/>
      <c r="GU54" s="125"/>
      <c r="GV54" s="125"/>
      <c r="GW54" s="125"/>
      <c r="GX54" s="125"/>
      <c r="GY54" s="125"/>
      <c r="GZ54" s="125"/>
      <c r="HA54" s="125"/>
      <c r="HB54" s="125"/>
      <c r="HC54" s="125"/>
      <c r="HD54" s="125"/>
      <c r="HE54" s="125"/>
      <c r="HF54" s="125"/>
      <c r="HG54" s="125"/>
      <c r="HH54" s="125"/>
      <c r="HI54" s="125"/>
      <c r="HJ54" s="125"/>
      <c r="HK54" s="125"/>
      <c r="HL54" s="125"/>
      <c r="HM54" s="125"/>
      <c r="HN54" s="125"/>
      <c r="HO54" s="125"/>
      <c r="HP54" s="125"/>
      <c r="HQ54" s="125"/>
      <c r="HR54" s="125"/>
      <c r="HS54" s="125"/>
      <c r="HT54" s="125"/>
      <c r="HU54" s="125"/>
      <c r="HV54" s="125"/>
      <c r="HW54" s="125"/>
      <c r="HX54" s="125"/>
      <c r="HY54" s="125"/>
      <c r="HZ54" s="125"/>
      <c r="IA54" s="125"/>
    </row>
    <row r="55" spans="1:235" s="124" customFormat="1" ht="12.75" hidden="1">
      <c r="A55" s="101" t="s">
        <v>603</v>
      </c>
      <c r="B55" s="142" t="s">
        <v>604</v>
      </c>
      <c r="C55" s="143" t="s">
        <v>97</v>
      </c>
      <c r="D55" s="64">
        <v>218901.65</v>
      </c>
      <c r="E55" s="64">
        <v>261549.93</v>
      </c>
      <c r="F55" s="64">
        <v>301254.25</v>
      </c>
      <c r="G55" s="64">
        <v>322300</v>
      </c>
      <c r="H55" s="64">
        <v>348000</v>
      </c>
      <c r="I55" s="64">
        <v>375800</v>
      </c>
      <c r="J55" s="64">
        <v>405800</v>
      </c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  <c r="DE55" s="125"/>
      <c r="DF55" s="125"/>
      <c r="DG55" s="125"/>
      <c r="DH55" s="125"/>
      <c r="DI55" s="125"/>
      <c r="DJ55" s="125"/>
      <c r="DK55" s="125"/>
      <c r="DL55" s="125"/>
      <c r="DM55" s="125"/>
      <c r="DN55" s="125"/>
      <c r="DO55" s="125"/>
      <c r="DP55" s="125"/>
      <c r="DQ55" s="125"/>
      <c r="DR55" s="125"/>
      <c r="DS55" s="125"/>
      <c r="DT55" s="125"/>
      <c r="DU55" s="125"/>
      <c r="DV55" s="125"/>
      <c r="DW55" s="125"/>
      <c r="DX55" s="125"/>
      <c r="DY55" s="125"/>
      <c r="DZ55" s="125"/>
      <c r="EA55" s="125"/>
      <c r="EB55" s="125"/>
      <c r="EC55" s="125"/>
      <c r="ED55" s="125"/>
      <c r="EE55" s="125"/>
      <c r="EF55" s="125"/>
      <c r="EG55" s="125"/>
      <c r="EH55" s="125"/>
      <c r="EI55" s="125"/>
      <c r="EJ55" s="125"/>
      <c r="EK55" s="125"/>
      <c r="EL55" s="125"/>
      <c r="EM55" s="125"/>
      <c r="EN55" s="125"/>
      <c r="EO55" s="125"/>
      <c r="EP55" s="125"/>
      <c r="EQ55" s="125"/>
      <c r="ER55" s="125"/>
      <c r="ES55" s="125"/>
      <c r="ET55" s="125"/>
      <c r="EU55" s="125"/>
      <c r="EV55" s="125"/>
      <c r="EW55" s="125"/>
      <c r="EX55" s="125"/>
      <c r="EY55" s="125"/>
      <c r="EZ55" s="125"/>
      <c r="FA55" s="125"/>
      <c r="FB55" s="125"/>
      <c r="FC55" s="125"/>
      <c r="FD55" s="125"/>
      <c r="FE55" s="125"/>
      <c r="FF55" s="125"/>
      <c r="FG55" s="125"/>
      <c r="FH55" s="125"/>
      <c r="FI55" s="125"/>
      <c r="FJ55" s="125"/>
      <c r="FK55" s="125"/>
      <c r="FL55" s="125"/>
      <c r="FM55" s="125"/>
      <c r="FN55" s="125"/>
      <c r="FO55" s="125"/>
      <c r="FP55" s="125"/>
      <c r="FQ55" s="125"/>
      <c r="FR55" s="125"/>
      <c r="FS55" s="125"/>
      <c r="FT55" s="125"/>
      <c r="FU55" s="125"/>
      <c r="FV55" s="125"/>
      <c r="FW55" s="125"/>
      <c r="FX55" s="125"/>
      <c r="FY55" s="125"/>
      <c r="FZ55" s="125"/>
      <c r="GA55" s="125"/>
      <c r="GB55" s="125"/>
      <c r="GC55" s="125"/>
      <c r="GD55" s="125"/>
      <c r="GE55" s="125"/>
      <c r="GF55" s="125"/>
      <c r="GG55" s="125"/>
      <c r="GH55" s="125"/>
      <c r="GI55" s="125"/>
      <c r="GJ55" s="125"/>
      <c r="GK55" s="125"/>
      <c r="GL55" s="125"/>
      <c r="GM55" s="125"/>
      <c r="GN55" s="125"/>
      <c r="GO55" s="125"/>
      <c r="GP55" s="125"/>
      <c r="GQ55" s="125"/>
      <c r="GR55" s="125"/>
      <c r="GS55" s="125"/>
      <c r="GT55" s="125"/>
      <c r="GU55" s="125"/>
      <c r="GV55" s="125"/>
      <c r="GW55" s="125"/>
      <c r="GX55" s="125"/>
      <c r="GY55" s="125"/>
      <c r="GZ55" s="125"/>
      <c r="HA55" s="125"/>
      <c r="HB55" s="125"/>
      <c r="HC55" s="125"/>
      <c r="HD55" s="125"/>
      <c r="HE55" s="125"/>
      <c r="HF55" s="125"/>
      <c r="HG55" s="125"/>
      <c r="HH55" s="125"/>
      <c r="HI55" s="125"/>
      <c r="HJ55" s="125"/>
      <c r="HK55" s="125"/>
      <c r="HL55" s="125"/>
      <c r="HM55" s="125"/>
      <c r="HN55" s="125"/>
      <c r="HO55" s="125"/>
      <c r="HP55" s="125"/>
      <c r="HQ55" s="125"/>
      <c r="HR55" s="125"/>
      <c r="HS55" s="125"/>
      <c r="HT55" s="125"/>
      <c r="HU55" s="125"/>
      <c r="HV55" s="125"/>
      <c r="HW55" s="125"/>
      <c r="HX55" s="125"/>
      <c r="HY55" s="125"/>
      <c r="HZ55" s="125"/>
      <c r="IA55" s="125"/>
    </row>
    <row r="56" spans="1:235" s="124" customFormat="1" ht="12.75" hidden="1">
      <c r="A56" s="101" t="s">
        <v>605</v>
      </c>
      <c r="B56" s="142" t="s">
        <v>606</v>
      </c>
      <c r="C56" s="143" t="s">
        <v>97</v>
      </c>
      <c r="D56" s="64">
        <v>30651.32</v>
      </c>
      <c r="E56" s="64">
        <v>53592.02</v>
      </c>
      <c r="F56" s="64">
        <v>39527.49</v>
      </c>
      <c r="G56" s="64">
        <v>42300</v>
      </c>
      <c r="H56" s="64">
        <v>45700</v>
      </c>
      <c r="I56" s="64">
        <v>49300</v>
      </c>
      <c r="J56" s="64">
        <v>53200</v>
      </c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125"/>
      <c r="CN56" s="125"/>
      <c r="CO56" s="125"/>
      <c r="CP56" s="125"/>
      <c r="CQ56" s="125"/>
      <c r="CR56" s="125"/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25"/>
      <c r="DD56" s="125"/>
      <c r="DE56" s="125"/>
      <c r="DF56" s="125"/>
      <c r="DG56" s="125"/>
      <c r="DH56" s="125"/>
      <c r="DI56" s="125"/>
      <c r="DJ56" s="125"/>
      <c r="DK56" s="125"/>
      <c r="DL56" s="125"/>
      <c r="DM56" s="125"/>
      <c r="DN56" s="125"/>
      <c r="DO56" s="125"/>
      <c r="DP56" s="125"/>
      <c r="DQ56" s="125"/>
      <c r="DR56" s="125"/>
      <c r="DS56" s="125"/>
      <c r="DT56" s="125"/>
      <c r="DU56" s="125"/>
      <c r="DV56" s="125"/>
      <c r="DW56" s="125"/>
      <c r="DX56" s="125"/>
      <c r="DY56" s="125"/>
      <c r="DZ56" s="125"/>
      <c r="EA56" s="125"/>
      <c r="EB56" s="125"/>
      <c r="EC56" s="125"/>
      <c r="ED56" s="125"/>
      <c r="EE56" s="125"/>
      <c r="EF56" s="125"/>
      <c r="EG56" s="125"/>
      <c r="EH56" s="125"/>
      <c r="EI56" s="125"/>
      <c r="EJ56" s="125"/>
      <c r="EK56" s="125"/>
      <c r="EL56" s="125"/>
      <c r="EM56" s="125"/>
      <c r="EN56" s="125"/>
      <c r="EO56" s="125"/>
      <c r="EP56" s="125"/>
      <c r="EQ56" s="125"/>
      <c r="ER56" s="125"/>
      <c r="ES56" s="125"/>
      <c r="ET56" s="125"/>
      <c r="EU56" s="125"/>
      <c r="EV56" s="125"/>
      <c r="EW56" s="125"/>
      <c r="EX56" s="125"/>
      <c r="EY56" s="125"/>
      <c r="EZ56" s="125"/>
      <c r="FA56" s="125"/>
      <c r="FB56" s="125"/>
      <c r="FC56" s="125"/>
      <c r="FD56" s="125"/>
      <c r="FE56" s="125"/>
      <c r="FF56" s="125"/>
      <c r="FG56" s="125"/>
      <c r="FH56" s="125"/>
      <c r="FI56" s="125"/>
      <c r="FJ56" s="125"/>
      <c r="FK56" s="125"/>
      <c r="FL56" s="125"/>
      <c r="FM56" s="125"/>
      <c r="FN56" s="125"/>
      <c r="FO56" s="125"/>
      <c r="FP56" s="125"/>
      <c r="FQ56" s="125"/>
      <c r="FR56" s="125"/>
      <c r="FS56" s="125"/>
      <c r="FT56" s="125"/>
      <c r="FU56" s="125"/>
      <c r="FV56" s="125"/>
      <c r="FW56" s="125"/>
      <c r="FX56" s="125"/>
      <c r="FY56" s="125"/>
      <c r="FZ56" s="125"/>
      <c r="GA56" s="125"/>
      <c r="GB56" s="125"/>
      <c r="GC56" s="125"/>
      <c r="GD56" s="125"/>
      <c r="GE56" s="125"/>
      <c r="GF56" s="125"/>
      <c r="GG56" s="125"/>
      <c r="GH56" s="125"/>
      <c r="GI56" s="125"/>
      <c r="GJ56" s="125"/>
      <c r="GK56" s="125"/>
      <c r="GL56" s="125"/>
      <c r="GM56" s="125"/>
      <c r="GN56" s="125"/>
      <c r="GO56" s="125"/>
      <c r="GP56" s="125"/>
      <c r="GQ56" s="125"/>
      <c r="GR56" s="125"/>
      <c r="GS56" s="125"/>
      <c r="GT56" s="125"/>
      <c r="GU56" s="125"/>
      <c r="GV56" s="125"/>
      <c r="GW56" s="125"/>
      <c r="GX56" s="125"/>
      <c r="GY56" s="125"/>
      <c r="GZ56" s="125"/>
      <c r="HA56" s="125"/>
      <c r="HB56" s="125"/>
      <c r="HC56" s="125"/>
      <c r="HD56" s="125"/>
      <c r="HE56" s="125"/>
      <c r="HF56" s="125"/>
      <c r="HG56" s="125"/>
      <c r="HH56" s="125"/>
      <c r="HI56" s="125"/>
      <c r="HJ56" s="125"/>
      <c r="HK56" s="125"/>
      <c r="HL56" s="125"/>
      <c r="HM56" s="125"/>
      <c r="HN56" s="125"/>
      <c r="HO56" s="125"/>
      <c r="HP56" s="125"/>
      <c r="HQ56" s="125"/>
      <c r="HR56" s="125"/>
      <c r="HS56" s="125"/>
      <c r="HT56" s="125"/>
      <c r="HU56" s="125"/>
      <c r="HV56" s="125"/>
      <c r="HW56" s="125"/>
      <c r="HX56" s="125"/>
      <c r="HY56" s="125"/>
      <c r="HZ56" s="125"/>
      <c r="IA56" s="125"/>
    </row>
    <row r="57" spans="1:235" s="124" customFormat="1" ht="12.75" hidden="1">
      <c r="A57" s="101" t="s">
        <v>607</v>
      </c>
      <c r="B57" s="142" t="s">
        <v>608</v>
      </c>
      <c r="C57" s="143" t="s">
        <v>97</v>
      </c>
      <c r="D57" s="64">
        <v>207242.74</v>
      </c>
      <c r="E57" s="64">
        <v>242446.39</v>
      </c>
      <c r="F57" s="64">
        <v>393832.03</v>
      </c>
      <c r="G57" s="64">
        <v>421400</v>
      </c>
      <c r="H57" s="64">
        <v>455100</v>
      </c>
      <c r="I57" s="64">
        <v>491500</v>
      </c>
      <c r="J57" s="64">
        <v>530800</v>
      </c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5"/>
      <c r="DE57" s="125"/>
      <c r="DF57" s="125"/>
      <c r="DG57" s="125"/>
      <c r="DH57" s="125"/>
      <c r="DI57" s="125"/>
      <c r="DJ57" s="125"/>
      <c r="DK57" s="125"/>
      <c r="DL57" s="125"/>
      <c r="DM57" s="125"/>
      <c r="DN57" s="125"/>
      <c r="DO57" s="125"/>
      <c r="DP57" s="125"/>
      <c r="DQ57" s="125"/>
      <c r="DR57" s="125"/>
      <c r="DS57" s="125"/>
      <c r="DT57" s="125"/>
      <c r="DU57" s="125"/>
      <c r="DV57" s="125"/>
      <c r="DW57" s="125"/>
      <c r="DX57" s="125"/>
      <c r="DY57" s="125"/>
      <c r="DZ57" s="125"/>
      <c r="EA57" s="125"/>
      <c r="EB57" s="125"/>
      <c r="EC57" s="125"/>
      <c r="ED57" s="125"/>
      <c r="EE57" s="125"/>
      <c r="EF57" s="125"/>
      <c r="EG57" s="125"/>
      <c r="EH57" s="125"/>
      <c r="EI57" s="125"/>
      <c r="EJ57" s="125"/>
      <c r="EK57" s="125"/>
      <c r="EL57" s="125"/>
      <c r="EM57" s="125"/>
      <c r="EN57" s="125"/>
      <c r="EO57" s="125"/>
      <c r="EP57" s="125"/>
      <c r="EQ57" s="125"/>
      <c r="ER57" s="125"/>
      <c r="ES57" s="125"/>
      <c r="ET57" s="125"/>
      <c r="EU57" s="125"/>
      <c r="EV57" s="125"/>
      <c r="EW57" s="125"/>
      <c r="EX57" s="125"/>
      <c r="EY57" s="125"/>
      <c r="EZ57" s="125"/>
      <c r="FA57" s="125"/>
      <c r="FB57" s="125"/>
      <c r="FC57" s="125"/>
      <c r="FD57" s="125"/>
      <c r="FE57" s="125"/>
      <c r="FF57" s="125"/>
      <c r="FG57" s="125"/>
      <c r="FH57" s="125"/>
      <c r="FI57" s="125"/>
      <c r="FJ57" s="125"/>
      <c r="FK57" s="125"/>
      <c r="FL57" s="125"/>
      <c r="FM57" s="125"/>
      <c r="FN57" s="125"/>
      <c r="FO57" s="125"/>
      <c r="FP57" s="125"/>
      <c r="FQ57" s="125"/>
      <c r="FR57" s="125"/>
      <c r="FS57" s="125"/>
      <c r="FT57" s="125"/>
      <c r="FU57" s="125"/>
      <c r="FV57" s="125"/>
      <c r="FW57" s="125"/>
      <c r="FX57" s="125"/>
      <c r="FY57" s="125"/>
      <c r="FZ57" s="125"/>
      <c r="GA57" s="125"/>
      <c r="GB57" s="125"/>
      <c r="GC57" s="125"/>
      <c r="GD57" s="125"/>
      <c r="GE57" s="125"/>
      <c r="GF57" s="125"/>
      <c r="GG57" s="125"/>
      <c r="GH57" s="125"/>
      <c r="GI57" s="125"/>
      <c r="GJ57" s="125"/>
      <c r="GK57" s="125"/>
      <c r="GL57" s="125"/>
      <c r="GM57" s="125"/>
      <c r="GN57" s="125"/>
      <c r="GO57" s="125"/>
      <c r="GP57" s="125"/>
      <c r="GQ57" s="125"/>
      <c r="GR57" s="125"/>
      <c r="GS57" s="125"/>
      <c r="GT57" s="125"/>
      <c r="GU57" s="125"/>
      <c r="GV57" s="125"/>
      <c r="GW57" s="125"/>
      <c r="GX57" s="125"/>
      <c r="GY57" s="125"/>
      <c r="GZ57" s="125"/>
      <c r="HA57" s="125"/>
      <c r="HB57" s="125"/>
      <c r="HC57" s="125"/>
      <c r="HD57" s="125"/>
      <c r="HE57" s="125"/>
      <c r="HF57" s="125"/>
      <c r="HG57" s="125"/>
      <c r="HH57" s="125"/>
      <c r="HI57" s="125"/>
      <c r="HJ57" s="125"/>
      <c r="HK57" s="125"/>
      <c r="HL57" s="125"/>
      <c r="HM57" s="125"/>
      <c r="HN57" s="125"/>
      <c r="HO57" s="125"/>
      <c r="HP57" s="125"/>
      <c r="HQ57" s="125"/>
      <c r="HR57" s="125"/>
      <c r="HS57" s="125"/>
      <c r="HT57" s="125"/>
      <c r="HU57" s="125"/>
      <c r="HV57" s="125"/>
      <c r="HW57" s="125"/>
      <c r="HX57" s="125"/>
      <c r="HY57" s="125"/>
      <c r="HZ57" s="125"/>
      <c r="IA57" s="125"/>
    </row>
    <row r="58" spans="1:237" ht="12.75">
      <c r="A58" s="103" t="s">
        <v>609</v>
      </c>
      <c r="B58" s="167" t="s">
        <v>610</v>
      </c>
      <c r="C58" s="137"/>
      <c r="D58" s="62">
        <f aca="true" t="shared" si="19" ref="D58:J58">SUM(D59:D61)</f>
        <v>562240.41</v>
      </c>
      <c r="E58" s="62">
        <f t="shared" si="19"/>
        <v>606457.48</v>
      </c>
      <c r="F58" s="62">
        <f>SUM(F59:F61)</f>
        <v>517413.99</v>
      </c>
      <c r="G58" s="62">
        <f t="shared" si="19"/>
        <v>553350</v>
      </c>
      <c r="H58" s="62">
        <f t="shared" si="19"/>
        <v>597600</v>
      </c>
      <c r="I58" s="62">
        <f t="shared" si="19"/>
        <v>645300</v>
      </c>
      <c r="J58" s="62">
        <f t="shared" si="19"/>
        <v>696800</v>
      </c>
      <c r="IB58" s="112"/>
      <c r="IC58" s="112"/>
    </row>
    <row r="59" spans="1:235" s="124" customFormat="1" ht="12.75" hidden="1">
      <c r="A59" s="101" t="s">
        <v>611</v>
      </c>
      <c r="B59" s="142" t="s">
        <v>612</v>
      </c>
      <c r="C59" s="143" t="s">
        <v>102</v>
      </c>
      <c r="D59" s="64">
        <v>543383.03</v>
      </c>
      <c r="E59" s="64">
        <v>577683</v>
      </c>
      <c r="F59" s="64">
        <v>473164.61</v>
      </c>
      <c r="G59" s="64">
        <v>506300</v>
      </c>
      <c r="H59" s="64">
        <v>546800</v>
      </c>
      <c r="I59" s="64">
        <v>590500</v>
      </c>
      <c r="J59" s="64">
        <v>637700</v>
      </c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  <c r="CL59" s="125"/>
      <c r="CM59" s="125"/>
      <c r="CN59" s="125"/>
      <c r="CO59" s="125"/>
      <c r="CP59" s="125"/>
      <c r="CQ59" s="125"/>
      <c r="CR59" s="125"/>
      <c r="CS59" s="125"/>
      <c r="CT59" s="125"/>
      <c r="CU59" s="125"/>
      <c r="CV59" s="125"/>
      <c r="CW59" s="125"/>
      <c r="CX59" s="125"/>
      <c r="CY59" s="125"/>
      <c r="CZ59" s="125"/>
      <c r="DA59" s="125"/>
      <c r="DB59" s="125"/>
      <c r="DC59" s="125"/>
      <c r="DD59" s="125"/>
      <c r="DE59" s="125"/>
      <c r="DF59" s="125"/>
      <c r="DG59" s="125"/>
      <c r="DH59" s="125"/>
      <c r="DI59" s="125"/>
      <c r="DJ59" s="125"/>
      <c r="DK59" s="125"/>
      <c r="DL59" s="125"/>
      <c r="DM59" s="125"/>
      <c r="DN59" s="125"/>
      <c r="DO59" s="125"/>
      <c r="DP59" s="125"/>
      <c r="DQ59" s="125"/>
      <c r="DR59" s="125"/>
      <c r="DS59" s="125"/>
      <c r="DT59" s="125"/>
      <c r="DU59" s="125"/>
      <c r="DV59" s="125"/>
      <c r="DW59" s="125"/>
      <c r="DX59" s="125"/>
      <c r="DY59" s="125"/>
      <c r="DZ59" s="125"/>
      <c r="EA59" s="125"/>
      <c r="EB59" s="125"/>
      <c r="EC59" s="125"/>
      <c r="ED59" s="125"/>
      <c r="EE59" s="125"/>
      <c r="EF59" s="125"/>
      <c r="EG59" s="125"/>
      <c r="EH59" s="125"/>
      <c r="EI59" s="125"/>
      <c r="EJ59" s="125"/>
      <c r="EK59" s="125"/>
      <c r="EL59" s="125"/>
      <c r="EM59" s="125"/>
      <c r="EN59" s="125"/>
      <c r="EO59" s="125"/>
      <c r="EP59" s="125"/>
      <c r="EQ59" s="125"/>
      <c r="ER59" s="125"/>
      <c r="ES59" s="125"/>
      <c r="ET59" s="125"/>
      <c r="EU59" s="125"/>
      <c r="EV59" s="125"/>
      <c r="EW59" s="125"/>
      <c r="EX59" s="125"/>
      <c r="EY59" s="125"/>
      <c r="EZ59" s="125"/>
      <c r="FA59" s="125"/>
      <c r="FB59" s="125"/>
      <c r="FC59" s="125"/>
      <c r="FD59" s="125"/>
      <c r="FE59" s="125"/>
      <c r="FF59" s="125"/>
      <c r="FG59" s="125"/>
      <c r="FH59" s="125"/>
      <c r="FI59" s="125"/>
      <c r="FJ59" s="125"/>
      <c r="FK59" s="125"/>
      <c r="FL59" s="125"/>
      <c r="FM59" s="125"/>
      <c r="FN59" s="125"/>
      <c r="FO59" s="125"/>
      <c r="FP59" s="125"/>
      <c r="FQ59" s="125"/>
      <c r="FR59" s="125"/>
      <c r="FS59" s="125"/>
      <c r="FT59" s="125"/>
      <c r="FU59" s="125"/>
      <c r="FV59" s="125"/>
      <c r="FW59" s="125"/>
      <c r="FX59" s="125"/>
      <c r="FY59" s="125"/>
      <c r="FZ59" s="125"/>
      <c r="GA59" s="125"/>
      <c r="GB59" s="125"/>
      <c r="GC59" s="125"/>
      <c r="GD59" s="125"/>
      <c r="GE59" s="125"/>
      <c r="GF59" s="125"/>
      <c r="GG59" s="125"/>
      <c r="GH59" s="125"/>
      <c r="GI59" s="125"/>
      <c r="GJ59" s="125"/>
      <c r="GK59" s="125"/>
      <c r="GL59" s="125"/>
      <c r="GM59" s="125"/>
      <c r="GN59" s="125"/>
      <c r="GO59" s="125"/>
      <c r="GP59" s="125"/>
      <c r="GQ59" s="125"/>
      <c r="GR59" s="125"/>
      <c r="GS59" s="125"/>
      <c r="GT59" s="125"/>
      <c r="GU59" s="125"/>
      <c r="GV59" s="125"/>
      <c r="GW59" s="125"/>
      <c r="GX59" s="125"/>
      <c r="GY59" s="125"/>
      <c r="GZ59" s="125"/>
      <c r="HA59" s="125"/>
      <c r="HB59" s="125"/>
      <c r="HC59" s="125"/>
      <c r="HD59" s="125"/>
      <c r="HE59" s="125"/>
      <c r="HF59" s="125"/>
      <c r="HG59" s="125"/>
      <c r="HH59" s="125"/>
      <c r="HI59" s="125"/>
      <c r="HJ59" s="125"/>
      <c r="HK59" s="125"/>
      <c r="HL59" s="125"/>
      <c r="HM59" s="125"/>
      <c r="HN59" s="125"/>
      <c r="HO59" s="125"/>
      <c r="HP59" s="125"/>
      <c r="HQ59" s="125"/>
      <c r="HR59" s="125"/>
      <c r="HS59" s="125"/>
      <c r="HT59" s="125"/>
      <c r="HU59" s="125"/>
      <c r="HV59" s="125"/>
      <c r="HW59" s="125"/>
      <c r="HX59" s="125"/>
      <c r="HY59" s="125"/>
      <c r="HZ59" s="125"/>
      <c r="IA59" s="125"/>
    </row>
    <row r="60" spans="1:235" s="124" customFormat="1" ht="12.75" hidden="1">
      <c r="A60" s="101" t="s">
        <v>613</v>
      </c>
      <c r="B60" s="142" t="s">
        <v>614</v>
      </c>
      <c r="C60" s="143" t="s">
        <v>97</v>
      </c>
      <c r="D60" s="64">
        <v>10886.18</v>
      </c>
      <c r="E60" s="64">
        <v>27351.97</v>
      </c>
      <c r="F60" s="64">
        <v>43968.45</v>
      </c>
      <c r="G60" s="64">
        <v>47050</v>
      </c>
      <c r="H60" s="64">
        <v>50800</v>
      </c>
      <c r="I60" s="64">
        <v>54800</v>
      </c>
      <c r="J60" s="64">
        <v>59100</v>
      </c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5"/>
      <c r="CI60" s="125"/>
      <c r="CJ60" s="125"/>
      <c r="CK60" s="125"/>
      <c r="CL60" s="125"/>
      <c r="CM60" s="125"/>
      <c r="CN60" s="125"/>
      <c r="CO60" s="125"/>
      <c r="CP60" s="125"/>
      <c r="CQ60" s="125"/>
      <c r="CR60" s="125"/>
      <c r="CS60" s="125"/>
      <c r="CT60" s="125"/>
      <c r="CU60" s="125"/>
      <c r="CV60" s="125"/>
      <c r="CW60" s="125"/>
      <c r="CX60" s="125"/>
      <c r="CY60" s="125"/>
      <c r="CZ60" s="125"/>
      <c r="DA60" s="125"/>
      <c r="DB60" s="125"/>
      <c r="DC60" s="125"/>
      <c r="DD60" s="125"/>
      <c r="DE60" s="125"/>
      <c r="DF60" s="125"/>
      <c r="DG60" s="125"/>
      <c r="DH60" s="125"/>
      <c r="DI60" s="125"/>
      <c r="DJ60" s="125"/>
      <c r="DK60" s="125"/>
      <c r="DL60" s="125"/>
      <c r="DM60" s="125"/>
      <c r="DN60" s="125"/>
      <c r="DO60" s="125"/>
      <c r="DP60" s="125"/>
      <c r="DQ60" s="125"/>
      <c r="DR60" s="125"/>
      <c r="DS60" s="125"/>
      <c r="DT60" s="125"/>
      <c r="DU60" s="125"/>
      <c r="DV60" s="125"/>
      <c r="DW60" s="125"/>
      <c r="DX60" s="125"/>
      <c r="DY60" s="125"/>
      <c r="DZ60" s="125"/>
      <c r="EA60" s="125"/>
      <c r="EB60" s="125"/>
      <c r="EC60" s="125"/>
      <c r="ED60" s="125"/>
      <c r="EE60" s="125"/>
      <c r="EF60" s="125"/>
      <c r="EG60" s="125"/>
      <c r="EH60" s="125"/>
      <c r="EI60" s="125"/>
      <c r="EJ60" s="125"/>
      <c r="EK60" s="125"/>
      <c r="EL60" s="125"/>
      <c r="EM60" s="125"/>
      <c r="EN60" s="125"/>
      <c r="EO60" s="125"/>
      <c r="EP60" s="125"/>
      <c r="EQ60" s="125"/>
      <c r="ER60" s="125"/>
      <c r="ES60" s="125"/>
      <c r="ET60" s="125"/>
      <c r="EU60" s="125"/>
      <c r="EV60" s="125"/>
      <c r="EW60" s="125"/>
      <c r="EX60" s="125"/>
      <c r="EY60" s="125"/>
      <c r="EZ60" s="125"/>
      <c r="FA60" s="125"/>
      <c r="FB60" s="125"/>
      <c r="FC60" s="125"/>
      <c r="FD60" s="125"/>
      <c r="FE60" s="125"/>
      <c r="FF60" s="125"/>
      <c r="FG60" s="125"/>
      <c r="FH60" s="125"/>
      <c r="FI60" s="125"/>
      <c r="FJ60" s="125"/>
      <c r="FK60" s="125"/>
      <c r="FL60" s="125"/>
      <c r="FM60" s="125"/>
      <c r="FN60" s="125"/>
      <c r="FO60" s="125"/>
      <c r="FP60" s="125"/>
      <c r="FQ60" s="125"/>
      <c r="FR60" s="125"/>
      <c r="FS60" s="125"/>
      <c r="FT60" s="125"/>
      <c r="FU60" s="125"/>
      <c r="FV60" s="125"/>
      <c r="FW60" s="125"/>
      <c r="FX60" s="125"/>
      <c r="FY60" s="125"/>
      <c r="FZ60" s="125"/>
      <c r="GA60" s="125"/>
      <c r="GB60" s="125"/>
      <c r="GC60" s="125"/>
      <c r="GD60" s="125"/>
      <c r="GE60" s="125"/>
      <c r="GF60" s="125"/>
      <c r="GG60" s="125"/>
      <c r="GH60" s="125"/>
      <c r="GI60" s="125"/>
      <c r="GJ60" s="125"/>
      <c r="GK60" s="125"/>
      <c r="GL60" s="125"/>
      <c r="GM60" s="125"/>
      <c r="GN60" s="125"/>
      <c r="GO60" s="125"/>
      <c r="GP60" s="125"/>
      <c r="GQ60" s="125"/>
      <c r="GR60" s="125"/>
      <c r="GS60" s="125"/>
      <c r="GT60" s="125"/>
      <c r="GU60" s="125"/>
      <c r="GV60" s="125"/>
      <c r="GW60" s="125"/>
      <c r="GX60" s="125"/>
      <c r="GY60" s="125"/>
      <c r="GZ60" s="125"/>
      <c r="HA60" s="125"/>
      <c r="HB60" s="125"/>
      <c r="HC60" s="125"/>
      <c r="HD60" s="125"/>
      <c r="HE60" s="125"/>
      <c r="HF60" s="125"/>
      <c r="HG60" s="125"/>
      <c r="HH60" s="125"/>
      <c r="HI60" s="125"/>
      <c r="HJ60" s="125"/>
      <c r="HK60" s="125"/>
      <c r="HL60" s="125"/>
      <c r="HM60" s="125"/>
      <c r="HN60" s="125"/>
      <c r="HO60" s="125"/>
      <c r="HP60" s="125"/>
      <c r="HQ60" s="125"/>
      <c r="HR60" s="125"/>
      <c r="HS60" s="125"/>
      <c r="HT60" s="125"/>
      <c r="HU60" s="125"/>
      <c r="HV60" s="125"/>
      <c r="HW60" s="125"/>
      <c r="HX60" s="125"/>
      <c r="HY60" s="125"/>
      <c r="HZ60" s="125"/>
      <c r="IA60" s="125"/>
    </row>
    <row r="61" spans="1:10" ht="12.75" hidden="1">
      <c r="A61" s="101" t="s">
        <v>237</v>
      </c>
      <c r="B61" s="142" t="s">
        <v>238</v>
      </c>
      <c r="C61" s="143" t="s">
        <v>414</v>
      </c>
      <c r="D61" s="64">
        <v>7971.2</v>
      </c>
      <c r="E61" s="64">
        <v>1422.51</v>
      </c>
      <c r="F61" s="64">
        <v>280.93</v>
      </c>
      <c r="G61" s="64">
        <v>0</v>
      </c>
      <c r="H61" s="64">
        <v>0</v>
      </c>
      <c r="I61" s="64">
        <v>0</v>
      </c>
      <c r="J61" s="64">
        <v>0</v>
      </c>
    </row>
    <row r="62" spans="1:235" s="124" customFormat="1" ht="12.75" hidden="1">
      <c r="A62" s="101" t="s">
        <v>1924</v>
      </c>
      <c r="B62" s="142" t="s">
        <v>1925</v>
      </c>
      <c r="C62" s="143" t="s">
        <v>97</v>
      </c>
      <c r="D62" s="64"/>
      <c r="E62" s="64"/>
      <c r="F62" s="64">
        <v>19756.85</v>
      </c>
      <c r="G62" s="64">
        <v>21100</v>
      </c>
      <c r="H62" s="64">
        <v>22700</v>
      </c>
      <c r="I62" s="64">
        <v>24500</v>
      </c>
      <c r="J62" s="64">
        <v>26400</v>
      </c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  <c r="BY62" s="125"/>
      <c r="BZ62" s="125"/>
      <c r="CA62" s="125"/>
      <c r="CB62" s="125"/>
      <c r="CC62" s="125"/>
      <c r="CD62" s="125"/>
      <c r="CE62" s="125"/>
      <c r="CF62" s="125"/>
      <c r="CG62" s="125"/>
      <c r="CH62" s="125"/>
      <c r="CI62" s="125"/>
      <c r="CJ62" s="125"/>
      <c r="CK62" s="125"/>
      <c r="CL62" s="125"/>
      <c r="CM62" s="125"/>
      <c r="CN62" s="125"/>
      <c r="CO62" s="125"/>
      <c r="CP62" s="125"/>
      <c r="CQ62" s="125"/>
      <c r="CR62" s="125"/>
      <c r="CS62" s="125"/>
      <c r="CT62" s="125"/>
      <c r="CU62" s="125"/>
      <c r="CV62" s="125"/>
      <c r="CW62" s="125"/>
      <c r="CX62" s="125"/>
      <c r="CY62" s="125"/>
      <c r="CZ62" s="125"/>
      <c r="DA62" s="125"/>
      <c r="DB62" s="125"/>
      <c r="DC62" s="125"/>
      <c r="DD62" s="125"/>
      <c r="DE62" s="125"/>
      <c r="DF62" s="125"/>
      <c r="DG62" s="125"/>
      <c r="DH62" s="125"/>
      <c r="DI62" s="125"/>
      <c r="DJ62" s="125"/>
      <c r="DK62" s="125"/>
      <c r="DL62" s="125"/>
      <c r="DM62" s="125"/>
      <c r="DN62" s="125"/>
      <c r="DO62" s="125"/>
      <c r="DP62" s="125"/>
      <c r="DQ62" s="125"/>
      <c r="DR62" s="125"/>
      <c r="DS62" s="125"/>
      <c r="DT62" s="125"/>
      <c r="DU62" s="125"/>
      <c r="DV62" s="125"/>
      <c r="DW62" s="125"/>
      <c r="DX62" s="125"/>
      <c r="DY62" s="125"/>
      <c r="DZ62" s="125"/>
      <c r="EA62" s="125"/>
      <c r="EB62" s="125"/>
      <c r="EC62" s="125"/>
      <c r="ED62" s="125"/>
      <c r="EE62" s="125"/>
      <c r="EF62" s="125"/>
      <c r="EG62" s="125"/>
      <c r="EH62" s="125"/>
      <c r="EI62" s="125"/>
      <c r="EJ62" s="125"/>
      <c r="EK62" s="125"/>
      <c r="EL62" s="125"/>
      <c r="EM62" s="125"/>
      <c r="EN62" s="125"/>
      <c r="EO62" s="125"/>
      <c r="EP62" s="125"/>
      <c r="EQ62" s="125"/>
      <c r="ER62" s="125"/>
      <c r="ES62" s="125"/>
      <c r="ET62" s="125"/>
      <c r="EU62" s="125"/>
      <c r="EV62" s="125"/>
      <c r="EW62" s="125"/>
      <c r="EX62" s="125"/>
      <c r="EY62" s="125"/>
      <c r="EZ62" s="125"/>
      <c r="FA62" s="125"/>
      <c r="FB62" s="125"/>
      <c r="FC62" s="125"/>
      <c r="FD62" s="125"/>
      <c r="FE62" s="125"/>
      <c r="FF62" s="125"/>
      <c r="FG62" s="125"/>
      <c r="FH62" s="125"/>
      <c r="FI62" s="125"/>
      <c r="FJ62" s="125"/>
      <c r="FK62" s="125"/>
      <c r="FL62" s="125"/>
      <c r="FM62" s="125"/>
      <c r="FN62" s="125"/>
      <c r="FO62" s="125"/>
      <c r="FP62" s="125"/>
      <c r="FQ62" s="125"/>
      <c r="FR62" s="125"/>
      <c r="FS62" s="125"/>
      <c r="FT62" s="125"/>
      <c r="FU62" s="125"/>
      <c r="FV62" s="125"/>
      <c r="FW62" s="125"/>
      <c r="FX62" s="125"/>
      <c r="FY62" s="125"/>
      <c r="FZ62" s="125"/>
      <c r="GA62" s="125"/>
      <c r="GB62" s="125"/>
      <c r="GC62" s="125"/>
      <c r="GD62" s="125"/>
      <c r="GE62" s="125"/>
      <c r="GF62" s="125"/>
      <c r="GG62" s="125"/>
      <c r="GH62" s="125"/>
      <c r="GI62" s="125"/>
      <c r="GJ62" s="125"/>
      <c r="GK62" s="125"/>
      <c r="GL62" s="125"/>
      <c r="GM62" s="125"/>
      <c r="GN62" s="125"/>
      <c r="GO62" s="125"/>
      <c r="GP62" s="125"/>
      <c r="GQ62" s="125"/>
      <c r="GR62" s="125"/>
      <c r="GS62" s="125"/>
      <c r="GT62" s="125"/>
      <c r="GU62" s="125"/>
      <c r="GV62" s="125"/>
      <c r="GW62" s="125"/>
      <c r="GX62" s="125"/>
      <c r="GY62" s="125"/>
      <c r="GZ62" s="125"/>
      <c r="HA62" s="125"/>
      <c r="HB62" s="125"/>
      <c r="HC62" s="125"/>
      <c r="HD62" s="125"/>
      <c r="HE62" s="125"/>
      <c r="HF62" s="125"/>
      <c r="HG62" s="125"/>
      <c r="HH62" s="125"/>
      <c r="HI62" s="125"/>
      <c r="HJ62" s="125"/>
      <c r="HK62" s="125"/>
      <c r="HL62" s="125"/>
      <c r="HM62" s="125"/>
      <c r="HN62" s="125"/>
      <c r="HO62" s="125"/>
      <c r="HP62" s="125"/>
      <c r="HQ62" s="125"/>
      <c r="HR62" s="125"/>
      <c r="HS62" s="125"/>
      <c r="HT62" s="125"/>
      <c r="HU62" s="125"/>
      <c r="HV62" s="125"/>
      <c r="HW62" s="125"/>
      <c r="HX62" s="125"/>
      <c r="HY62" s="125"/>
      <c r="HZ62" s="125"/>
      <c r="IA62" s="125"/>
    </row>
    <row r="63" spans="1:10" ht="12.75">
      <c r="A63" s="139" t="s">
        <v>615</v>
      </c>
      <c r="B63" s="140" t="s">
        <v>616</v>
      </c>
      <c r="C63" s="141"/>
      <c r="D63" s="166">
        <f aca="true" t="shared" si="20" ref="D63:I63">SUM(D64:D67)</f>
        <v>6870976.26</v>
      </c>
      <c r="E63" s="166">
        <f t="shared" si="20"/>
        <v>7899315.669999999</v>
      </c>
      <c r="F63" s="166">
        <f t="shared" si="20"/>
        <v>9173793.42</v>
      </c>
      <c r="G63" s="166">
        <f t="shared" si="20"/>
        <v>9571255.48</v>
      </c>
      <c r="H63" s="166">
        <f t="shared" si="20"/>
        <v>10293686.5</v>
      </c>
      <c r="I63" s="166">
        <f t="shared" si="20"/>
        <v>11089278.91</v>
      </c>
      <c r="J63" s="166">
        <f>SUM(J64:J67)</f>
        <v>12023721.04</v>
      </c>
    </row>
    <row r="64" spans="1:235" s="124" customFormat="1" ht="12.75" hidden="1">
      <c r="A64" s="101" t="s">
        <v>617</v>
      </c>
      <c r="B64" s="142" t="s">
        <v>618</v>
      </c>
      <c r="C64" s="143" t="s">
        <v>97</v>
      </c>
      <c r="D64" s="64">
        <v>225478.59</v>
      </c>
      <c r="E64" s="64">
        <v>286617.69</v>
      </c>
      <c r="F64" s="64">
        <v>352972.91</v>
      </c>
      <c r="G64" s="64">
        <v>377700</v>
      </c>
      <c r="H64" s="64">
        <v>408000</v>
      </c>
      <c r="I64" s="64">
        <v>440600</v>
      </c>
      <c r="J64" s="64">
        <v>476000</v>
      </c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  <c r="BQ64" s="125"/>
      <c r="BR64" s="125"/>
      <c r="BS64" s="125"/>
      <c r="BT64" s="125"/>
      <c r="BU64" s="125"/>
      <c r="BV64" s="125"/>
      <c r="BW64" s="125"/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125"/>
      <c r="CI64" s="125"/>
      <c r="CJ64" s="125"/>
      <c r="CK64" s="125"/>
      <c r="CL64" s="125"/>
      <c r="CM64" s="125"/>
      <c r="CN64" s="125"/>
      <c r="CO64" s="125"/>
      <c r="CP64" s="125"/>
      <c r="CQ64" s="125"/>
      <c r="CR64" s="125"/>
      <c r="CS64" s="125"/>
      <c r="CT64" s="125"/>
      <c r="CU64" s="125"/>
      <c r="CV64" s="125"/>
      <c r="CW64" s="125"/>
      <c r="CX64" s="125"/>
      <c r="CY64" s="125"/>
      <c r="CZ64" s="125"/>
      <c r="DA64" s="125"/>
      <c r="DB64" s="125"/>
      <c r="DC64" s="125"/>
      <c r="DD64" s="125"/>
      <c r="DE64" s="125"/>
      <c r="DF64" s="125"/>
      <c r="DG64" s="125"/>
      <c r="DH64" s="125"/>
      <c r="DI64" s="125"/>
      <c r="DJ64" s="125"/>
      <c r="DK64" s="125"/>
      <c r="DL64" s="125"/>
      <c r="DM64" s="125"/>
      <c r="DN64" s="125"/>
      <c r="DO64" s="125"/>
      <c r="DP64" s="125"/>
      <c r="DQ64" s="125"/>
      <c r="DR64" s="125"/>
      <c r="DS64" s="125"/>
      <c r="DT64" s="125"/>
      <c r="DU64" s="125"/>
      <c r="DV64" s="125"/>
      <c r="DW64" s="125"/>
      <c r="DX64" s="125"/>
      <c r="DY64" s="125"/>
      <c r="DZ64" s="125"/>
      <c r="EA64" s="125"/>
      <c r="EB64" s="125"/>
      <c r="EC64" s="125"/>
      <c r="ED64" s="125"/>
      <c r="EE64" s="125"/>
      <c r="EF64" s="125"/>
      <c r="EG64" s="125"/>
      <c r="EH64" s="125"/>
      <c r="EI64" s="125"/>
      <c r="EJ64" s="125"/>
      <c r="EK64" s="125"/>
      <c r="EL64" s="125"/>
      <c r="EM64" s="125"/>
      <c r="EN64" s="125"/>
      <c r="EO64" s="125"/>
      <c r="EP64" s="125"/>
      <c r="EQ64" s="125"/>
      <c r="ER64" s="125"/>
      <c r="ES64" s="125"/>
      <c r="ET64" s="125"/>
      <c r="EU64" s="125"/>
      <c r="EV64" s="125"/>
      <c r="EW64" s="125"/>
      <c r="EX64" s="125"/>
      <c r="EY64" s="125"/>
      <c r="EZ64" s="125"/>
      <c r="FA64" s="125"/>
      <c r="FB64" s="125"/>
      <c r="FC64" s="125"/>
      <c r="FD64" s="125"/>
      <c r="FE64" s="125"/>
      <c r="FF64" s="125"/>
      <c r="FG64" s="125"/>
      <c r="FH64" s="125"/>
      <c r="FI64" s="125"/>
      <c r="FJ64" s="125"/>
      <c r="FK64" s="125"/>
      <c r="FL64" s="125"/>
      <c r="FM64" s="125"/>
      <c r="FN64" s="125"/>
      <c r="FO64" s="125"/>
      <c r="FP64" s="125"/>
      <c r="FQ64" s="125"/>
      <c r="FR64" s="125"/>
      <c r="FS64" s="125"/>
      <c r="FT64" s="125"/>
      <c r="FU64" s="125"/>
      <c r="FV64" s="125"/>
      <c r="FW64" s="125"/>
      <c r="FX64" s="125"/>
      <c r="FY64" s="125"/>
      <c r="FZ64" s="125"/>
      <c r="GA64" s="125"/>
      <c r="GB64" s="125"/>
      <c r="GC64" s="125"/>
      <c r="GD64" s="125"/>
      <c r="GE64" s="125"/>
      <c r="GF64" s="125"/>
      <c r="GG64" s="125"/>
      <c r="GH64" s="125"/>
      <c r="GI64" s="125"/>
      <c r="GJ64" s="125"/>
      <c r="GK64" s="125"/>
      <c r="GL64" s="125"/>
      <c r="GM64" s="125"/>
      <c r="GN64" s="125"/>
      <c r="GO64" s="125"/>
      <c r="GP64" s="125"/>
      <c r="GQ64" s="125"/>
      <c r="GR64" s="125"/>
      <c r="GS64" s="125"/>
      <c r="GT64" s="125"/>
      <c r="GU64" s="125"/>
      <c r="GV64" s="125"/>
      <c r="GW64" s="125"/>
      <c r="GX64" s="125"/>
      <c r="GY64" s="125"/>
      <c r="GZ64" s="125"/>
      <c r="HA64" s="125"/>
      <c r="HB64" s="125"/>
      <c r="HC64" s="125"/>
      <c r="HD64" s="125"/>
      <c r="HE64" s="125"/>
      <c r="HF64" s="125"/>
      <c r="HG64" s="125"/>
      <c r="HH64" s="125"/>
      <c r="HI64" s="125"/>
      <c r="HJ64" s="125"/>
      <c r="HK64" s="125"/>
      <c r="HL64" s="125"/>
      <c r="HM64" s="125"/>
      <c r="HN64" s="125"/>
      <c r="HO64" s="125"/>
      <c r="HP64" s="125"/>
      <c r="HQ64" s="125"/>
      <c r="HR64" s="125"/>
      <c r="HS64" s="125"/>
      <c r="HT64" s="125"/>
      <c r="HU64" s="125"/>
      <c r="HV64" s="125"/>
      <c r="HW64" s="125"/>
      <c r="HX64" s="125"/>
      <c r="HY64" s="125"/>
      <c r="HZ64" s="125"/>
      <c r="IA64" s="125"/>
    </row>
    <row r="65" spans="1:235" s="124" customFormat="1" ht="12.75" hidden="1">
      <c r="A65" s="101" t="s">
        <v>619</v>
      </c>
      <c r="B65" s="142" t="s">
        <v>620</v>
      </c>
      <c r="C65" s="143" t="s">
        <v>97</v>
      </c>
      <c r="D65" s="64">
        <v>698232.57</v>
      </c>
      <c r="E65" s="64">
        <v>826104.75</v>
      </c>
      <c r="F65" s="64">
        <v>1273592.6</v>
      </c>
      <c r="G65" s="64">
        <v>1362700</v>
      </c>
      <c r="H65" s="64">
        <v>1471700</v>
      </c>
      <c r="I65" s="64">
        <v>1589400</v>
      </c>
      <c r="J65" s="64">
        <v>1716500</v>
      </c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5"/>
      <c r="BT65" s="125"/>
      <c r="BU65" s="125"/>
      <c r="BV65" s="125"/>
      <c r="BW65" s="125"/>
      <c r="BX65" s="125"/>
      <c r="BY65" s="125"/>
      <c r="BZ65" s="125"/>
      <c r="CA65" s="125"/>
      <c r="CB65" s="125"/>
      <c r="CC65" s="125"/>
      <c r="CD65" s="125"/>
      <c r="CE65" s="125"/>
      <c r="CF65" s="125"/>
      <c r="CG65" s="125"/>
      <c r="CH65" s="125"/>
      <c r="CI65" s="125"/>
      <c r="CJ65" s="125"/>
      <c r="CK65" s="125"/>
      <c r="CL65" s="125"/>
      <c r="CM65" s="125"/>
      <c r="CN65" s="125"/>
      <c r="CO65" s="125"/>
      <c r="CP65" s="125"/>
      <c r="CQ65" s="125"/>
      <c r="CR65" s="125"/>
      <c r="CS65" s="125"/>
      <c r="CT65" s="125"/>
      <c r="CU65" s="125"/>
      <c r="CV65" s="125"/>
      <c r="CW65" s="125"/>
      <c r="CX65" s="125"/>
      <c r="CY65" s="125"/>
      <c r="CZ65" s="125"/>
      <c r="DA65" s="125"/>
      <c r="DB65" s="125"/>
      <c r="DC65" s="125"/>
      <c r="DD65" s="125"/>
      <c r="DE65" s="125"/>
      <c r="DF65" s="125"/>
      <c r="DG65" s="125"/>
      <c r="DH65" s="125"/>
      <c r="DI65" s="125"/>
      <c r="DJ65" s="125"/>
      <c r="DK65" s="125"/>
      <c r="DL65" s="125"/>
      <c r="DM65" s="125"/>
      <c r="DN65" s="125"/>
      <c r="DO65" s="125"/>
      <c r="DP65" s="125"/>
      <c r="DQ65" s="125"/>
      <c r="DR65" s="125"/>
      <c r="DS65" s="125"/>
      <c r="DT65" s="125"/>
      <c r="DU65" s="125"/>
      <c r="DV65" s="125"/>
      <c r="DW65" s="125"/>
      <c r="DX65" s="125"/>
      <c r="DY65" s="125"/>
      <c r="DZ65" s="125"/>
      <c r="EA65" s="125"/>
      <c r="EB65" s="125"/>
      <c r="EC65" s="125"/>
      <c r="ED65" s="125"/>
      <c r="EE65" s="125"/>
      <c r="EF65" s="125"/>
      <c r="EG65" s="125"/>
      <c r="EH65" s="125"/>
      <c r="EI65" s="125"/>
      <c r="EJ65" s="125"/>
      <c r="EK65" s="125"/>
      <c r="EL65" s="125"/>
      <c r="EM65" s="125"/>
      <c r="EN65" s="125"/>
      <c r="EO65" s="125"/>
      <c r="EP65" s="125"/>
      <c r="EQ65" s="125"/>
      <c r="ER65" s="125"/>
      <c r="ES65" s="125"/>
      <c r="ET65" s="125"/>
      <c r="EU65" s="125"/>
      <c r="EV65" s="125"/>
      <c r="EW65" s="125"/>
      <c r="EX65" s="125"/>
      <c r="EY65" s="125"/>
      <c r="EZ65" s="125"/>
      <c r="FA65" s="125"/>
      <c r="FB65" s="125"/>
      <c r="FC65" s="125"/>
      <c r="FD65" s="125"/>
      <c r="FE65" s="125"/>
      <c r="FF65" s="125"/>
      <c r="FG65" s="125"/>
      <c r="FH65" s="125"/>
      <c r="FI65" s="125"/>
      <c r="FJ65" s="125"/>
      <c r="FK65" s="125"/>
      <c r="FL65" s="125"/>
      <c r="FM65" s="125"/>
      <c r="FN65" s="125"/>
      <c r="FO65" s="125"/>
      <c r="FP65" s="125"/>
      <c r="FQ65" s="125"/>
      <c r="FR65" s="125"/>
      <c r="FS65" s="125"/>
      <c r="FT65" s="125"/>
      <c r="FU65" s="125"/>
      <c r="FV65" s="125"/>
      <c r="FW65" s="125"/>
      <c r="FX65" s="125"/>
      <c r="FY65" s="125"/>
      <c r="FZ65" s="125"/>
      <c r="GA65" s="125"/>
      <c r="GB65" s="125"/>
      <c r="GC65" s="125"/>
      <c r="GD65" s="125"/>
      <c r="GE65" s="125"/>
      <c r="GF65" s="125"/>
      <c r="GG65" s="125"/>
      <c r="GH65" s="125"/>
      <c r="GI65" s="125"/>
      <c r="GJ65" s="125"/>
      <c r="GK65" s="125"/>
      <c r="GL65" s="125"/>
      <c r="GM65" s="125"/>
      <c r="GN65" s="125"/>
      <c r="GO65" s="125"/>
      <c r="GP65" s="125"/>
      <c r="GQ65" s="125"/>
      <c r="GR65" s="125"/>
      <c r="GS65" s="125"/>
      <c r="GT65" s="125"/>
      <c r="GU65" s="125"/>
      <c r="GV65" s="125"/>
      <c r="GW65" s="125"/>
      <c r="GX65" s="125"/>
      <c r="GY65" s="125"/>
      <c r="GZ65" s="125"/>
      <c r="HA65" s="125"/>
      <c r="HB65" s="125"/>
      <c r="HC65" s="125"/>
      <c r="HD65" s="125"/>
      <c r="HE65" s="125"/>
      <c r="HF65" s="125"/>
      <c r="HG65" s="125"/>
      <c r="HH65" s="125"/>
      <c r="HI65" s="125"/>
      <c r="HJ65" s="125"/>
      <c r="HK65" s="125"/>
      <c r="HL65" s="125"/>
      <c r="HM65" s="125"/>
      <c r="HN65" s="125"/>
      <c r="HO65" s="125"/>
      <c r="HP65" s="125"/>
      <c r="HQ65" s="125"/>
      <c r="HR65" s="125"/>
      <c r="HS65" s="125"/>
      <c r="HT65" s="125"/>
      <c r="HU65" s="125"/>
      <c r="HV65" s="125"/>
      <c r="HW65" s="125"/>
      <c r="HX65" s="125"/>
      <c r="HY65" s="125"/>
      <c r="HZ65" s="125"/>
      <c r="IA65" s="125"/>
    </row>
    <row r="66" spans="1:235" s="124" customFormat="1" ht="12.75" hidden="1">
      <c r="A66" s="101" t="s">
        <v>621</v>
      </c>
      <c r="B66" s="142" t="s">
        <v>622</v>
      </c>
      <c r="C66" s="143" t="s">
        <v>97</v>
      </c>
      <c r="D66" s="64">
        <v>5811750.97</v>
      </c>
      <c r="E66" s="64">
        <v>6677943.42</v>
      </c>
      <c r="F66" s="64">
        <v>7214566.56</v>
      </c>
      <c r="G66" s="64">
        <f>7719500+6955.48</f>
        <v>7726455.48</v>
      </c>
      <c r="H66" s="64">
        <f>8337000-35613.5</f>
        <v>8301386.5</v>
      </c>
      <c r="I66" s="64">
        <f>9004000-66221.09</f>
        <v>8937778.91</v>
      </c>
      <c r="J66" s="64">
        <f>9724300-24278.96</f>
        <v>9700021.04</v>
      </c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125"/>
      <c r="BL66" s="125"/>
      <c r="BM66" s="125"/>
      <c r="BN66" s="125"/>
      <c r="BO66" s="125"/>
      <c r="BP66" s="125"/>
      <c r="BQ66" s="125"/>
      <c r="BR66" s="125"/>
      <c r="BS66" s="125"/>
      <c r="BT66" s="125"/>
      <c r="BU66" s="125"/>
      <c r="BV66" s="125"/>
      <c r="BW66" s="125"/>
      <c r="BX66" s="125"/>
      <c r="BY66" s="125"/>
      <c r="BZ66" s="125"/>
      <c r="CA66" s="125"/>
      <c r="CB66" s="125"/>
      <c r="CC66" s="125"/>
      <c r="CD66" s="125"/>
      <c r="CE66" s="125"/>
      <c r="CF66" s="125"/>
      <c r="CG66" s="125"/>
      <c r="CH66" s="125"/>
      <c r="CI66" s="125"/>
      <c r="CJ66" s="125"/>
      <c r="CK66" s="125"/>
      <c r="CL66" s="125"/>
      <c r="CM66" s="125"/>
      <c r="CN66" s="125"/>
      <c r="CO66" s="125"/>
      <c r="CP66" s="125"/>
      <c r="CQ66" s="125"/>
      <c r="CR66" s="125"/>
      <c r="CS66" s="125"/>
      <c r="CT66" s="125"/>
      <c r="CU66" s="125"/>
      <c r="CV66" s="125"/>
      <c r="CW66" s="125"/>
      <c r="CX66" s="125"/>
      <c r="CY66" s="125"/>
      <c r="CZ66" s="125"/>
      <c r="DA66" s="125"/>
      <c r="DB66" s="125"/>
      <c r="DC66" s="125"/>
      <c r="DD66" s="125"/>
      <c r="DE66" s="125"/>
      <c r="DF66" s="125"/>
      <c r="DG66" s="125"/>
      <c r="DH66" s="125"/>
      <c r="DI66" s="125"/>
      <c r="DJ66" s="125"/>
      <c r="DK66" s="125"/>
      <c r="DL66" s="125"/>
      <c r="DM66" s="125"/>
      <c r="DN66" s="125"/>
      <c r="DO66" s="125"/>
      <c r="DP66" s="125"/>
      <c r="DQ66" s="125"/>
      <c r="DR66" s="125"/>
      <c r="DS66" s="125"/>
      <c r="DT66" s="125"/>
      <c r="DU66" s="125"/>
      <c r="DV66" s="125"/>
      <c r="DW66" s="125"/>
      <c r="DX66" s="125"/>
      <c r="DY66" s="125"/>
      <c r="DZ66" s="125"/>
      <c r="EA66" s="125"/>
      <c r="EB66" s="125"/>
      <c r="EC66" s="125"/>
      <c r="ED66" s="125"/>
      <c r="EE66" s="125"/>
      <c r="EF66" s="125"/>
      <c r="EG66" s="125"/>
      <c r="EH66" s="125"/>
      <c r="EI66" s="125"/>
      <c r="EJ66" s="125"/>
      <c r="EK66" s="125"/>
      <c r="EL66" s="125"/>
      <c r="EM66" s="125"/>
      <c r="EN66" s="125"/>
      <c r="EO66" s="125"/>
      <c r="EP66" s="125"/>
      <c r="EQ66" s="125"/>
      <c r="ER66" s="125"/>
      <c r="ES66" s="125"/>
      <c r="ET66" s="125"/>
      <c r="EU66" s="125"/>
      <c r="EV66" s="125"/>
      <c r="EW66" s="125"/>
      <c r="EX66" s="125"/>
      <c r="EY66" s="125"/>
      <c r="EZ66" s="125"/>
      <c r="FA66" s="125"/>
      <c r="FB66" s="125"/>
      <c r="FC66" s="125"/>
      <c r="FD66" s="125"/>
      <c r="FE66" s="125"/>
      <c r="FF66" s="125"/>
      <c r="FG66" s="125"/>
      <c r="FH66" s="125"/>
      <c r="FI66" s="125"/>
      <c r="FJ66" s="125"/>
      <c r="FK66" s="125"/>
      <c r="FL66" s="125"/>
      <c r="FM66" s="125"/>
      <c r="FN66" s="125"/>
      <c r="FO66" s="125"/>
      <c r="FP66" s="125"/>
      <c r="FQ66" s="125"/>
      <c r="FR66" s="125"/>
      <c r="FS66" s="125"/>
      <c r="FT66" s="125"/>
      <c r="FU66" s="125"/>
      <c r="FV66" s="125"/>
      <c r="FW66" s="125"/>
      <c r="FX66" s="125"/>
      <c r="FY66" s="125"/>
      <c r="FZ66" s="125"/>
      <c r="GA66" s="125"/>
      <c r="GB66" s="125"/>
      <c r="GC66" s="125"/>
      <c r="GD66" s="125"/>
      <c r="GE66" s="125"/>
      <c r="GF66" s="125"/>
      <c r="GG66" s="125"/>
      <c r="GH66" s="125"/>
      <c r="GI66" s="125"/>
      <c r="GJ66" s="125"/>
      <c r="GK66" s="125"/>
      <c r="GL66" s="125"/>
      <c r="GM66" s="125"/>
      <c r="GN66" s="125"/>
      <c r="GO66" s="125"/>
      <c r="GP66" s="125"/>
      <c r="GQ66" s="125"/>
      <c r="GR66" s="125"/>
      <c r="GS66" s="125"/>
      <c r="GT66" s="125"/>
      <c r="GU66" s="125"/>
      <c r="GV66" s="125"/>
      <c r="GW66" s="125"/>
      <c r="GX66" s="125"/>
      <c r="GY66" s="125"/>
      <c r="GZ66" s="125"/>
      <c r="HA66" s="125"/>
      <c r="HB66" s="125"/>
      <c r="HC66" s="125"/>
      <c r="HD66" s="125"/>
      <c r="HE66" s="125"/>
      <c r="HF66" s="125"/>
      <c r="HG66" s="125"/>
      <c r="HH66" s="125"/>
      <c r="HI66" s="125"/>
      <c r="HJ66" s="125"/>
      <c r="HK66" s="125"/>
      <c r="HL66" s="125"/>
      <c r="HM66" s="125"/>
      <c r="HN66" s="125"/>
      <c r="HO66" s="125"/>
      <c r="HP66" s="125"/>
      <c r="HQ66" s="125"/>
      <c r="HR66" s="125"/>
      <c r="HS66" s="125"/>
      <c r="HT66" s="125"/>
      <c r="HU66" s="125"/>
      <c r="HV66" s="125"/>
      <c r="HW66" s="125"/>
      <c r="HX66" s="125"/>
      <c r="HY66" s="125"/>
      <c r="HZ66" s="125"/>
      <c r="IA66" s="125"/>
    </row>
    <row r="67" spans="1:237" ht="12.75">
      <c r="A67" s="103" t="s">
        <v>623</v>
      </c>
      <c r="B67" s="167" t="s">
        <v>624</v>
      </c>
      <c r="C67" s="137"/>
      <c r="D67" s="62">
        <f aca="true" t="shared" si="21" ref="D67:J67">SUM(D68:D71)</f>
        <v>135514.13</v>
      </c>
      <c r="E67" s="62">
        <f t="shared" si="21"/>
        <v>108649.81</v>
      </c>
      <c r="F67" s="62">
        <f t="shared" si="21"/>
        <v>332661.35000000003</v>
      </c>
      <c r="G67" s="62">
        <f t="shared" si="21"/>
        <v>104400</v>
      </c>
      <c r="H67" s="62">
        <f t="shared" si="21"/>
        <v>112600</v>
      </c>
      <c r="I67" s="62">
        <f t="shared" si="21"/>
        <v>121500</v>
      </c>
      <c r="J67" s="62">
        <f t="shared" si="21"/>
        <v>131200</v>
      </c>
      <c r="IB67" s="112"/>
      <c r="IC67" s="112"/>
    </row>
    <row r="68" spans="1:235" s="124" customFormat="1" ht="12.75" hidden="1">
      <c r="A68" s="101" t="s">
        <v>625</v>
      </c>
      <c r="B68" s="142" t="s">
        <v>626</v>
      </c>
      <c r="C68" s="143" t="s">
        <v>97</v>
      </c>
      <c r="D68" s="64">
        <v>19756.38</v>
      </c>
      <c r="E68" s="64">
        <v>20533.89</v>
      </c>
      <c r="F68" s="64">
        <v>18725.97</v>
      </c>
      <c r="G68" s="64">
        <v>18000</v>
      </c>
      <c r="H68" s="64">
        <v>19400</v>
      </c>
      <c r="I68" s="64">
        <v>20900</v>
      </c>
      <c r="J68" s="64">
        <v>22500</v>
      </c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5"/>
      <c r="CL68" s="125"/>
      <c r="CM68" s="125"/>
      <c r="CN68" s="125"/>
      <c r="CO68" s="125"/>
      <c r="CP68" s="125"/>
      <c r="CQ68" s="125"/>
      <c r="CR68" s="125"/>
      <c r="CS68" s="125"/>
      <c r="CT68" s="125"/>
      <c r="CU68" s="125"/>
      <c r="CV68" s="125"/>
      <c r="CW68" s="125"/>
      <c r="CX68" s="125"/>
      <c r="CY68" s="125"/>
      <c r="CZ68" s="125"/>
      <c r="DA68" s="125"/>
      <c r="DB68" s="125"/>
      <c r="DC68" s="125"/>
      <c r="DD68" s="125"/>
      <c r="DE68" s="125"/>
      <c r="DF68" s="125"/>
      <c r="DG68" s="125"/>
      <c r="DH68" s="125"/>
      <c r="DI68" s="125"/>
      <c r="DJ68" s="125"/>
      <c r="DK68" s="125"/>
      <c r="DL68" s="125"/>
      <c r="DM68" s="125"/>
      <c r="DN68" s="125"/>
      <c r="DO68" s="125"/>
      <c r="DP68" s="125"/>
      <c r="DQ68" s="125"/>
      <c r="DR68" s="125"/>
      <c r="DS68" s="125"/>
      <c r="DT68" s="125"/>
      <c r="DU68" s="125"/>
      <c r="DV68" s="125"/>
      <c r="DW68" s="125"/>
      <c r="DX68" s="125"/>
      <c r="DY68" s="125"/>
      <c r="DZ68" s="125"/>
      <c r="EA68" s="125"/>
      <c r="EB68" s="125"/>
      <c r="EC68" s="125"/>
      <c r="ED68" s="125"/>
      <c r="EE68" s="125"/>
      <c r="EF68" s="125"/>
      <c r="EG68" s="125"/>
      <c r="EH68" s="125"/>
      <c r="EI68" s="125"/>
      <c r="EJ68" s="125"/>
      <c r="EK68" s="125"/>
      <c r="EL68" s="125"/>
      <c r="EM68" s="125"/>
      <c r="EN68" s="125"/>
      <c r="EO68" s="125"/>
      <c r="EP68" s="125"/>
      <c r="EQ68" s="125"/>
      <c r="ER68" s="125"/>
      <c r="ES68" s="125"/>
      <c r="ET68" s="125"/>
      <c r="EU68" s="125"/>
      <c r="EV68" s="125"/>
      <c r="EW68" s="125"/>
      <c r="EX68" s="125"/>
      <c r="EY68" s="125"/>
      <c r="EZ68" s="125"/>
      <c r="FA68" s="125"/>
      <c r="FB68" s="125"/>
      <c r="FC68" s="125"/>
      <c r="FD68" s="125"/>
      <c r="FE68" s="125"/>
      <c r="FF68" s="125"/>
      <c r="FG68" s="125"/>
      <c r="FH68" s="125"/>
      <c r="FI68" s="125"/>
      <c r="FJ68" s="125"/>
      <c r="FK68" s="125"/>
      <c r="FL68" s="125"/>
      <c r="FM68" s="125"/>
      <c r="FN68" s="125"/>
      <c r="FO68" s="125"/>
      <c r="FP68" s="125"/>
      <c r="FQ68" s="125"/>
      <c r="FR68" s="125"/>
      <c r="FS68" s="125"/>
      <c r="FT68" s="125"/>
      <c r="FU68" s="125"/>
      <c r="FV68" s="125"/>
      <c r="FW68" s="125"/>
      <c r="FX68" s="125"/>
      <c r="FY68" s="125"/>
      <c r="FZ68" s="125"/>
      <c r="GA68" s="125"/>
      <c r="GB68" s="125"/>
      <c r="GC68" s="125"/>
      <c r="GD68" s="125"/>
      <c r="GE68" s="125"/>
      <c r="GF68" s="125"/>
      <c r="GG68" s="125"/>
      <c r="GH68" s="125"/>
      <c r="GI68" s="125"/>
      <c r="GJ68" s="125"/>
      <c r="GK68" s="125"/>
      <c r="GL68" s="125"/>
      <c r="GM68" s="125"/>
      <c r="GN68" s="125"/>
      <c r="GO68" s="125"/>
      <c r="GP68" s="125"/>
      <c r="GQ68" s="125"/>
      <c r="GR68" s="125"/>
      <c r="GS68" s="125"/>
      <c r="GT68" s="125"/>
      <c r="GU68" s="125"/>
      <c r="GV68" s="125"/>
      <c r="GW68" s="125"/>
      <c r="GX68" s="125"/>
      <c r="GY68" s="125"/>
      <c r="GZ68" s="125"/>
      <c r="HA68" s="125"/>
      <c r="HB68" s="125"/>
      <c r="HC68" s="125"/>
      <c r="HD68" s="125"/>
      <c r="HE68" s="125"/>
      <c r="HF68" s="125"/>
      <c r="HG68" s="125"/>
      <c r="HH68" s="125"/>
      <c r="HI68" s="125"/>
      <c r="HJ68" s="125"/>
      <c r="HK68" s="125"/>
      <c r="HL68" s="125"/>
      <c r="HM68" s="125"/>
      <c r="HN68" s="125"/>
      <c r="HO68" s="125"/>
      <c r="HP68" s="125"/>
      <c r="HQ68" s="125"/>
      <c r="HR68" s="125"/>
      <c r="HS68" s="125"/>
      <c r="HT68" s="125"/>
      <c r="HU68" s="125"/>
      <c r="HV68" s="125"/>
      <c r="HW68" s="125"/>
      <c r="HX68" s="125"/>
      <c r="HY68" s="125"/>
      <c r="HZ68" s="125"/>
      <c r="IA68" s="125"/>
    </row>
    <row r="69" spans="1:235" s="124" customFormat="1" ht="12.75" hidden="1">
      <c r="A69" s="101" t="s">
        <v>627</v>
      </c>
      <c r="B69" s="142" t="s">
        <v>628</v>
      </c>
      <c r="C69" s="143" t="s">
        <v>97</v>
      </c>
      <c r="D69" s="64">
        <v>55725.96</v>
      </c>
      <c r="E69" s="64">
        <v>48479.59</v>
      </c>
      <c r="F69" s="64">
        <v>53288.91</v>
      </c>
      <c r="G69" s="64">
        <v>57000</v>
      </c>
      <c r="H69" s="64">
        <v>61500</v>
      </c>
      <c r="I69" s="64">
        <v>66400</v>
      </c>
      <c r="J69" s="64">
        <v>71700</v>
      </c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125"/>
      <c r="CB69" s="125"/>
      <c r="CC69" s="125"/>
      <c r="CD69" s="125"/>
      <c r="CE69" s="125"/>
      <c r="CF69" s="125"/>
      <c r="CG69" s="125"/>
      <c r="CH69" s="125"/>
      <c r="CI69" s="125"/>
      <c r="CJ69" s="125"/>
      <c r="CK69" s="125"/>
      <c r="CL69" s="125"/>
      <c r="CM69" s="125"/>
      <c r="CN69" s="125"/>
      <c r="CO69" s="125"/>
      <c r="CP69" s="125"/>
      <c r="CQ69" s="125"/>
      <c r="CR69" s="125"/>
      <c r="CS69" s="125"/>
      <c r="CT69" s="125"/>
      <c r="CU69" s="125"/>
      <c r="CV69" s="125"/>
      <c r="CW69" s="125"/>
      <c r="CX69" s="125"/>
      <c r="CY69" s="125"/>
      <c r="CZ69" s="125"/>
      <c r="DA69" s="125"/>
      <c r="DB69" s="125"/>
      <c r="DC69" s="125"/>
      <c r="DD69" s="125"/>
      <c r="DE69" s="125"/>
      <c r="DF69" s="125"/>
      <c r="DG69" s="125"/>
      <c r="DH69" s="125"/>
      <c r="DI69" s="125"/>
      <c r="DJ69" s="125"/>
      <c r="DK69" s="125"/>
      <c r="DL69" s="125"/>
      <c r="DM69" s="125"/>
      <c r="DN69" s="125"/>
      <c r="DO69" s="125"/>
      <c r="DP69" s="125"/>
      <c r="DQ69" s="125"/>
      <c r="DR69" s="125"/>
      <c r="DS69" s="125"/>
      <c r="DT69" s="125"/>
      <c r="DU69" s="125"/>
      <c r="DV69" s="125"/>
      <c r="DW69" s="125"/>
      <c r="DX69" s="125"/>
      <c r="DY69" s="125"/>
      <c r="DZ69" s="125"/>
      <c r="EA69" s="125"/>
      <c r="EB69" s="125"/>
      <c r="EC69" s="125"/>
      <c r="ED69" s="125"/>
      <c r="EE69" s="125"/>
      <c r="EF69" s="125"/>
      <c r="EG69" s="125"/>
      <c r="EH69" s="125"/>
      <c r="EI69" s="125"/>
      <c r="EJ69" s="125"/>
      <c r="EK69" s="125"/>
      <c r="EL69" s="125"/>
      <c r="EM69" s="125"/>
      <c r="EN69" s="125"/>
      <c r="EO69" s="125"/>
      <c r="EP69" s="125"/>
      <c r="EQ69" s="125"/>
      <c r="ER69" s="125"/>
      <c r="ES69" s="125"/>
      <c r="ET69" s="125"/>
      <c r="EU69" s="125"/>
      <c r="EV69" s="125"/>
      <c r="EW69" s="125"/>
      <c r="EX69" s="125"/>
      <c r="EY69" s="125"/>
      <c r="EZ69" s="125"/>
      <c r="FA69" s="125"/>
      <c r="FB69" s="125"/>
      <c r="FC69" s="125"/>
      <c r="FD69" s="125"/>
      <c r="FE69" s="125"/>
      <c r="FF69" s="125"/>
      <c r="FG69" s="125"/>
      <c r="FH69" s="125"/>
      <c r="FI69" s="125"/>
      <c r="FJ69" s="125"/>
      <c r="FK69" s="125"/>
      <c r="FL69" s="125"/>
      <c r="FM69" s="125"/>
      <c r="FN69" s="125"/>
      <c r="FO69" s="125"/>
      <c r="FP69" s="125"/>
      <c r="FQ69" s="125"/>
      <c r="FR69" s="125"/>
      <c r="FS69" s="125"/>
      <c r="FT69" s="125"/>
      <c r="FU69" s="125"/>
      <c r="FV69" s="125"/>
      <c r="FW69" s="125"/>
      <c r="FX69" s="125"/>
      <c r="FY69" s="125"/>
      <c r="FZ69" s="125"/>
      <c r="GA69" s="125"/>
      <c r="GB69" s="125"/>
      <c r="GC69" s="125"/>
      <c r="GD69" s="125"/>
      <c r="GE69" s="125"/>
      <c r="GF69" s="125"/>
      <c r="GG69" s="125"/>
      <c r="GH69" s="125"/>
      <c r="GI69" s="125"/>
      <c r="GJ69" s="125"/>
      <c r="GK69" s="125"/>
      <c r="GL69" s="125"/>
      <c r="GM69" s="125"/>
      <c r="GN69" s="125"/>
      <c r="GO69" s="125"/>
      <c r="GP69" s="125"/>
      <c r="GQ69" s="125"/>
      <c r="GR69" s="125"/>
      <c r="GS69" s="125"/>
      <c r="GT69" s="125"/>
      <c r="GU69" s="125"/>
      <c r="GV69" s="125"/>
      <c r="GW69" s="125"/>
      <c r="GX69" s="125"/>
      <c r="GY69" s="125"/>
      <c r="GZ69" s="125"/>
      <c r="HA69" s="125"/>
      <c r="HB69" s="125"/>
      <c r="HC69" s="125"/>
      <c r="HD69" s="125"/>
      <c r="HE69" s="125"/>
      <c r="HF69" s="125"/>
      <c r="HG69" s="125"/>
      <c r="HH69" s="125"/>
      <c r="HI69" s="125"/>
      <c r="HJ69" s="125"/>
      <c r="HK69" s="125"/>
      <c r="HL69" s="125"/>
      <c r="HM69" s="125"/>
      <c r="HN69" s="125"/>
      <c r="HO69" s="125"/>
      <c r="HP69" s="125"/>
      <c r="HQ69" s="125"/>
      <c r="HR69" s="125"/>
      <c r="HS69" s="125"/>
      <c r="HT69" s="125"/>
      <c r="HU69" s="125"/>
      <c r="HV69" s="125"/>
      <c r="HW69" s="125"/>
      <c r="HX69" s="125"/>
      <c r="HY69" s="125"/>
      <c r="HZ69" s="125"/>
      <c r="IA69" s="125"/>
    </row>
    <row r="70" spans="1:235" s="124" customFormat="1" ht="12.75" hidden="1">
      <c r="A70" s="101" t="s">
        <v>1177</v>
      </c>
      <c r="B70" s="142" t="s">
        <v>1178</v>
      </c>
      <c r="C70" s="143" t="s">
        <v>97</v>
      </c>
      <c r="D70" s="64">
        <v>0</v>
      </c>
      <c r="E70" s="64">
        <f>D70*1.05</f>
        <v>0</v>
      </c>
      <c r="F70" s="64">
        <v>233160.01</v>
      </c>
      <c r="G70" s="64">
        <v>0</v>
      </c>
      <c r="H70" s="64">
        <f>G70*1.06</f>
        <v>0</v>
      </c>
      <c r="I70" s="64">
        <f>H70*1.07</f>
        <v>0</v>
      </c>
      <c r="J70" s="64">
        <f>I70*1.07</f>
        <v>0</v>
      </c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5"/>
      <c r="BX70" s="125"/>
      <c r="BY70" s="125"/>
      <c r="BZ70" s="125"/>
      <c r="CA70" s="125"/>
      <c r="CB70" s="125"/>
      <c r="CC70" s="125"/>
      <c r="CD70" s="125"/>
      <c r="CE70" s="125"/>
      <c r="CF70" s="125"/>
      <c r="CG70" s="125"/>
      <c r="CH70" s="125"/>
      <c r="CI70" s="125"/>
      <c r="CJ70" s="125"/>
      <c r="CK70" s="125"/>
      <c r="CL70" s="125"/>
      <c r="CM70" s="125"/>
      <c r="CN70" s="125"/>
      <c r="CO70" s="125"/>
      <c r="CP70" s="125"/>
      <c r="CQ70" s="125"/>
      <c r="CR70" s="125"/>
      <c r="CS70" s="125"/>
      <c r="CT70" s="125"/>
      <c r="CU70" s="125"/>
      <c r="CV70" s="125"/>
      <c r="CW70" s="125"/>
      <c r="CX70" s="125"/>
      <c r="CY70" s="125"/>
      <c r="CZ70" s="125"/>
      <c r="DA70" s="125"/>
      <c r="DB70" s="125"/>
      <c r="DC70" s="125"/>
      <c r="DD70" s="125"/>
      <c r="DE70" s="125"/>
      <c r="DF70" s="125"/>
      <c r="DG70" s="125"/>
      <c r="DH70" s="125"/>
      <c r="DI70" s="125"/>
      <c r="DJ70" s="125"/>
      <c r="DK70" s="125"/>
      <c r="DL70" s="125"/>
      <c r="DM70" s="125"/>
      <c r="DN70" s="125"/>
      <c r="DO70" s="125"/>
      <c r="DP70" s="125"/>
      <c r="DQ70" s="125"/>
      <c r="DR70" s="125"/>
      <c r="DS70" s="125"/>
      <c r="DT70" s="125"/>
      <c r="DU70" s="125"/>
      <c r="DV70" s="125"/>
      <c r="DW70" s="125"/>
      <c r="DX70" s="125"/>
      <c r="DY70" s="125"/>
      <c r="DZ70" s="125"/>
      <c r="EA70" s="125"/>
      <c r="EB70" s="125"/>
      <c r="EC70" s="125"/>
      <c r="ED70" s="125"/>
      <c r="EE70" s="125"/>
      <c r="EF70" s="125"/>
      <c r="EG70" s="125"/>
      <c r="EH70" s="125"/>
      <c r="EI70" s="125"/>
      <c r="EJ70" s="125"/>
      <c r="EK70" s="125"/>
      <c r="EL70" s="125"/>
      <c r="EM70" s="125"/>
      <c r="EN70" s="125"/>
      <c r="EO70" s="125"/>
      <c r="EP70" s="125"/>
      <c r="EQ70" s="125"/>
      <c r="ER70" s="125"/>
      <c r="ES70" s="125"/>
      <c r="ET70" s="125"/>
      <c r="EU70" s="125"/>
      <c r="EV70" s="125"/>
      <c r="EW70" s="125"/>
      <c r="EX70" s="125"/>
      <c r="EY70" s="125"/>
      <c r="EZ70" s="125"/>
      <c r="FA70" s="125"/>
      <c r="FB70" s="125"/>
      <c r="FC70" s="125"/>
      <c r="FD70" s="125"/>
      <c r="FE70" s="125"/>
      <c r="FF70" s="125"/>
      <c r="FG70" s="125"/>
      <c r="FH70" s="125"/>
      <c r="FI70" s="125"/>
      <c r="FJ70" s="125"/>
      <c r="FK70" s="125"/>
      <c r="FL70" s="125"/>
      <c r="FM70" s="125"/>
      <c r="FN70" s="125"/>
      <c r="FO70" s="125"/>
      <c r="FP70" s="125"/>
      <c r="FQ70" s="125"/>
      <c r="FR70" s="125"/>
      <c r="FS70" s="125"/>
      <c r="FT70" s="125"/>
      <c r="FU70" s="125"/>
      <c r="FV70" s="125"/>
      <c r="FW70" s="125"/>
      <c r="FX70" s="125"/>
      <c r="FY70" s="125"/>
      <c r="FZ70" s="125"/>
      <c r="GA70" s="125"/>
      <c r="GB70" s="125"/>
      <c r="GC70" s="125"/>
      <c r="GD70" s="125"/>
      <c r="GE70" s="125"/>
      <c r="GF70" s="125"/>
      <c r="GG70" s="125"/>
      <c r="GH70" s="125"/>
      <c r="GI70" s="125"/>
      <c r="GJ70" s="125"/>
      <c r="GK70" s="125"/>
      <c r="GL70" s="125"/>
      <c r="GM70" s="125"/>
      <c r="GN70" s="125"/>
      <c r="GO70" s="125"/>
      <c r="GP70" s="125"/>
      <c r="GQ70" s="125"/>
      <c r="GR70" s="125"/>
      <c r="GS70" s="125"/>
      <c r="GT70" s="125"/>
      <c r="GU70" s="125"/>
      <c r="GV70" s="125"/>
      <c r="GW70" s="125"/>
      <c r="GX70" s="125"/>
      <c r="GY70" s="125"/>
      <c r="GZ70" s="125"/>
      <c r="HA70" s="125"/>
      <c r="HB70" s="125"/>
      <c r="HC70" s="125"/>
      <c r="HD70" s="125"/>
      <c r="HE70" s="125"/>
      <c r="HF70" s="125"/>
      <c r="HG70" s="125"/>
      <c r="HH70" s="125"/>
      <c r="HI70" s="125"/>
      <c r="HJ70" s="125"/>
      <c r="HK70" s="125"/>
      <c r="HL70" s="125"/>
      <c r="HM70" s="125"/>
      <c r="HN70" s="125"/>
      <c r="HO70" s="125"/>
      <c r="HP70" s="125"/>
      <c r="HQ70" s="125"/>
      <c r="HR70" s="125"/>
      <c r="HS70" s="125"/>
      <c r="HT70" s="125"/>
      <c r="HU70" s="125"/>
      <c r="HV70" s="125"/>
      <c r="HW70" s="125"/>
      <c r="HX70" s="125"/>
      <c r="HY70" s="125"/>
      <c r="HZ70" s="125"/>
      <c r="IA70" s="125"/>
    </row>
    <row r="71" spans="1:235" s="124" customFormat="1" ht="12.75" hidden="1">
      <c r="A71" s="101" t="s">
        <v>1366</v>
      </c>
      <c r="B71" s="142" t="s">
        <v>1367</v>
      </c>
      <c r="C71" s="143" t="s">
        <v>97</v>
      </c>
      <c r="D71" s="64">
        <v>60031.79</v>
      </c>
      <c r="E71" s="64">
        <v>39636.33</v>
      </c>
      <c r="F71" s="64">
        <v>27486.46</v>
      </c>
      <c r="G71" s="64">
        <v>29400</v>
      </c>
      <c r="H71" s="64">
        <v>31700</v>
      </c>
      <c r="I71" s="64">
        <v>34200</v>
      </c>
      <c r="J71" s="64">
        <v>37000</v>
      </c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25"/>
      <c r="BX71" s="125"/>
      <c r="BY71" s="125"/>
      <c r="BZ71" s="125"/>
      <c r="CA71" s="125"/>
      <c r="CB71" s="125"/>
      <c r="CC71" s="125"/>
      <c r="CD71" s="125"/>
      <c r="CE71" s="125"/>
      <c r="CF71" s="125"/>
      <c r="CG71" s="125"/>
      <c r="CH71" s="125"/>
      <c r="CI71" s="125"/>
      <c r="CJ71" s="125"/>
      <c r="CK71" s="125"/>
      <c r="CL71" s="125"/>
      <c r="CM71" s="125"/>
      <c r="CN71" s="125"/>
      <c r="CO71" s="125"/>
      <c r="CP71" s="125"/>
      <c r="CQ71" s="125"/>
      <c r="CR71" s="125"/>
      <c r="CS71" s="125"/>
      <c r="CT71" s="125"/>
      <c r="CU71" s="125"/>
      <c r="CV71" s="125"/>
      <c r="CW71" s="125"/>
      <c r="CX71" s="125"/>
      <c r="CY71" s="125"/>
      <c r="CZ71" s="125"/>
      <c r="DA71" s="125"/>
      <c r="DB71" s="125"/>
      <c r="DC71" s="125"/>
      <c r="DD71" s="125"/>
      <c r="DE71" s="125"/>
      <c r="DF71" s="125"/>
      <c r="DG71" s="125"/>
      <c r="DH71" s="125"/>
      <c r="DI71" s="125"/>
      <c r="DJ71" s="125"/>
      <c r="DK71" s="125"/>
      <c r="DL71" s="125"/>
      <c r="DM71" s="125"/>
      <c r="DN71" s="125"/>
      <c r="DO71" s="125"/>
      <c r="DP71" s="125"/>
      <c r="DQ71" s="125"/>
      <c r="DR71" s="125"/>
      <c r="DS71" s="125"/>
      <c r="DT71" s="125"/>
      <c r="DU71" s="125"/>
      <c r="DV71" s="125"/>
      <c r="DW71" s="125"/>
      <c r="DX71" s="125"/>
      <c r="DY71" s="125"/>
      <c r="DZ71" s="125"/>
      <c r="EA71" s="125"/>
      <c r="EB71" s="125"/>
      <c r="EC71" s="125"/>
      <c r="ED71" s="125"/>
      <c r="EE71" s="125"/>
      <c r="EF71" s="125"/>
      <c r="EG71" s="125"/>
      <c r="EH71" s="125"/>
      <c r="EI71" s="125"/>
      <c r="EJ71" s="125"/>
      <c r="EK71" s="125"/>
      <c r="EL71" s="125"/>
      <c r="EM71" s="125"/>
      <c r="EN71" s="125"/>
      <c r="EO71" s="125"/>
      <c r="EP71" s="125"/>
      <c r="EQ71" s="125"/>
      <c r="ER71" s="125"/>
      <c r="ES71" s="125"/>
      <c r="ET71" s="125"/>
      <c r="EU71" s="125"/>
      <c r="EV71" s="125"/>
      <c r="EW71" s="125"/>
      <c r="EX71" s="125"/>
      <c r="EY71" s="125"/>
      <c r="EZ71" s="125"/>
      <c r="FA71" s="125"/>
      <c r="FB71" s="125"/>
      <c r="FC71" s="125"/>
      <c r="FD71" s="125"/>
      <c r="FE71" s="125"/>
      <c r="FF71" s="125"/>
      <c r="FG71" s="125"/>
      <c r="FH71" s="125"/>
      <c r="FI71" s="125"/>
      <c r="FJ71" s="125"/>
      <c r="FK71" s="125"/>
      <c r="FL71" s="125"/>
      <c r="FM71" s="125"/>
      <c r="FN71" s="125"/>
      <c r="FO71" s="125"/>
      <c r="FP71" s="125"/>
      <c r="FQ71" s="125"/>
      <c r="FR71" s="125"/>
      <c r="FS71" s="125"/>
      <c r="FT71" s="125"/>
      <c r="FU71" s="125"/>
      <c r="FV71" s="125"/>
      <c r="FW71" s="125"/>
      <c r="FX71" s="125"/>
      <c r="FY71" s="125"/>
      <c r="FZ71" s="125"/>
      <c r="GA71" s="125"/>
      <c r="GB71" s="125"/>
      <c r="GC71" s="125"/>
      <c r="GD71" s="125"/>
      <c r="GE71" s="125"/>
      <c r="GF71" s="125"/>
      <c r="GG71" s="125"/>
      <c r="GH71" s="125"/>
      <c r="GI71" s="125"/>
      <c r="GJ71" s="125"/>
      <c r="GK71" s="125"/>
      <c r="GL71" s="125"/>
      <c r="GM71" s="125"/>
      <c r="GN71" s="125"/>
      <c r="GO71" s="125"/>
      <c r="GP71" s="125"/>
      <c r="GQ71" s="125"/>
      <c r="GR71" s="125"/>
      <c r="GS71" s="125"/>
      <c r="GT71" s="125"/>
      <c r="GU71" s="125"/>
      <c r="GV71" s="125"/>
      <c r="GW71" s="125"/>
      <c r="GX71" s="125"/>
      <c r="GY71" s="125"/>
      <c r="GZ71" s="125"/>
      <c r="HA71" s="125"/>
      <c r="HB71" s="125"/>
      <c r="HC71" s="125"/>
      <c r="HD71" s="125"/>
      <c r="HE71" s="125"/>
      <c r="HF71" s="125"/>
      <c r="HG71" s="125"/>
      <c r="HH71" s="125"/>
      <c r="HI71" s="125"/>
      <c r="HJ71" s="125"/>
      <c r="HK71" s="125"/>
      <c r="HL71" s="125"/>
      <c r="HM71" s="125"/>
      <c r="HN71" s="125"/>
      <c r="HO71" s="125"/>
      <c r="HP71" s="125"/>
      <c r="HQ71" s="125"/>
      <c r="HR71" s="125"/>
      <c r="HS71" s="125"/>
      <c r="HT71" s="125"/>
      <c r="HU71" s="125"/>
      <c r="HV71" s="125"/>
      <c r="HW71" s="125"/>
      <c r="HX71" s="125"/>
      <c r="HY71" s="125"/>
      <c r="HZ71" s="125"/>
      <c r="IA71" s="125"/>
    </row>
    <row r="72" spans="1:10" ht="12.75">
      <c r="A72" s="159" t="s">
        <v>629</v>
      </c>
      <c r="B72" s="160" t="s">
        <v>630</v>
      </c>
      <c r="C72" s="161"/>
      <c r="D72" s="162">
        <f aca="true" t="shared" si="22" ref="D72:J72">SUM(D73+D103)</f>
        <v>29134172.9</v>
      </c>
      <c r="E72" s="162">
        <f t="shared" si="22"/>
        <v>30726359.46</v>
      </c>
      <c r="F72" s="162">
        <f t="shared" si="22"/>
        <v>35699720.05</v>
      </c>
      <c r="G72" s="162">
        <f t="shared" si="22"/>
        <v>37408000</v>
      </c>
      <c r="H72" s="162">
        <f t="shared" si="22"/>
        <v>40398600</v>
      </c>
      <c r="I72" s="162">
        <f t="shared" si="22"/>
        <v>43616800</v>
      </c>
      <c r="J72" s="162">
        <f t="shared" si="22"/>
        <v>47112000</v>
      </c>
    </row>
    <row r="73" spans="1:10" ht="12.75">
      <c r="A73" s="163" t="s">
        <v>631</v>
      </c>
      <c r="B73" s="164" t="s">
        <v>632</v>
      </c>
      <c r="C73" s="165"/>
      <c r="D73" s="162">
        <f aca="true" t="shared" si="23" ref="D73:J73">SUM(D85+D74+D98)</f>
        <v>24024565.29</v>
      </c>
      <c r="E73" s="162">
        <f t="shared" si="23"/>
        <v>25340654.330000002</v>
      </c>
      <c r="F73" s="162">
        <f t="shared" si="23"/>
        <v>29009421.52</v>
      </c>
      <c r="G73" s="162">
        <f t="shared" si="23"/>
        <v>30258000</v>
      </c>
      <c r="H73" s="162">
        <f t="shared" si="23"/>
        <v>32678600</v>
      </c>
      <c r="I73" s="162">
        <f t="shared" si="23"/>
        <v>35286800</v>
      </c>
      <c r="J73" s="162">
        <f t="shared" si="23"/>
        <v>38116000</v>
      </c>
    </row>
    <row r="74" spans="1:10" ht="22.5">
      <c r="A74" s="139" t="s">
        <v>239</v>
      </c>
      <c r="B74" s="140" t="s">
        <v>240</v>
      </c>
      <c r="C74" s="141"/>
      <c r="D74" s="166">
        <f aca="true" t="shared" si="24" ref="D74:J74">SUM(D75)</f>
        <v>7509770.19</v>
      </c>
      <c r="E74" s="166">
        <f t="shared" si="24"/>
        <v>8309250.77</v>
      </c>
      <c r="F74" s="166">
        <f t="shared" si="24"/>
        <v>10629838.82</v>
      </c>
      <c r="G74" s="166">
        <f t="shared" si="24"/>
        <v>11442000</v>
      </c>
      <c r="H74" s="166">
        <f t="shared" si="24"/>
        <v>12357400</v>
      </c>
      <c r="I74" s="166">
        <f t="shared" si="24"/>
        <v>13345700</v>
      </c>
      <c r="J74" s="166">
        <f t="shared" si="24"/>
        <v>14413300</v>
      </c>
    </row>
    <row r="75" spans="1:237" ht="22.5">
      <c r="A75" s="103" t="s">
        <v>241</v>
      </c>
      <c r="B75" s="167" t="s">
        <v>242</v>
      </c>
      <c r="C75" s="137"/>
      <c r="D75" s="62">
        <f aca="true" t="shared" si="25" ref="D75:J75">SUM(D76,D81,D83)</f>
        <v>7509770.19</v>
      </c>
      <c r="E75" s="62">
        <f t="shared" si="25"/>
        <v>8309250.77</v>
      </c>
      <c r="F75" s="62">
        <f t="shared" si="25"/>
        <v>10629838.82</v>
      </c>
      <c r="G75" s="62">
        <f t="shared" si="25"/>
        <v>11442000</v>
      </c>
      <c r="H75" s="62">
        <f t="shared" si="25"/>
        <v>12357400</v>
      </c>
      <c r="I75" s="62">
        <f t="shared" si="25"/>
        <v>13345700</v>
      </c>
      <c r="J75" s="62">
        <f t="shared" si="25"/>
        <v>14413300</v>
      </c>
      <c r="IB75" s="112"/>
      <c r="IC75" s="112"/>
    </row>
    <row r="76" spans="1:10" ht="22.5">
      <c r="A76" s="103" t="s">
        <v>243</v>
      </c>
      <c r="B76" s="106" t="s">
        <v>244</v>
      </c>
      <c r="C76" s="137"/>
      <c r="D76" s="138">
        <f aca="true" t="shared" si="26" ref="D76:I76">SUM(D77:D80)</f>
        <v>5363629.330000001</v>
      </c>
      <c r="E76" s="138">
        <f t="shared" si="26"/>
        <v>4908771.8</v>
      </c>
      <c r="F76" s="138">
        <f t="shared" si="26"/>
        <v>5848857.08</v>
      </c>
      <c r="G76" s="138">
        <f t="shared" si="26"/>
        <v>6312000</v>
      </c>
      <c r="H76" s="138">
        <f t="shared" si="26"/>
        <v>6817000</v>
      </c>
      <c r="I76" s="138">
        <f t="shared" si="26"/>
        <v>7362000</v>
      </c>
      <c r="J76" s="138">
        <f>SUM(J77:J80)</f>
        <v>7951000</v>
      </c>
    </row>
    <row r="77" spans="1:10" ht="18" hidden="1">
      <c r="A77" s="101" t="s">
        <v>245</v>
      </c>
      <c r="B77" s="142" t="s">
        <v>246</v>
      </c>
      <c r="C77" s="143" t="s">
        <v>424</v>
      </c>
      <c r="D77" s="64">
        <v>57441.21</v>
      </c>
      <c r="E77" s="64">
        <v>29001.52</v>
      </c>
      <c r="F77" s="64">
        <v>16000.8</v>
      </c>
      <c r="G77" s="64">
        <v>17500</v>
      </c>
      <c r="H77" s="64">
        <v>18900</v>
      </c>
      <c r="I77" s="64">
        <v>20400</v>
      </c>
      <c r="J77" s="64">
        <v>22000</v>
      </c>
    </row>
    <row r="78" spans="1:10" ht="18" hidden="1">
      <c r="A78" s="101" t="s">
        <v>247</v>
      </c>
      <c r="B78" s="142" t="s">
        <v>248</v>
      </c>
      <c r="C78" s="143" t="s">
        <v>424</v>
      </c>
      <c r="D78" s="64">
        <v>5195027.98</v>
      </c>
      <c r="E78" s="64">
        <v>4757003.24</v>
      </c>
      <c r="F78" s="64">
        <v>5686371.44</v>
      </c>
      <c r="G78" s="64">
        <v>6100000</v>
      </c>
      <c r="H78" s="64">
        <v>6588000</v>
      </c>
      <c r="I78" s="64">
        <v>7115000</v>
      </c>
      <c r="J78" s="64">
        <v>7684000</v>
      </c>
    </row>
    <row r="79" spans="1:10" ht="18" hidden="1">
      <c r="A79" s="101" t="s">
        <v>249</v>
      </c>
      <c r="B79" s="142" t="s">
        <v>250</v>
      </c>
      <c r="C79" s="143" t="s">
        <v>424</v>
      </c>
      <c r="D79" s="64">
        <v>30427.19</v>
      </c>
      <c r="E79" s="64">
        <v>19702.61</v>
      </c>
      <c r="F79" s="64">
        <v>26298.99</v>
      </c>
      <c r="G79" s="64">
        <v>33500</v>
      </c>
      <c r="H79" s="64">
        <v>36200</v>
      </c>
      <c r="I79" s="64">
        <v>39000</v>
      </c>
      <c r="J79" s="64">
        <v>42200</v>
      </c>
    </row>
    <row r="80" spans="1:10" ht="18" hidden="1">
      <c r="A80" s="101" t="s">
        <v>251</v>
      </c>
      <c r="B80" s="142" t="s">
        <v>252</v>
      </c>
      <c r="C80" s="143" t="s">
        <v>424</v>
      </c>
      <c r="D80" s="64">
        <v>80732.95</v>
      </c>
      <c r="E80" s="64">
        <v>103064.43</v>
      </c>
      <c r="F80" s="64">
        <v>120185.85</v>
      </c>
      <c r="G80" s="64">
        <v>161000</v>
      </c>
      <c r="H80" s="64">
        <v>173900</v>
      </c>
      <c r="I80" s="64">
        <v>187600</v>
      </c>
      <c r="J80" s="64">
        <v>202800</v>
      </c>
    </row>
    <row r="81" spans="1:237" ht="20.25" customHeight="1">
      <c r="A81" s="103" t="s">
        <v>253</v>
      </c>
      <c r="B81" s="167" t="s">
        <v>254</v>
      </c>
      <c r="C81" s="137"/>
      <c r="D81" s="62">
        <f aca="true" t="shared" si="27" ref="D81:J81">SUM(D82:D82)</f>
        <v>1820013.39</v>
      </c>
      <c r="E81" s="62">
        <f t="shared" si="27"/>
        <v>2906499.06</v>
      </c>
      <c r="F81" s="62">
        <f t="shared" si="27"/>
        <v>4143669.26</v>
      </c>
      <c r="G81" s="62">
        <f t="shared" si="27"/>
        <v>4460000</v>
      </c>
      <c r="H81" s="62">
        <f t="shared" si="27"/>
        <v>4816800</v>
      </c>
      <c r="I81" s="62">
        <f t="shared" si="27"/>
        <v>5202200</v>
      </c>
      <c r="J81" s="62">
        <f t="shared" si="27"/>
        <v>5618300</v>
      </c>
      <c r="IB81" s="112"/>
      <c r="IC81" s="112"/>
    </row>
    <row r="82" spans="1:10" ht="12.75" hidden="1">
      <c r="A82" s="101" t="s">
        <v>255</v>
      </c>
      <c r="B82" s="142" t="s">
        <v>256</v>
      </c>
      <c r="C82" s="143" t="s">
        <v>424</v>
      </c>
      <c r="D82" s="64">
        <v>1820013.39</v>
      </c>
      <c r="E82" s="64">
        <v>2906499.06</v>
      </c>
      <c r="F82" s="64">
        <v>4143669.26</v>
      </c>
      <c r="G82" s="64">
        <v>4460000</v>
      </c>
      <c r="H82" s="64">
        <v>4816800</v>
      </c>
      <c r="I82" s="64">
        <v>5202200</v>
      </c>
      <c r="J82" s="64">
        <v>5618300</v>
      </c>
    </row>
    <row r="83" spans="1:237" ht="22.5">
      <c r="A83" s="103" t="s">
        <v>257</v>
      </c>
      <c r="B83" s="167" t="s">
        <v>258</v>
      </c>
      <c r="C83" s="137"/>
      <c r="D83" s="62">
        <f aca="true" t="shared" si="28" ref="D83:J83">SUM(D84:D84)</f>
        <v>326127.47</v>
      </c>
      <c r="E83" s="62">
        <f t="shared" si="28"/>
        <v>493979.91</v>
      </c>
      <c r="F83" s="62">
        <f t="shared" si="28"/>
        <v>637312.48</v>
      </c>
      <c r="G83" s="62">
        <f t="shared" si="28"/>
        <v>670000</v>
      </c>
      <c r="H83" s="62">
        <f t="shared" si="28"/>
        <v>723600</v>
      </c>
      <c r="I83" s="62">
        <f t="shared" si="28"/>
        <v>781500</v>
      </c>
      <c r="J83" s="62">
        <f t="shared" si="28"/>
        <v>844000</v>
      </c>
      <c r="IB83" s="112"/>
      <c r="IC83" s="112"/>
    </row>
    <row r="84" spans="1:10" ht="12.75" hidden="1">
      <c r="A84" s="101" t="s">
        <v>412</v>
      </c>
      <c r="B84" s="142" t="s">
        <v>413</v>
      </c>
      <c r="C84" s="143" t="s">
        <v>424</v>
      </c>
      <c r="D84" s="64">
        <v>326127.47</v>
      </c>
      <c r="E84" s="64">
        <v>493979.91</v>
      </c>
      <c r="F84" s="64">
        <v>637312.48</v>
      </c>
      <c r="G84" s="64">
        <v>670000</v>
      </c>
      <c r="H84" s="64">
        <f>G84*1.08</f>
        <v>723600</v>
      </c>
      <c r="I84" s="64">
        <v>781500</v>
      </c>
      <c r="J84" s="64">
        <v>844000</v>
      </c>
    </row>
    <row r="85" spans="1:10" ht="22.5">
      <c r="A85" s="139" t="s">
        <v>259</v>
      </c>
      <c r="B85" s="140" t="s">
        <v>260</v>
      </c>
      <c r="C85" s="141"/>
      <c r="D85" s="166">
        <f aca="true" t="shared" si="29" ref="D85:I85">SUM(D86+D88+D94+D96)</f>
        <v>15759005.45</v>
      </c>
      <c r="E85" s="166">
        <f t="shared" si="29"/>
        <v>15539221.850000001</v>
      </c>
      <c r="F85" s="166">
        <f t="shared" si="29"/>
        <v>17371016.36</v>
      </c>
      <c r="G85" s="166">
        <f t="shared" si="29"/>
        <v>18816000</v>
      </c>
      <c r="H85" s="166">
        <f t="shared" si="29"/>
        <v>20321200</v>
      </c>
      <c r="I85" s="166">
        <f t="shared" si="29"/>
        <v>21941100</v>
      </c>
      <c r="J85" s="166">
        <f>SUM(J86+J88+J94+J96)</f>
        <v>23702700</v>
      </c>
    </row>
    <row r="86" spans="1:237" ht="22.5">
      <c r="A86" s="103" t="s">
        <v>261</v>
      </c>
      <c r="B86" s="167" t="s">
        <v>262</v>
      </c>
      <c r="C86" s="137"/>
      <c r="D86" s="62">
        <f aca="true" t="shared" si="30" ref="D86:J86">D87</f>
        <v>10768.94</v>
      </c>
      <c r="E86" s="62">
        <f t="shared" si="30"/>
        <v>14409.91</v>
      </c>
      <c r="F86" s="62">
        <f t="shared" si="30"/>
        <v>16058.78</v>
      </c>
      <c r="G86" s="62">
        <f t="shared" si="30"/>
        <v>18000</v>
      </c>
      <c r="H86" s="62">
        <f t="shared" si="30"/>
        <v>19400</v>
      </c>
      <c r="I86" s="62">
        <f t="shared" si="30"/>
        <v>21000</v>
      </c>
      <c r="J86" s="62">
        <f t="shared" si="30"/>
        <v>22700</v>
      </c>
      <c r="IB86" s="112"/>
      <c r="IC86" s="112"/>
    </row>
    <row r="87" spans="1:10" ht="12.75" hidden="1">
      <c r="A87" s="101" t="s">
        <v>263</v>
      </c>
      <c r="B87" s="142" t="s">
        <v>264</v>
      </c>
      <c r="C87" s="143" t="s">
        <v>424</v>
      </c>
      <c r="D87" s="64">
        <v>10768.94</v>
      </c>
      <c r="E87" s="64">
        <v>14409.91</v>
      </c>
      <c r="F87" s="64">
        <v>16058.78</v>
      </c>
      <c r="G87" s="64">
        <v>18000</v>
      </c>
      <c r="H87" s="64">
        <v>19400</v>
      </c>
      <c r="I87" s="64">
        <v>21000</v>
      </c>
      <c r="J87" s="64">
        <v>22700</v>
      </c>
    </row>
    <row r="88" spans="1:237" ht="22.5">
      <c r="A88" s="103" t="s">
        <v>265</v>
      </c>
      <c r="B88" s="167" t="s">
        <v>266</v>
      </c>
      <c r="C88" s="137"/>
      <c r="D88" s="62">
        <f aca="true" t="shared" si="31" ref="D88:J88">SUM(D89:D93)</f>
        <v>14807182.34</v>
      </c>
      <c r="E88" s="62">
        <f t="shared" si="31"/>
        <v>14290714.270000001</v>
      </c>
      <c r="F88" s="62">
        <f t="shared" si="31"/>
        <v>15652042.47</v>
      </c>
      <c r="G88" s="62">
        <f t="shared" si="31"/>
        <v>16871500</v>
      </c>
      <c r="H88" s="62">
        <f t="shared" si="31"/>
        <v>18221300</v>
      </c>
      <c r="I88" s="62">
        <f t="shared" si="31"/>
        <v>19673100</v>
      </c>
      <c r="J88" s="62">
        <f t="shared" si="31"/>
        <v>21253300</v>
      </c>
      <c r="IB88" s="112"/>
      <c r="IC88" s="112"/>
    </row>
    <row r="89" spans="1:10" ht="12.75" hidden="1">
      <c r="A89" s="101" t="s">
        <v>267</v>
      </c>
      <c r="B89" s="142" t="s">
        <v>268</v>
      </c>
      <c r="C89" s="143" t="s">
        <v>424</v>
      </c>
      <c r="D89" s="64">
        <v>226326.39</v>
      </c>
      <c r="E89" s="64">
        <v>210864.55</v>
      </c>
      <c r="F89" s="64">
        <v>219268.11</v>
      </c>
      <c r="G89" s="64">
        <v>230000</v>
      </c>
      <c r="H89" s="64">
        <v>248400</v>
      </c>
      <c r="I89" s="64">
        <v>262300</v>
      </c>
      <c r="J89" s="64">
        <v>289700</v>
      </c>
    </row>
    <row r="90" spans="1:10" ht="12.75" hidden="1">
      <c r="A90" s="101" t="s">
        <v>269</v>
      </c>
      <c r="B90" s="142" t="s">
        <v>270</v>
      </c>
      <c r="C90" s="143" t="s">
        <v>424</v>
      </c>
      <c r="D90" s="64">
        <v>14224551.34</v>
      </c>
      <c r="E90" s="64">
        <v>13724442.15</v>
      </c>
      <c r="F90" s="64">
        <v>15060470.72</v>
      </c>
      <c r="G90" s="64">
        <v>16156000</v>
      </c>
      <c r="H90" s="64">
        <v>17448500</v>
      </c>
      <c r="I90" s="64">
        <v>18844400</v>
      </c>
      <c r="J90" s="64">
        <v>20352000</v>
      </c>
    </row>
    <row r="91" spans="1:10" ht="14.25" customHeight="1" hidden="1">
      <c r="A91" s="101" t="s">
        <v>271</v>
      </c>
      <c r="B91" s="142" t="s">
        <v>272</v>
      </c>
      <c r="C91" s="143" t="s">
        <v>424</v>
      </c>
      <c r="D91" s="64">
        <v>107453.87</v>
      </c>
      <c r="E91" s="64">
        <v>67741.07</v>
      </c>
      <c r="F91" s="64">
        <v>79978.05</v>
      </c>
      <c r="G91" s="64">
        <v>98500</v>
      </c>
      <c r="H91" s="64">
        <v>106400</v>
      </c>
      <c r="I91" s="64">
        <v>115000</v>
      </c>
      <c r="J91" s="64">
        <v>124100</v>
      </c>
    </row>
    <row r="92" spans="1:10" ht="12.75" hidden="1">
      <c r="A92" s="101" t="s">
        <v>273</v>
      </c>
      <c r="B92" s="142" t="s">
        <v>274</v>
      </c>
      <c r="C92" s="143" t="s">
        <v>424</v>
      </c>
      <c r="D92" s="64">
        <v>242269.75</v>
      </c>
      <c r="E92" s="64">
        <v>278617.73</v>
      </c>
      <c r="F92" s="64">
        <v>282511.95</v>
      </c>
      <c r="G92" s="64">
        <v>376000</v>
      </c>
      <c r="H92" s="64">
        <v>406000</v>
      </c>
      <c r="I92" s="64">
        <v>438600</v>
      </c>
      <c r="J92" s="64">
        <v>473700</v>
      </c>
    </row>
    <row r="93" spans="1:10" ht="12.75" hidden="1">
      <c r="A93" s="101" t="s">
        <v>275</v>
      </c>
      <c r="B93" s="142" t="s">
        <v>276</v>
      </c>
      <c r="C93" s="143" t="s">
        <v>424</v>
      </c>
      <c r="D93" s="64">
        <v>6580.99</v>
      </c>
      <c r="E93" s="64">
        <v>9048.77</v>
      </c>
      <c r="F93" s="64">
        <v>9813.64</v>
      </c>
      <c r="G93" s="64">
        <v>11000</v>
      </c>
      <c r="H93" s="64">
        <v>12000</v>
      </c>
      <c r="I93" s="64">
        <v>12800</v>
      </c>
      <c r="J93" s="64">
        <v>13800</v>
      </c>
    </row>
    <row r="94" spans="1:237" ht="20.25" customHeight="1">
      <c r="A94" s="103" t="s">
        <v>277</v>
      </c>
      <c r="B94" s="167" t="s">
        <v>278</v>
      </c>
      <c r="C94" s="137"/>
      <c r="D94" s="62">
        <f aca="true" t="shared" si="32" ref="D94:J94">SUM(D95:D95)</f>
        <v>917050.43</v>
      </c>
      <c r="E94" s="62">
        <f t="shared" si="32"/>
        <v>1207494.42</v>
      </c>
      <c r="F94" s="62">
        <f t="shared" si="32"/>
        <v>1666578.64</v>
      </c>
      <c r="G94" s="62">
        <f t="shared" si="32"/>
        <v>1872000</v>
      </c>
      <c r="H94" s="62">
        <f t="shared" si="32"/>
        <v>2021700</v>
      </c>
      <c r="I94" s="62">
        <f t="shared" si="32"/>
        <v>2183500</v>
      </c>
      <c r="J94" s="62">
        <f t="shared" si="32"/>
        <v>2358200</v>
      </c>
      <c r="IB94" s="112"/>
      <c r="IC94" s="112"/>
    </row>
    <row r="95" spans="1:10" ht="12.75" hidden="1">
      <c r="A95" s="101" t="s">
        <v>279</v>
      </c>
      <c r="B95" s="142" t="s">
        <v>280</v>
      </c>
      <c r="C95" s="143" t="s">
        <v>424</v>
      </c>
      <c r="D95" s="64">
        <v>917050.43</v>
      </c>
      <c r="E95" s="64">
        <v>1207494.42</v>
      </c>
      <c r="F95" s="64">
        <v>1666578.64</v>
      </c>
      <c r="G95" s="64">
        <v>1872000</v>
      </c>
      <c r="H95" s="64">
        <v>2021700</v>
      </c>
      <c r="I95" s="64">
        <v>2183500</v>
      </c>
      <c r="J95" s="64">
        <v>2358200</v>
      </c>
    </row>
    <row r="96" spans="1:237" ht="22.5">
      <c r="A96" s="103" t="s">
        <v>281</v>
      </c>
      <c r="B96" s="167" t="s">
        <v>282</v>
      </c>
      <c r="C96" s="137"/>
      <c r="D96" s="62">
        <f aca="true" t="shared" si="33" ref="D96:J96">SUM(D97:D97)</f>
        <v>24003.74</v>
      </c>
      <c r="E96" s="62">
        <f t="shared" si="33"/>
        <v>26603.25</v>
      </c>
      <c r="F96" s="62">
        <f t="shared" si="33"/>
        <v>36336.47</v>
      </c>
      <c r="G96" s="62">
        <f t="shared" si="33"/>
        <v>54500</v>
      </c>
      <c r="H96" s="62">
        <f t="shared" si="33"/>
        <v>58800</v>
      </c>
      <c r="I96" s="62">
        <f t="shared" si="33"/>
        <v>63500</v>
      </c>
      <c r="J96" s="62">
        <f t="shared" si="33"/>
        <v>68500</v>
      </c>
      <c r="IB96" s="112"/>
      <c r="IC96" s="112"/>
    </row>
    <row r="97" spans="1:10" ht="12.75" hidden="1">
      <c r="A97" s="101" t="s">
        <v>283</v>
      </c>
      <c r="B97" s="142" t="s">
        <v>284</v>
      </c>
      <c r="C97" s="143" t="s">
        <v>424</v>
      </c>
      <c r="D97" s="64">
        <v>24003.74</v>
      </c>
      <c r="E97" s="64">
        <v>26603.25</v>
      </c>
      <c r="F97" s="64">
        <v>36336.47</v>
      </c>
      <c r="G97" s="64">
        <v>54500</v>
      </c>
      <c r="H97" s="64">
        <v>58800</v>
      </c>
      <c r="I97" s="64">
        <v>63500</v>
      </c>
      <c r="J97" s="64">
        <v>68500</v>
      </c>
    </row>
    <row r="98" spans="1:237" ht="12.75">
      <c r="A98" s="103" t="s">
        <v>285</v>
      </c>
      <c r="B98" s="167" t="s">
        <v>286</v>
      </c>
      <c r="C98" s="137"/>
      <c r="D98" s="62">
        <f>SUM(D99:D101)</f>
        <v>755789.65</v>
      </c>
      <c r="E98" s="62">
        <f>SUM(E99:E101)</f>
        <v>1492181.71</v>
      </c>
      <c r="F98" s="62">
        <f>SUM(F99:F102)</f>
        <v>1008566.3400000001</v>
      </c>
      <c r="G98" s="62">
        <f>SUM(G99:G101)</f>
        <v>0</v>
      </c>
      <c r="H98" s="62">
        <f>SUM(H99:H101)</f>
        <v>0</v>
      </c>
      <c r="I98" s="62">
        <f>SUM(I99:I101)</f>
        <v>0</v>
      </c>
      <c r="J98" s="62">
        <f>SUM(J99:J101)</f>
        <v>0</v>
      </c>
      <c r="IB98" s="112"/>
      <c r="IC98" s="112"/>
    </row>
    <row r="99" spans="1:10" ht="12.75" hidden="1">
      <c r="A99" s="101" t="s">
        <v>492</v>
      </c>
      <c r="B99" s="142" t="s">
        <v>633</v>
      </c>
      <c r="C99" s="143" t="s">
        <v>104</v>
      </c>
      <c r="D99" s="64">
        <v>581467.9</v>
      </c>
      <c r="E99" s="64">
        <v>1081555.42</v>
      </c>
      <c r="F99" s="64">
        <v>806035.65</v>
      </c>
      <c r="G99" s="64">
        <v>0</v>
      </c>
      <c r="H99" s="64">
        <v>0</v>
      </c>
      <c r="I99" s="64">
        <v>0</v>
      </c>
      <c r="J99" s="64">
        <v>0</v>
      </c>
    </row>
    <row r="100" spans="1:10" ht="12.75" hidden="1">
      <c r="A100" s="101" t="s">
        <v>1517</v>
      </c>
      <c r="B100" s="142" t="s">
        <v>1518</v>
      </c>
      <c r="C100" s="143" t="s">
        <v>97</v>
      </c>
      <c r="D100" s="64">
        <v>250</v>
      </c>
      <c r="E100" s="64"/>
      <c r="F100" s="64"/>
      <c r="G100" s="64"/>
      <c r="H100" s="64"/>
      <c r="I100" s="64"/>
      <c r="J100" s="64"/>
    </row>
    <row r="101" spans="1:10" ht="12.75" hidden="1">
      <c r="A101" s="101" t="s">
        <v>1696</v>
      </c>
      <c r="B101" s="142" t="s">
        <v>1698</v>
      </c>
      <c r="C101" s="143" t="s">
        <v>1697</v>
      </c>
      <c r="D101" s="64">
        <v>174071.75</v>
      </c>
      <c r="E101" s="64">
        <v>410626.29</v>
      </c>
      <c r="F101" s="64">
        <v>191870.19</v>
      </c>
      <c r="G101" s="64"/>
      <c r="H101" s="64"/>
      <c r="I101" s="64"/>
      <c r="J101" s="64"/>
    </row>
    <row r="102" spans="1:10" ht="12.75" hidden="1">
      <c r="A102" s="101" t="s">
        <v>1926</v>
      </c>
      <c r="B102" s="142" t="s">
        <v>1927</v>
      </c>
      <c r="C102" s="143" t="s">
        <v>1754</v>
      </c>
      <c r="D102" s="64"/>
      <c r="E102" s="64"/>
      <c r="F102" s="64">
        <v>10660.5</v>
      </c>
      <c r="G102" s="64"/>
      <c r="H102" s="64"/>
      <c r="I102" s="64"/>
      <c r="J102" s="64"/>
    </row>
    <row r="103" spans="1:235" s="124" customFormat="1" ht="12.75">
      <c r="A103" s="159" t="s">
        <v>1206</v>
      </c>
      <c r="B103" s="160" t="s">
        <v>493</v>
      </c>
      <c r="C103" s="161" t="s">
        <v>207</v>
      </c>
      <c r="D103" s="162">
        <v>5109607.61</v>
      </c>
      <c r="E103" s="162">
        <v>5385705.13</v>
      </c>
      <c r="F103" s="162">
        <v>6690298.53</v>
      </c>
      <c r="G103" s="162">
        <v>7150000</v>
      </c>
      <c r="H103" s="162">
        <v>7720000</v>
      </c>
      <c r="I103" s="162">
        <v>8330000</v>
      </c>
      <c r="J103" s="162">
        <v>8996000</v>
      </c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125"/>
      <c r="BK103" s="125"/>
      <c r="BL103" s="125"/>
      <c r="BM103" s="125"/>
      <c r="BN103" s="125"/>
      <c r="BO103" s="125"/>
      <c r="BP103" s="125"/>
      <c r="BQ103" s="125"/>
      <c r="BR103" s="125"/>
      <c r="BS103" s="125"/>
      <c r="BT103" s="125"/>
      <c r="BU103" s="125"/>
      <c r="BV103" s="125"/>
      <c r="BW103" s="125"/>
      <c r="BX103" s="125"/>
      <c r="BY103" s="125"/>
      <c r="BZ103" s="125"/>
      <c r="CA103" s="125"/>
      <c r="CB103" s="125"/>
      <c r="CC103" s="125"/>
      <c r="CD103" s="125"/>
      <c r="CE103" s="125"/>
      <c r="CF103" s="125"/>
      <c r="CG103" s="125"/>
      <c r="CH103" s="125"/>
      <c r="CI103" s="125"/>
      <c r="CJ103" s="125"/>
      <c r="CK103" s="125"/>
      <c r="CL103" s="125"/>
      <c r="CM103" s="125"/>
      <c r="CN103" s="125"/>
      <c r="CO103" s="125"/>
      <c r="CP103" s="125"/>
      <c r="CQ103" s="125"/>
      <c r="CR103" s="125"/>
      <c r="CS103" s="125"/>
      <c r="CT103" s="125"/>
      <c r="CU103" s="125"/>
      <c r="CV103" s="125"/>
      <c r="CW103" s="125"/>
      <c r="CX103" s="125"/>
      <c r="CY103" s="125"/>
      <c r="CZ103" s="125"/>
      <c r="DA103" s="125"/>
      <c r="DB103" s="125"/>
      <c r="DC103" s="125"/>
      <c r="DD103" s="125"/>
      <c r="DE103" s="125"/>
      <c r="DF103" s="125"/>
      <c r="DG103" s="125"/>
      <c r="DH103" s="125"/>
      <c r="DI103" s="125"/>
      <c r="DJ103" s="125"/>
      <c r="DK103" s="125"/>
      <c r="DL103" s="125"/>
      <c r="DM103" s="125"/>
      <c r="DN103" s="125"/>
      <c r="DO103" s="125"/>
      <c r="DP103" s="125"/>
      <c r="DQ103" s="125"/>
      <c r="DR103" s="125"/>
      <c r="DS103" s="125"/>
      <c r="DT103" s="125"/>
      <c r="DU103" s="125"/>
      <c r="DV103" s="125"/>
      <c r="DW103" s="125"/>
      <c r="DX103" s="125"/>
      <c r="DY103" s="125"/>
      <c r="DZ103" s="125"/>
      <c r="EA103" s="125"/>
      <c r="EB103" s="125"/>
      <c r="EC103" s="125"/>
      <c r="ED103" s="125"/>
      <c r="EE103" s="125"/>
      <c r="EF103" s="125"/>
      <c r="EG103" s="125"/>
      <c r="EH103" s="125"/>
      <c r="EI103" s="125"/>
      <c r="EJ103" s="125"/>
      <c r="EK103" s="125"/>
      <c r="EL103" s="125"/>
      <c r="EM103" s="125"/>
      <c r="EN103" s="125"/>
      <c r="EO103" s="125"/>
      <c r="EP103" s="125"/>
      <c r="EQ103" s="125"/>
      <c r="ER103" s="125"/>
      <c r="ES103" s="125"/>
      <c r="ET103" s="125"/>
      <c r="EU103" s="125"/>
      <c r="EV103" s="125"/>
      <c r="EW103" s="125"/>
      <c r="EX103" s="125"/>
      <c r="EY103" s="125"/>
      <c r="EZ103" s="125"/>
      <c r="FA103" s="125"/>
      <c r="FB103" s="125"/>
      <c r="FC103" s="125"/>
      <c r="FD103" s="125"/>
      <c r="FE103" s="125"/>
      <c r="FF103" s="125"/>
      <c r="FG103" s="125"/>
      <c r="FH103" s="125"/>
      <c r="FI103" s="125"/>
      <c r="FJ103" s="125"/>
      <c r="FK103" s="125"/>
      <c r="FL103" s="125"/>
      <c r="FM103" s="125"/>
      <c r="FN103" s="125"/>
      <c r="FO103" s="125"/>
      <c r="FP103" s="125"/>
      <c r="FQ103" s="125"/>
      <c r="FR103" s="125"/>
      <c r="FS103" s="125"/>
      <c r="FT103" s="125"/>
      <c r="FU103" s="125"/>
      <c r="FV103" s="125"/>
      <c r="FW103" s="125"/>
      <c r="FX103" s="125"/>
      <c r="FY103" s="125"/>
      <c r="FZ103" s="125"/>
      <c r="GA103" s="125"/>
      <c r="GB103" s="125"/>
      <c r="GC103" s="125"/>
      <c r="GD103" s="125"/>
      <c r="GE103" s="125"/>
      <c r="GF103" s="125"/>
      <c r="GG103" s="125"/>
      <c r="GH103" s="125"/>
      <c r="GI103" s="125"/>
      <c r="GJ103" s="125"/>
      <c r="GK103" s="125"/>
      <c r="GL103" s="125"/>
      <c r="GM103" s="125"/>
      <c r="GN103" s="125"/>
      <c r="GO103" s="125"/>
      <c r="GP103" s="125"/>
      <c r="GQ103" s="125"/>
      <c r="GR103" s="125"/>
      <c r="GS103" s="125"/>
      <c r="GT103" s="125"/>
      <c r="GU103" s="125"/>
      <c r="GV103" s="125"/>
      <c r="GW103" s="125"/>
      <c r="GX103" s="125"/>
      <c r="GY103" s="125"/>
      <c r="GZ103" s="125"/>
      <c r="HA103" s="125"/>
      <c r="HB103" s="125"/>
      <c r="HC103" s="125"/>
      <c r="HD103" s="125"/>
      <c r="HE103" s="125"/>
      <c r="HF103" s="125"/>
      <c r="HG103" s="125"/>
      <c r="HH103" s="125"/>
      <c r="HI103" s="125"/>
      <c r="HJ103" s="125"/>
      <c r="HK103" s="125"/>
      <c r="HL103" s="125"/>
      <c r="HM103" s="125"/>
      <c r="HN103" s="125"/>
      <c r="HO103" s="125"/>
      <c r="HP103" s="125"/>
      <c r="HQ103" s="125"/>
      <c r="HR103" s="125"/>
      <c r="HS103" s="125"/>
      <c r="HT103" s="125"/>
      <c r="HU103" s="125"/>
      <c r="HV103" s="125"/>
      <c r="HW103" s="125"/>
      <c r="HX103" s="125"/>
      <c r="HY103" s="125"/>
      <c r="HZ103" s="125"/>
      <c r="IA103" s="125"/>
    </row>
    <row r="104" spans="1:10" ht="12.75">
      <c r="A104" s="159" t="s">
        <v>635</v>
      </c>
      <c r="B104" s="160" t="s">
        <v>636</v>
      </c>
      <c r="C104" s="161"/>
      <c r="D104" s="162">
        <f aca="true" t="shared" si="34" ref="D104:J104">SUM(D105+D108+D300)</f>
        <v>43785231.38000001</v>
      </c>
      <c r="E104" s="162">
        <f t="shared" si="34"/>
        <v>40712964.24</v>
      </c>
      <c r="F104" s="162">
        <f t="shared" si="34"/>
        <v>50451377.43000001</v>
      </c>
      <c r="G104" s="162">
        <f t="shared" si="34"/>
        <v>21995200</v>
      </c>
      <c r="H104" s="162">
        <f t="shared" si="34"/>
        <v>23683500</v>
      </c>
      <c r="I104" s="162">
        <f t="shared" si="34"/>
        <v>25395000</v>
      </c>
      <c r="J104" s="162">
        <f t="shared" si="34"/>
        <v>27618400</v>
      </c>
    </row>
    <row r="105" spans="1:10" ht="12.75">
      <c r="A105" s="163" t="s">
        <v>637</v>
      </c>
      <c r="B105" s="164" t="s">
        <v>638</v>
      </c>
      <c r="C105" s="165"/>
      <c r="D105" s="162">
        <f>SUM(D106)</f>
        <v>9332.67</v>
      </c>
      <c r="E105" s="162">
        <f>SUM(E106)</f>
        <v>3731.16</v>
      </c>
      <c r="F105" s="162">
        <f>F106</f>
        <v>23663.79</v>
      </c>
      <c r="G105" s="162">
        <f>G106</f>
        <v>30000</v>
      </c>
      <c r="H105" s="162">
        <f>H106</f>
        <v>30000</v>
      </c>
      <c r="I105" s="162">
        <f>I106</f>
        <v>30000</v>
      </c>
      <c r="J105" s="162">
        <f>J106</f>
        <v>30000</v>
      </c>
    </row>
    <row r="106" spans="1:10" ht="12.75">
      <c r="A106" s="139" t="s">
        <v>639</v>
      </c>
      <c r="B106" s="140" t="s">
        <v>640</v>
      </c>
      <c r="C106" s="141"/>
      <c r="D106" s="166">
        <f aca="true" t="shared" si="35" ref="D106:J106">SUM(D107:D107)</f>
        <v>9332.67</v>
      </c>
      <c r="E106" s="166">
        <f t="shared" si="35"/>
        <v>3731.16</v>
      </c>
      <c r="F106" s="166">
        <f t="shared" si="35"/>
        <v>23663.79</v>
      </c>
      <c r="G106" s="166">
        <f t="shared" si="35"/>
        <v>30000</v>
      </c>
      <c r="H106" s="166">
        <f t="shared" si="35"/>
        <v>30000</v>
      </c>
      <c r="I106" s="166">
        <f t="shared" si="35"/>
        <v>30000</v>
      </c>
      <c r="J106" s="166">
        <f t="shared" si="35"/>
        <v>30000</v>
      </c>
    </row>
    <row r="107" spans="1:10" ht="12.75" hidden="1">
      <c r="A107" s="101" t="s">
        <v>641</v>
      </c>
      <c r="B107" s="142" t="s">
        <v>642</v>
      </c>
      <c r="C107" s="143" t="s">
        <v>97</v>
      </c>
      <c r="D107" s="64">
        <v>9332.67</v>
      </c>
      <c r="E107" s="64">
        <v>3731.16</v>
      </c>
      <c r="F107" s="64">
        <v>23663.79</v>
      </c>
      <c r="G107" s="64">
        <v>30000</v>
      </c>
      <c r="H107" s="64">
        <v>30000</v>
      </c>
      <c r="I107" s="64">
        <v>30000</v>
      </c>
      <c r="J107" s="64">
        <v>30000</v>
      </c>
    </row>
    <row r="108" spans="1:10" ht="12.75">
      <c r="A108" s="163" t="s">
        <v>647</v>
      </c>
      <c r="B108" s="164" t="s">
        <v>648</v>
      </c>
      <c r="C108" s="165"/>
      <c r="D108" s="162">
        <f aca="true" t="shared" si="36" ref="D108:J108">SUM(D109+D111+D292+D110)</f>
        <v>43528676.010000005</v>
      </c>
      <c r="E108" s="162">
        <f t="shared" si="36"/>
        <v>40486889.82000001</v>
      </c>
      <c r="F108" s="162">
        <f t="shared" si="36"/>
        <v>50210765.27000001</v>
      </c>
      <c r="G108" s="162">
        <f t="shared" si="36"/>
        <v>21733000</v>
      </c>
      <c r="H108" s="162">
        <f t="shared" si="36"/>
        <v>23233500</v>
      </c>
      <c r="I108" s="162">
        <f t="shared" si="36"/>
        <v>24911400</v>
      </c>
      <c r="J108" s="162">
        <f t="shared" si="36"/>
        <v>27098400</v>
      </c>
    </row>
    <row r="109" spans="1:10" ht="12.75" hidden="1">
      <c r="A109" s="139" t="s">
        <v>649</v>
      </c>
      <c r="B109" s="140" t="s">
        <v>650</v>
      </c>
      <c r="C109" s="141" t="s">
        <v>97</v>
      </c>
      <c r="D109" s="166">
        <v>0</v>
      </c>
      <c r="E109" s="166">
        <v>0</v>
      </c>
      <c r="F109" s="166">
        <v>0</v>
      </c>
      <c r="G109" s="166">
        <v>0</v>
      </c>
      <c r="H109" s="166">
        <v>0</v>
      </c>
      <c r="I109" s="166">
        <v>0</v>
      </c>
      <c r="J109" s="166">
        <v>0</v>
      </c>
    </row>
    <row r="110" spans="1:10" ht="12.75" hidden="1">
      <c r="A110" s="139" t="s">
        <v>1403</v>
      </c>
      <c r="B110" s="140" t="s">
        <v>1404</v>
      </c>
      <c r="C110" s="141" t="s">
        <v>97</v>
      </c>
      <c r="D110" s="166">
        <v>1374.36</v>
      </c>
      <c r="E110" s="166">
        <v>0</v>
      </c>
      <c r="F110" s="166">
        <v>0</v>
      </c>
      <c r="G110" s="166">
        <v>0</v>
      </c>
      <c r="H110" s="166">
        <v>0</v>
      </c>
      <c r="I110" s="166">
        <v>0</v>
      </c>
      <c r="J110" s="166">
        <v>0</v>
      </c>
    </row>
    <row r="111" spans="1:10" ht="12.75">
      <c r="A111" s="139" t="s">
        <v>651</v>
      </c>
      <c r="B111" s="140" t="s">
        <v>652</v>
      </c>
      <c r="C111" s="141"/>
      <c r="D111" s="166">
        <f aca="true" t="shared" si="37" ref="D111:J111">SUM(D112+D288)</f>
        <v>5542273.75</v>
      </c>
      <c r="E111" s="166">
        <f t="shared" si="37"/>
        <v>8497115.940000001</v>
      </c>
      <c r="F111" s="166">
        <f t="shared" si="37"/>
        <v>10621436.34</v>
      </c>
      <c r="G111" s="166">
        <f t="shared" si="37"/>
        <v>9712000</v>
      </c>
      <c r="H111" s="166">
        <f t="shared" si="37"/>
        <v>10250700</v>
      </c>
      <c r="I111" s="166">
        <f t="shared" si="37"/>
        <v>10890000</v>
      </c>
      <c r="J111" s="166">
        <f t="shared" si="37"/>
        <v>11955300</v>
      </c>
    </row>
    <row r="112" spans="1:237" ht="12.75">
      <c r="A112" s="103" t="s">
        <v>653</v>
      </c>
      <c r="B112" s="167" t="s">
        <v>654</v>
      </c>
      <c r="C112" s="137"/>
      <c r="D112" s="62">
        <f aca="true" t="shared" si="38" ref="D112:J112">SUM(D113+D114+D164+D165+D166+D167+D196+D214)</f>
        <v>3509095.2</v>
      </c>
      <c r="E112" s="62">
        <f t="shared" si="38"/>
        <v>4214211.5</v>
      </c>
      <c r="F112" s="62">
        <f t="shared" si="38"/>
        <v>5196991.85</v>
      </c>
      <c r="G112" s="62">
        <f t="shared" si="38"/>
        <v>3933000</v>
      </c>
      <c r="H112" s="62">
        <f t="shared" si="38"/>
        <v>4009400</v>
      </c>
      <c r="I112" s="62">
        <f t="shared" si="38"/>
        <v>4149300</v>
      </c>
      <c r="J112" s="62">
        <f t="shared" si="38"/>
        <v>4675300</v>
      </c>
      <c r="IB112" s="112"/>
      <c r="IC112" s="112"/>
    </row>
    <row r="113" spans="1:237" ht="12.75" hidden="1">
      <c r="A113" s="103" t="s">
        <v>655</v>
      </c>
      <c r="B113" s="167" t="s">
        <v>656</v>
      </c>
      <c r="C113" s="137" t="s">
        <v>106</v>
      </c>
      <c r="D113" s="62">
        <v>179142.77</v>
      </c>
      <c r="E113" s="62">
        <v>289228.68</v>
      </c>
      <c r="F113" s="62">
        <v>670306.1</v>
      </c>
      <c r="G113" s="62">
        <v>437000</v>
      </c>
      <c r="H113" s="62">
        <v>472000</v>
      </c>
      <c r="I113" s="62">
        <v>510000</v>
      </c>
      <c r="J113" s="62">
        <v>550000</v>
      </c>
      <c r="IB113" s="112"/>
      <c r="IC113" s="112"/>
    </row>
    <row r="114" spans="1:237" ht="22.5">
      <c r="A114" s="103" t="s">
        <v>657</v>
      </c>
      <c r="B114" s="167" t="s">
        <v>658</v>
      </c>
      <c r="C114" s="137"/>
      <c r="D114" s="62">
        <f aca="true" t="shared" si="39" ref="D114:J114">SUM(D115:D163)</f>
        <v>927776.7800000003</v>
      </c>
      <c r="E114" s="62">
        <f>SUM(E115:E163)</f>
        <v>1240979.11</v>
      </c>
      <c r="F114" s="62">
        <f t="shared" si="39"/>
        <v>1201229.4799999997</v>
      </c>
      <c r="G114" s="62">
        <f t="shared" si="39"/>
        <v>1118800</v>
      </c>
      <c r="H114" s="62">
        <f t="shared" si="39"/>
        <v>1209400</v>
      </c>
      <c r="I114" s="62">
        <f t="shared" si="39"/>
        <v>1125000</v>
      </c>
      <c r="J114" s="62">
        <f t="shared" si="39"/>
        <v>1409500</v>
      </c>
      <c r="IB114" s="112"/>
      <c r="IC114" s="112"/>
    </row>
    <row r="115" spans="1:10" ht="12.75" hidden="1">
      <c r="A115" s="101" t="s">
        <v>659</v>
      </c>
      <c r="B115" s="142" t="s">
        <v>660</v>
      </c>
      <c r="C115" s="143" t="s">
        <v>107</v>
      </c>
      <c r="D115" s="64">
        <v>5064.48</v>
      </c>
      <c r="E115" s="64">
        <v>3693.4</v>
      </c>
      <c r="F115" s="64">
        <v>5033.32</v>
      </c>
      <c r="G115" s="64"/>
      <c r="H115" s="64"/>
      <c r="I115" s="64"/>
      <c r="J115" s="64"/>
    </row>
    <row r="116" spans="1:10" ht="12.75" hidden="1">
      <c r="A116" s="101" t="s">
        <v>661</v>
      </c>
      <c r="B116" s="142" t="s">
        <v>662</v>
      </c>
      <c r="C116" s="143" t="s">
        <v>108</v>
      </c>
      <c r="D116" s="64">
        <v>53129.3</v>
      </c>
      <c r="E116" s="64">
        <v>32944.13</v>
      </c>
      <c r="F116" s="64">
        <v>11895.59</v>
      </c>
      <c r="G116" s="64">
        <v>10000</v>
      </c>
      <c r="H116" s="64">
        <v>10800</v>
      </c>
      <c r="I116" s="64">
        <v>11600</v>
      </c>
      <c r="J116" s="64">
        <v>12600</v>
      </c>
    </row>
    <row r="117" spans="1:10" ht="12.75" hidden="1">
      <c r="A117" s="101" t="s">
        <v>663</v>
      </c>
      <c r="B117" s="142" t="s">
        <v>664</v>
      </c>
      <c r="C117" s="143" t="s">
        <v>109</v>
      </c>
      <c r="D117" s="64">
        <v>49000.63</v>
      </c>
      <c r="E117" s="64">
        <v>60323.09</v>
      </c>
      <c r="F117" s="64">
        <v>32500.92</v>
      </c>
      <c r="G117" s="64">
        <v>35200</v>
      </c>
      <c r="H117" s="64">
        <v>38000</v>
      </c>
      <c r="I117" s="64">
        <v>41000</v>
      </c>
      <c r="J117" s="64">
        <v>44300</v>
      </c>
    </row>
    <row r="118" spans="1:10" ht="12.75" hidden="1">
      <c r="A118" s="101" t="s">
        <v>665</v>
      </c>
      <c r="B118" s="142" t="s">
        <v>666</v>
      </c>
      <c r="C118" s="143" t="s">
        <v>100</v>
      </c>
      <c r="D118" s="64">
        <v>19101.92</v>
      </c>
      <c r="E118" s="64">
        <v>39396.96</v>
      </c>
      <c r="F118" s="64">
        <v>28594.44</v>
      </c>
      <c r="G118" s="64">
        <v>15000</v>
      </c>
      <c r="H118" s="64">
        <v>16200.000000000002</v>
      </c>
      <c r="I118" s="64">
        <v>17500</v>
      </c>
      <c r="J118" s="64">
        <v>18900</v>
      </c>
    </row>
    <row r="119" spans="1:10" ht="12.75" hidden="1">
      <c r="A119" s="101" t="s">
        <v>667</v>
      </c>
      <c r="B119" s="142" t="s">
        <v>668</v>
      </c>
      <c r="C119" s="143" t="s">
        <v>110</v>
      </c>
      <c r="D119" s="64">
        <v>25366.34</v>
      </c>
      <c r="E119" s="64">
        <v>12513.92</v>
      </c>
      <c r="F119" s="64">
        <v>16723.55</v>
      </c>
      <c r="G119" s="64">
        <v>16000</v>
      </c>
      <c r="H119" s="64">
        <v>17200</v>
      </c>
      <c r="I119" s="64">
        <v>18600</v>
      </c>
      <c r="J119" s="64">
        <v>20100</v>
      </c>
    </row>
    <row r="120" spans="1:10" ht="12.75" hidden="1">
      <c r="A120" s="101" t="s">
        <v>669</v>
      </c>
      <c r="B120" s="142" t="s">
        <v>670</v>
      </c>
      <c r="C120" s="143" t="s">
        <v>111</v>
      </c>
      <c r="D120" s="64">
        <v>14449.86</v>
      </c>
      <c r="E120" s="64">
        <v>15367.24</v>
      </c>
      <c r="F120" s="64">
        <v>16804.25</v>
      </c>
      <c r="G120" s="64">
        <v>24500</v>
      </c>
      <c r="H120" s="64">
        <v>26500</v>
      </c>
      <c r="I120" s="64">
        <v>28500</v>
      </c>
      <c r="J120" s="64">
        <v>30800</v>
      </c>
    </row>
    <row r="121" spans="1:10" ht="12.75" hidden="1">
      <c r="A121" s="101" t="s">
        <v>671</v>
      </c>
      <c r="B121" s="142" t="s">
        <v>672</v>
      </c>
      <c r="C121" s="143" t="s">
        <v>112</v>
      </c>
      <c r="D121" s="64">
        <v>48609.87</v>
      </c>
      <c r="E121" s="64">
        <v>69339.07</v>
      </c>
      <c r="F121" s="64">
        <v>28146.26</v>
      </c>
      <c r="G121" s="64">
        <v>30000</v>
      </c>
      <c r="H121" s="64">
        <v>32400.000000000004</v>
      </c>
      <c r="I121" s="64">
        <v>35000</v>
      </c>
      <c r="J121" s="64">
        <v>37800</v>
      </c>
    </row>
    <row r="122" spans="1:10" ht="12.75" hidden="1">
      <c r="A122" s="101" t="s">
        <v>673</v>
      </c>
      <c r="B122" s="142" t="s">
        <v>674</v>
      </c>
      <c r="C122" s="143" t="s">
        <v>113</v>
      </c>
      <c r="D122" s="64">
        <v>34614.48</v>
      </c>
      <c r="E122" s="64">
        <v>57884.41</v>
      </c>
      <c r="F122" s="64">
        <v>75862.34</v>
      </c>
      <c r="G122" s="64">
        <v>76400</v>
      </c>
      <c r="H122" s="64">
        <v>82500</v>
      </c>
      <c r="I122" s="64">
        <v>89100</v>
      </c>
      <c r="J122" s="64">
        <v>96200</v>
      </c>
    </row>
    <row r="123" spans="1:10" ht="12.75" hidden="1">
      <c r="A123" s="101" t="s">
        <v>675</v>
      </c>
      <c r="B123" s="142" t="s">
        <v>676</v>
      </c>
      <c r="C123" s="143" t="s">
        <v>114</v>
      </c>
      <c r="D123" s="64">
        <v>12918.54</v>
      </c>
      <c r="E123" s="64">
        <v>40000.18</v>
      </c>
      <c r="F123" s="64">
        <v>56654.69</v>
      </c>
      <c r="G123" s="64">
        <v>75000</v>
      </c>
      <c r="H123" s="64">
        <v>81000</v>
      </c>
      <c r="I123" s="64">
        <v>87500</v>
      </c>
      <c r="J123" s="64">
        <v>94500</v>
      </c>
    </row>
    <row r="124" spans="1:10" ht="12.75" hidden="1">
      <c r="A124" s="101" t="s">
        <v>677</v>
      </c>
      <c r="B124" s="142" t="s">
        <v>678</v>
      </c>
      <c r="C124" s="143" t="s">
        <v>115</v>
      </c>
      <c r="D124" s="64">
        <v>10768.12</v>
      </c>
      <c r="E124" s="64">
        <v>11448.75</v>
      </c>
      <c r="F124" s="64">
        <v>17166.19</v>
      </c>
      <c r="G124" s="64">
        <v>17700</v>
      </c>
      <c r="H124" s="64">
        <v>19200</v>
      </c>
      <c r="I124" s="64">
        <v>20700</v>
      </c>
      <c r="J124" s="64">
        <v>22300</v>
      </c>
    </row>
    <row r="125" spans="1:10" ht="12.75" hidden="1">
      <c r="A125" s="101" t="s">
        <v>679</v>
      </c>
      <c r="B125" s="142" t="s">
        <v>680</v>
      </c>
      <c r="C125" s="143" t="s">
        <v>116</v>
      </c>
      <c r="D125" s="64">
        <v>32425.81</v>
      </c>
      <c r="E125" s="64">
        <v>5451.08</v>
      </c>
      <c r="F125" s="64">
        <v>11793.84</v>
      </c>
      <c r="G125" s="64">
        <v>15000</v>
      </c>
      <c r="H125" s="64">
        <v>16200.000000000002</v>
      </c>
      <c r="I125" s="64">
        <v>17500</v>
      </c>
      <c r="J125" s="64">
        <v>18900</v>
      </c>
    </row>
    <row r="126" spans="1:10" ht="12.75" hidden="1">
      <c r="A126" s="101" t="s">
        <v>287</v>
      </c>
      <c r="B126" s="142" t="s">
        <v>682</v>
      </c>
      <c r="C126" s="143" t="s">
        <v>117</v>
      </c>
      <c r="D126" s="64">
        <v>12989.77</v>
      </c>
      <c r="E126" s="64">
        <v>53289.63</v>
      </c>
      <c r="F126" s="64">
        <v>17744.87</v>
      </c>
      <c r="G126" s="64">
        <v>22300</v>
      </c>
      <c r="H126" s="64">
        <v>24100</v>
      </c>
      <c r="I126" s="64">
        <v>26000</v>
      </c>
      <c r="J126" s="64">
        <v>28100</v>
      </c>
    </row>
    <row r="127" spans="1:10" ht="12.75" hidden="1">
      <c r="A127" s="101" t="s">
        <v>683</v>
      </c>
      <c r="B127" s="142" t="s">
        <v>428</v>
      </c>
      <c r="C127" s="143">
        <v>4760</v>
      </c>
      <c r="D127" s="64">
        <v>10354.24</v>
      </c>
      <c r="E127" s="64">
        <v>4998.4</v>
      </c>
      <c r="F127" s="64">
        <v>0.16</v>
      </c>
      <c r="G127" s="64">
        <v>0</v>
      </c>
      <c r="H127" s="64">
        <v>0</v>
      </c>
      <c r="I127" s="64">
        <v>0</v>
      </c>
      <c r="J127" s="64">
        <v>0</v>
      </c>
    </row>
    <row r="128" spans="1:10" ht="12.75" hidden="1">
      <c r="A128" s="101" t="s">
        <v>684</v>
      </c>
      <c r="B128" s="142" t="s">
        <v>685</v>
      </c>
      <c r="C128" s="143" t="s">
        <v>119</v>
      </c>
      <c r="D128" s="64">
        <v>5453.03</v>
      </c>
      <c r="E128" s="64">
        <v>7247.74</v>
      </c>
      <c r="F128" s="64">
        <v>9212.36</v>
      </c>
      <c r="G128" s="64">
        <v>11500</v>
      </c>
      <c r="H128" s="64">
        <v>12400</v>
      </c>
      <c r="I128" s="64">
        <v>13400</v>
      </c>
      <c r="J128" s="64">
        <v>14500</v>
      </c>
    </row>
    <row r="129" spans="1:10" ht="12.75" hidden="1">
      <c r="A129" s="101" t="s">
        <v>686</v>
      </c>
      <c r="B129" s="142" t="s">
        <v>687</v>
      </c>
      <c r="C129" s="143" t="s">
        <v>120</v>
      </c>
      <c r="D129" s="64">
        <v>3410.14</v>
      </c>
      <c r="E129" s="64">
        <v>9087.51</v>
      </c>
      <c r="F129" s="64">
        <v>4929.85</v>
      </c>
      <c r="G129" s="64">
        <v>3400</v>
      </c>
      <c r="H129" s="64">
        <v>3700</v>
      </c>
      <c r="I129" s="64">
        <v>4000</v>
      </c>
      <c r="J129" s="64">
        <v>4300</v>
      </c>
    </row>
    <row r="130" spans="1:10" ht="12.75" hidden="1">
      <c r="A130" s="101" t="s">
        <v>688</v>
      </c>
      <c r="B130" s="142" t="s">
        <v>689</v>
      </c>
      <c r="C130" s="143" t="s">
        <v>121</v>
      </c>
      <c r="D130" s="64">
        <v>96149.83</v>
      </c>
      <c r="E130" s="64">
        <v>147089.28</v>
      </c>
      <c r="F130" s="64">
        <v>204870.16</v>
      </c>
      <c r="G130" s="64">
        <v>213000</v>
      </c>
      <c r="H130" s="64">
        <v>230000</v>
      </c>
      <c r="I130" s="64">
        <v>248400</v>
      </c>
      <c r="J130" s="64">
        <v>268300</v>
      </c>
    </row>
    <row r="131" spans="1:10" ht="12.75" hidden="1">
      <c r="A131" s="101" t="s">
        <v>690</v>
      </c>
      <c r="B131" s="142" t="s">
        <v>496</v>
      </c>
      <c r="C131" s="143" t="s">
        <v>123</v>
      </c>
      <c r="D131" s="64">
        <v>72579.16</v>
      </c>
      <c r="E131" s="64">
        <v>143533.56</v>
      </c>
      <c r="F131" s="64">
        <v>159110.16</v>
      </c>
      <c r="G131" s="64">
        <v>172000</v>
      </c>
      <c r="H131" s="64">
        <v>185800</v>
      </c>
      <c r="I131" s="64">
        <v>20600</v>
      </c>
      <c r="J131" s="64">
        <v>216600</v>
      </c>
    </row>
    <row r="132" spans="1:10" ht="12.75" hidden="1">
      <c r="A132" s="101" t="s">
        <v>691</v>
      </c>
      <c r="B132" s="142" t="s">
        <v>701</v>
      </c>
      <c r="C132" s="143" t="s">
        <v>131</v>
      </c>
      <c r="D132" s="64">
        <v>3074.69</v>
      </c>
      <c r="E132" s="64">
        <v>2092.99</v>
      </c>
      <c r="F132" s="64">
        <v>0</v>
      </c>
      <c r="G132" s="64">
        <f>F132*1.05</f>
        <v>0</v>
      </c>
      <c r="H132" s="64">
        <v>0</v>
      </c>
      <c r="I132" s="64">
        <v>0</v>
      </c>
      <c r="J132" s="64">
        <v>0</v>
      </c>
    </row>
    <row r="133" spans="1:10" ht="12.75" hidden="1">
      <c r="A133" s="101" t="s">
        <v>692</v>
      </c>
      <c r="B133" s="142" t="s">
        <v>1405</v>
      </c>
      <c r="C133" s="143" t="s">
        <v>1258</v>
      </c>
      <c r="D133" s="64">
        <v>34868.47</v>
      </c>
      <c r="E133" s="64">
        <v>12218.46</v>
      </c>
      <c r="F133" s="64">
        <v>7440.95</v>
      </c>
      <c r="G133" s="64">
        <v>8500</v>
      </c>
      <c r="H133" s="64">
        <v>9200</v>
      </c>
      <c r="I133" s="64">
        <v>9900</v>
      </c>
      <c r="J133" s="64">
        <v>10700</v>
      </c>
    </row>
    <row r="134" spans="1:10" ht="12" customHeight="1" hidden="1">
      <c r="A134" s="101" t="s">
        <v>693</v>
      </c>
      <c r="B134" s="101" t="s">
        <v>469</v>
      </c>
      <c r="C134" s="102" t="s">
        <v>124</v>
      </c>
      <c r="D134" s="64">
        <v>620.41</v>
      </c>
      <c r="E134" s="64">
        <v>9849.4</v>
      </c>
      <c r="F134" s="64">
        <v>21957.51</v>
      </c>
      <c r="G134" s="64"/>
      <c r="H134" s="64">
        <v>0</v>
      </c>
      <c r="I134" s="64">
        <v>0</v>
      </c>
      <c r="J134" s="64">
        <v>0</v>
      </c>
    </row>
    <row r="135" spans="1:10" ht="12.75" hidden="1">
      <c r="A135" s="101" t="s">
        <v>694</v>
      </c>
      <c r="B135" s="101" t="s">
        <v>695</v>
      </c>
      <c r="C135" s="102" t="s">
        <v>125</v>
      </c>
      <c r="D135" s="64">
        <v>311.04</v>
      </c>
      <c r="E135" s="64">
        <v>16.52</v>
      </c>
      <c r="F135" s="64">
        <v>0</v>
      </c>
      <c r="G135" s="64"/>
      <c r="H135" s="64">
        <v>0</v>
      </c>
      <c r="I135" s="64">
        <v>0</v>
      </c>
      <c r="J135" s="64">
        <v>0</v>
      </c>
    </row>
    <row r="136" spans="1:10" ht="12.75" hidden="1">
      <c r="A136" s="101" t="s">
        <v>696</v>
      </c>
      <c r="B136" s="101" t="s">
        <v>470</v>
      </c>
      <c r="C136" s="102" t="s">
        <v>128</v>
      </c>
      <c r="D136" s="64">
        <v>19967.58</v>
      </c>
      <c r="E136" s="64">
        <v>33044.88</v>
      </c>
      <c r="F136" s="64">
        <v>40723.65</v>
      </c>
      <c r="G136" s="64">
        <v>42500</v>
      </c>
      <c r="H136" s="64">
        <v>45900</v>
      </c>
      <c r="I136" s="64">
        <v>49600</v>
      </c>
      <c r="J136" s="64">
        <v>53600</v>
      </c>
    </row>
    <row r="137" spans="1:10" ht="12.75" hidden="1">
      <c r="A137" s="101" t="s">
        <v>697</v>
      </c>
      <c r="B137" s="101" t="s">
        <v>497</v>
      </c>
      <c r="C137" s="102" t="s">
        <v>122</v>
      </c>
      <c r="D137" s="64">
        <v>11322.46</v>
      </c>
      <c r="E137" s="64">
        <v>20803.36</v>
      </c>
      <c r="F137" s="64">
        <v>23581.36</v>
      </c>
      <c r="G137" s="64"/>
      <c r="H137" s="64">
        <v>0</v>
      </c>
      <c r="I137" s="64">
        <v>0</v>
      </c>
      <c r="J137" s="64">
        <v>0</v>
      </c>
    </row>
    <row r="138" spans="1:10" ht="12.75" hidden="1">
      <c r="A138" s="101" t="s">
        <v>698</v>
      </c>
      <c r="B138" s="101" t="s">
        <v>0</v>
      </c>
      <c r="C138" s="102" t="s">
        <v>118</v>
      </c>
      <c r="D138" s="64">
        <v>1954.36</v>
      </c>
      <c r="E138" s="64">
        <v>3510.07</v>
      </c>
      <c r="F138" s="64">
        <v>950.04</v>
      </c>
      <c r="G138" s="64"/>
      <c r="H138" s="64">
        <v>0</v>
      </c>
      <c r="I138" s="64">
        <v>0</v>
      </c>
      <c r="J138" s="64">
        <v>0</v>
      </c>
    </row>
    <row r="139" spans="1:10" ht="12.75" hidden="1">
      <c r="A139" s="101" t="s">
        <v>699</v>
      </c>
      <c r="B139" s="101" t="s">
        <v>35</v>
      </c>
      <c r="C139" s="102" t="s">
        <v>130</v>
      </c>
      <c r="D139" s="64">
        <v>20284.21</v>
      </c>
      <c r="E139" s="64">
        <v>27484.73</v>
      </c>
      <c r="F139" s="64">
        <v>26043.91</v>
      </c>
      <c r="G139" s="64"/>
      <c r="H139" s="64">
        <v>0</v>
      </c>
      <c r="I139" s="64">
        <v>0</v>
      </c>
      <c r="J139" s="64">
        <v>0</v>
      </c>
    </row>
    <row r="140" spans="1:10" ht="12.75" hidden="1">
      <c r="A140" s="101" t="s">
        <v>700</v>
      </c>
      <c r="B140" s="101" t="s">
        <v>221</v>
      </c>
      <c r="C140" s="102" t="s">
        <v>220</v>
      </c>
      <c r="D140" s="64">
        <v>612.02</v>
      </c>
      <c r="E140" s="64">
        <v>22509.36</v>
      </c>
      <c r="F140" s="64">
        <v>2831.02</v>
      </c>
      <c r="G140" s="64"/>
      <c r="H140" s="64">
        <v>0</v>
      </c>
      <c r="I140" s="64">
        <v>0</v>
      </c>
      <c r="J140" s="64">
        <v>0</v>
      </c>
    </row>
    <row r="141" spans="1:252" s="111" customFormat="1" ht="12.75" hidden="1">
      <c r="A141" s="101" t="s">
        <v>1141</v>
      </c>
      <c r="B141" s="101" t="s">
        <v>1142</v>
      </c>
      <c r="C141" s="102" t="s">
        <v>1131</v>
      </c>
      <c r="D141" s="64">
        <v>722.18</v>
      </c>
      <c r="E141" s="64"/>
      <c r="F141" s="64"/>
      <c r="G141" s="64"/>
      <c r="H141" s="64">
        <v>0</v>
      </c>
      <c r="I141" s="64">
        <v>0</v>
      </c>
      <c r="J141" s="64">
        <v>0</v>
      </c>
      <c r="IB141" s="110"/>
      <c r="IC141" s="110"/>
      <c r="ID141" s="110"/>
      <c r="IE141" s="110"/>
      <c r="IF141" s="110"/>
      <c r="IG141" s="110"/>
      <c r="IH141" s="110"/>
      <c r="II141" s="110"/>
      <c r="IJ141" s="110"/>
      <c r="IK141" s="110"/>
      <c r="IL141" s="110"/>
      <c r="IM141" s="110"/>
      <c r="IN141" s="110"/>
      <c r="IO141" s="110"/>
      <c r="IP141" s="110"/>
      <c r="IQ141" s="110"/>
      <c r="IR141" s="110"/>
    </row>
    <row r="142" spans="1:252" s="111" customFormat="1" ht="12.75" hidden="1">
      <c r="A142" s="101" t="s">
        <v>1722</v>
      </c>
      <c r="B142" s="101" t="s">
        <v>1723</v>
      </c>
      <c r="C142" s="102" t="s">
        <v>1682</v>
      </c>
      <c r="D142" s="64"/>
      <c r="E142" s="64">
        <v>15194.31</v>
      </c>
      <c r="F142" s="64">
        <v>14128.97</v>
      </c>
      <c r="G142" s="64">
        <v>16000</v>
      </c>
      <c r="H142" s="64">
        <v>17300</v>
      </c>
      <c r="I142" s="64">
        <v>18700</v>
      </c>
      <c r="J142" s="64">
        <v>20100</v>
      </c>
      <c r="IB142" s="110"/>
      <c r="IC142" s="110"/>
      <c r="ID142" s="110"/>
      <c r="IE142" s="110"/>
      <c r="IF142" s="110"/>
      <c r="IG142" s="110"/>
      <c r="IH142" s="110"/>
      <c r="II142" s="110"/>
      <c r="IJ142" s="110"/>
      <c r="IK142" s="110"/>
      <c r="IL142" s="110"/>
      <c r="IM142" s="110"/>
      <c r="IN142" s="110"/>
      <c r="IO142" s="110"/>
      <c r="IP142" s="110"/>
      <c r="IQ142" s="110"/>
      <c r="IR142" s="110"/>
    </row>
    <row r="143" spans="1:252" s="111" customFormat="1" ht="12.75" hidden="1">
      <c r="A143" s="101" t="s">
        <v>30</v>
      </c>
      <c r="B143" s="142" t="s">
        <v>32</v>
      </c>
      <c r="C143" s="143" t="s">
        <v>31</v>
      </c>
      <c r="D143" s="64">
        <v>25534.81</v>
      </c>
      <c r="E143" s="64">
        <v>27071.28</v>
      </c>
      <c r="F143" s="64">
        <v>11942.09</v>
      </c>
      <c r="G143" s="64">
        <v>13000</v>
      </c>
      <c r="H143" s="64">
        <v>14000</v>
      </c>
      <c r="I143" s="64">
        <v>15200</v>
      </c>
      <c r="J143" s="64">
        <v>16400</v>
      </c>
      <c r="IB143" s="110"/>
      <c r="IC143" s="110"/>
      <c r="ID143" s="110"/>
      <c r="IE143" s="110"/>
      <c r="IF143" s="110"/>
      <c r="IG143" s="110"/>
      <c r="IH143" s="110"/>
      <c r="II143" s="110"/>
      <c r="IJ143" s="110"/>
      <c r="IK143" s="110"/>
      <c r="IL143" s="110"/>
      <c r="IM143" s="110"/>
      <c r="IN143" s="110"/>
      <c r="IO143" s="110"/>
      <c r="IP143" s="110"/>
      <c r="IQ143" s="110"/>
      <c r="IR143" s="110"/>
    </row>
    <row r="144" spans="1:252" s="111" customFormat="1" ht="18" hidden="1">
      <c r="A144" s="101" t="s">
        <v>195</v>
      </c>
      <c r="B144" s="142" t="s">
        <v>498</v>
      </c>
      <c r="C144" s="143" t="s">
        <v>13</v>
      </c>
      <c r="D144" s="64">
        <v>2857.48</v>
      </c>
      <c r="E144" s="64">
        <v>1234.44</v>
      </c>
      <c r="F144" s="64">
        <v>0</v>
      </c>
      <c r="G144" s="64">
        <f>F144*1.05</f>
        <v>0</v>
      </c>
      <c r="H144" s="64">
        <v>0</v>
      </c>
      <c r="I144" s="64">
        <v>0</v>
      </c>
      <c r="J144" s="64">
        <v>0</v>
      </c>
      <c r="IB144" s="110"/>
      <c r="IC144" s="110"/>
      <c r="ID144" s="110"/>
      <c r="IE144" s="110"/>
      <c r="IF144" s="110"/>
      <c r="IG144" s="110"/>
      <c r="IH144" s="110"/>
      <c r="II144" s="110"/>
      <c r="IJ144" s="110"/>
      <c r="IK144" s="110"/>
      <c r="IL144" s="110"/>
      <c r="IM144" s="110"/>
      <c r="IN144" s="110"/>
      <c r="IO144" s="110"/>
      <c r="IP144" s="110"/>
      <c r="IQ144" s="110"/>
      <c r="IR144" s="110"/>
    </row>
    <row r="145" spans="1:252" s="111" customFormat="1" ht="12.75" hidden="1">
      <c r="A145" s="101" t="s">
        <v>196</v>
      </c>
      <c r="B145" s="142" t="s">
        <v>198</v>
      </c>
      <c r="C145" s="143" t="s">
        <v>197</v>
      </c>
      <c r="D145" s="64">
        <v>2642.94</v>
      </c>
      <c r="E145" s="64">
        <v>4294.04</v>
      </c>
      <c r="F145" s="64">
        <v>5791.75</v>
      </c>
      <c r="G145" s="64"/>
      <c r="H145" s="64">
        <v>0</v>
      </c>
      <c r="I145" s="64">
        <v>0</v>
      </c>
      <c r="J145" s="64">
        <v>0</v>
      </c>
      <c r="IB145" s="110"/>
      <c r="IC145" s="110"/>
      <c r="ID145" s="110"/>
      <c r="IE145" s="110"/>
      <c r="IF145" s="110"/>
      <c r="IG145" s="110"/>
      <c r="IH145" s="110"/>
      <c r="II145" s="110"/>
      <c r="IJ145" s="110"/>
      <c r="IK145" s="110"/>
      <c r="IL145" s="110"/>
      <c r="IM145" s="110"/>
      <c r="IN145" s="110"/>
      <c r="IO145" s="110"/>
      <c r="IP145" s="110"/>
      <c r="IQ145" s="110"/>
      <c r="IR145" s="110"/>
    </row>
    <row r="146" spans="1:252" s="111" customFormat="1" ht="12.75" hidden="1">
      <c r="A146" s="101" t="s">
        <v>1118</v>
      </c>
      <c r="B146" s="142" t="s">
        <v>1143</v>
      </c>
      <c r="C146" s="143" t="s">
        <v>126</v>
      </c>
      <c r="D146" s="64">
        <v>1098.78</v>
      </c>
      <c r="E146" s="64"/>
      <c r="F146" s="64"/>
      <c r="G146" s="64"/>
      <c r="H146" s="64">
        <v>0</v>
      </c>
      <c r="I146" s="64">
        <v>0</v>
      </c>
      <c r="J146" s="64">
        <v>0</v>
      </c>
      <c r="IB146" s="110"/>
      <c r="IC146" s="110"/>
      <c r="ID146" s="110"/>
      <c r="IE146" s="110"/>
      <c r="IF146" s="110"/>
      <c r="IG146" s="110"/>
      <c r="IH146" s="110"/>
      <c r="II146" s="110"/>
      <c r="IJ146" s="110"/>
      <c r="IK146" s="110"/>
      <c r="IL146" s="110"/>
      <c r="IM146" s="110"/>
      <c r="IN146" s="110"/>
      <c r="IO146" s="110"/>
      <c r="IP146" s="110"/>
      <c r="IQ146" s="110"/>
      <c r="IR146" s="110"/>
    </row>
    <row r="147" spans="1:252" s="111" customFormat="1" ht="14.25" customHeight="1" hidden="1">
      <c r="A147" s="101" t="s">
        <v>1678</v>
      </c>
      <c r="B147" s="101" t="s">
        <v>1148</v>
      </c>
      <c r="C147" s="143" t="s">
        <v>1145</v>
      </c>
      <c r="D147" s="64">
        <v>197.55</v>
      </c>
      <c r="E147" s="64">
        <v>236.94</v>
      </c>
      <c r="F147" s="64">
        <v>1035.94</v>
      </c>
      <c r="G147" s="64"/>
      <c r="H147" s="64">
        <v>0</v>
      </c>
      <c r="I147" s="64">
        <v>0</v>
      </c>
      <c r="J147" s="64">
        <v>0</v>
      </c>
      <c r="IB147" s="110"/>
      <c r="IC147" s="110"/>
      <c r="ID147" s="110"/>
      <c r="IE147" s="110"/>
      <c r="IF147" s="110"/>
      <c r="IG147" s="110"/>
      <c r="IH147" s="110"/>
      <c r="II147" s="110"/>
      <c r="IJ147" s="110"/>
      <c r="IK147" s="110"/>
      <c r="IL147" s="110"/>
      <c r="IM147" s="110"/>
      <c r="IN147" s="110"/>
      <c r="IO147" s="110"/>
      <c r="IP147" s="110"/>
      <c r="IQ147" s="110"/>
      <c r="IR147" s="110"/>
    </row>
    <row r="148" spans="1:252" s="111" customFormat="1" ht="12.75" hidden="1">
      <c r="A148" s="101" t="s">
        <v>1680</v>
      </c>
      <c r="B148" s="101" t="s">
        <v>1679</v>
      </c>
      <c r="C148" s="143" t="s">
        <v>1147</v>
      </c>
      <c r="D148" s="64">
        <v>9805.78</v>
      </c>
      <c r="E148" s="64">
        <v>16309.95</v>
      </c>
      <c r="F148" s="64">
        <v>11193.09</v>
      </c>
      <c r="G148" s="64"/>
      <c r="H148" s="64">
        <v>0</v>
      </c>
      <c r="I148" s="64">
        <v>0</v>
      </c>
      <c r="J148" s="64">
        <v>0</v>
      </c>
      <c r="IB148" s="110"/>
      <c r="IC148" s="110"/>
      <c r="ID148" s="110"/>
      <c r="IE148" s="110"/>
      <c r="IF148" s="110"/>
      <c r="IG148" s="110"/>
      <c r="IH148" s="110"/>
      <c r="II148" s="110"/>
      <c r="IJ148" s="110"/>
      <c r="IK148" s="110"/>
      <c r="IL148" s="110"/>
      <c r="IM148" s="110"/>
      <c r="IN148" s="110"/>
      <c r="IO148" s="110"/>
      <c r="IP148" s="110"/>
      <c r="IQ148" s="110"/>
      <c r="IR148" s="110"/>
    </row>
    <row r="149" spans="1:252" s="111" customFormat="1" ht="15" customHeight="1" hidden="1">
      <c r="A149" s="101" t="s">
        <v>1681</v>
      </c>
      <c r="B149" s="101" t="s">
        <v>1216</v>
      </c>
      <c r="C149" s="143" t="s">
        <v>1215</v>
      </c>
      <c r="D149" s="64">
        <v>2479.7</v>
      </c>
      <c r="E149" s="64">
        <v>2902.35</v>
      </c>
      <c r="F149" s="64">
        <v>0</v>
      </c>
      <c r="G149" s="64"/>
      <c r="H149" s="64">
        <v>0</v>
      </c>
      <c r="I149" s="64">
        <v>0</v>
      </c>
      <c r="J149" s="64">
        <v>0</v>
      </c>
      <c r="IB149" s="110"/>
      <c r="IC149" s="110"/>
      <c r="ID149" s="110"/>
      <c r="IE149" s="110"/>
      <c r="IF149" s="110"/>
      <c r="IG149" s="110"/>
      <c r="IH149" s="110"/>
      <c r="II149" s="110"/>
      <c r="IJ149" s="110"/>
      <c r="IK149" s="110"/>
      <c r="IL149" s="110"/>
      <c r="IM149" s="110"/>
      <c r="IN149" s="110"/>
      <c r="IO149" s="110"/>
      <c r="IP149" s="110"/>
      <c r="IQ149" s="110"/>
      <c r="IR149" s="110"/>
    </row>
    <row r="150" spans="1:252" s="111" customFormat="1" ht="12.75" hidden="1">
      <c r="A150" s="101" t="s">
        <v>1368</v>
      </c>
      <c r="B150" s="142" t="s">
        <v>1369</v>
      </c>
      <c r="C150" s="143" t="s">
        <v>1298</v>
      </c>
      <c r="D150" s="64">
        <v>33401.88</v>
      </c>
      <c r="E150" s="64">
        <v>19595.43</v>
      </c>
      <c r="F150" s="64">
        <v>14413.08</v>
      </c>
      <c r="G150" s="64">
        <v>19000</v>
      </c>
      <c r="H150" s="64">
        <v>20500</v>
      </c>
      <c r="I150" s="64">
        <v>22200</v>
      </c>
      <c r="J150" s="64">
        <v>24000</v>
      </c>
      <c r="IB150" s="110"/>
      <c r="IC150" s="110"/>
      <c r="ID150" s="110"/>
      <c r="IE150" s="110"/>
      <c r="IF150" s="110"/>
      <c r="IG150" s="110"/>
      <c r="IH150" s="110"/>
      <c r="II150" s="110"/>
      <c r="IJ150" s="110"/>
      <c r="IK150" s="110"/>
      <c r="IL150" s="110"/>
      <c r="IM150" s="110"/>
      <c r="IN150" s="110"/>
      <c r="IO150" s="110"/>
      <c r="IP150" s="110"/>
      <c r="IQ150" s="110"/>
      <c r="IR150" s="110"/>
    </row>
    <row r="151" spans="1:252" s="111" customFormat="1" ht="13.5" customHeight="1" hidden="1">
      <c r="A151" s="101" t="s">
        <v>1440</v>
      </c>
      <c r="B151" s="142" t="s">
        <v>1442</v>
      </c>
      <c r="C151" s="143" t="s">
        <v>1441</v>
      </c>
      <c r="D151" s="64">
        <v>26906.02</v>
      </c>
      <c r="E151" s="64">
        <v>11814.71</v>
      </c>
      <c r="F151" s="64">
        <v>2459.81</v>
      </c>
      <c r="G151" s="64">
        <v>3000</v>
      </c>
      <c r="H151" s="64">
        <v>3200</v>
      </c>
      <c r="I151" s="64">
        <v>3500</v>
      </c>
      <c r="J151" s="64">
        <v>3800</v>
      </c>
      <c r="IB151" s="110"/>
      <c r="IC151" s="110"/>
      <c r="ID151" s="110"/>
      <c r="IE151" s="110"/>
      <c r="IF151" s="110"/>
      <c r="IG151" s="110"/>
      <c r="IH151" s="110"/>
      <c r="II151" s="110"/>
      <c r="IJ151" s="110"/>
      <c r="IK151" s="110"/>
      <c r="IL151" s="110"/>
      <c r="IM151" s="110"/>
      <c r="IN151" s="110"/>
      <c r="IO151" s="110"/>
      <c r="IP151" s="110"/>
      <c r="IQ151" s="110"/>
      <c r="IR151" s="110"/>
    </row>
    <row r="152" spans="1:252" s="111" customFormat="1" ht="12.75" hidden="1">
      <c r="A152" s="101" t="s">
        <v>1443</v>
      </c>
      <c r="B152" s="142" t="s">
        <v>1445</v>
      </c>
      <c r="C152" s="143" t="s">
        <v>1444</v>
      </c>
      <c r="D152" s="64">
        <v>4848.88</v>
      </c>
      <c r="E152" s="64">
        <v>2326.51</v>
      </c>
      <c r="F152" s="64">
        <v>1601.09</v>
      </c>
      <c r="G152" s="64">
        <v>1500</v>
      </c>
      <c r="H152" s="64">
        <v>1600</v>
      </c>
      <c r="I152" s="64">
        <v>1700</v>
      </c>
      <c r="J152" s="64">
        <v>1900</v>
      </c>
      <c r="IB152" s="110"/>
      <c r="IC152" s="110"/>
      <c r="ID152" s="110"/>
      <c r="IE152" s="110"/>
      <c r="IF152" s="110"/>
      <c r="IG152" s="110"/>
      <c r="IH152" s="110"/>
      <c r="II152" s="110"/>
      <c r="IJ152" s="110"/>
      <c r="IK152" s="110"/>
      <c r="IL152" s="110"/>
      <c r="IM152" s="110"/>
      <c r="IN152" s="110"/>
      <c r="IO152" s="110"/>
      <c r="IP152" s="110"/>
      <c r="IQ152" s="110"/>
      <c r="IR152" s="110"/>
    </row>
    <row r="153" spans="1:252" s="111" customFormat="1" ht="12.75" hidden="1">
      <c r="A153" s="101" t="s">
        <v>1446</v>
      </c>
      <c r="B153" s="142" t="s">
        <v>1448</v>
      </c>
      <c r="C153" s="143" t="s">
        <v>1447</v>
      </c>
      <c r="D153" s="64">
        <v>4721.92</v>
      </c>
      <c r="E153" s="64">
        <v>3970.58</v>
      </c>
      <c r="F153" s="64">
        <v>1932.15</v>
      </c>
      <c r="G153" s="64">
        <v>1300</v>
      </c>
      <c r="H153" s="64">
        <v>1400</v>
      </c>
      <c r="I153" s="64">
        <v>1500</v>
      </c>
      <c r="J153" s="64">
        <v>1600</v>
      </c>
      <c r="IB153" s="110"/>
      <c r="IC153" s="110"/>
      <c r="ID153" s="110"/>
      <c r="IE153" s="110"/>
      <c r="IF153" s="110"/>
      <c r="IG153" s="110"/>
      <c r="IH153" s="110"/>
      <c r="II153" s="110"/>
      <c r="IJ153" s="110"/>
      <c r="IK153" s="110"/>
      <c r="IL153" s="110"/>
      <c r="IM153" s="110"/>
      <c r="IN153" s="110"/>
      <c r="IO153" s="110"/>
      <c r="IP153" s="110"/>
      <c r="IQ153" s="110"/>
      <c r="IR153" s="110"/>
    </row>
    <row r="154" spans="1:252" s="111" customFormat="1" ht="12.75" hidden="1">
      <c r="A154" s="101" t="s">
        <v>1449</v>
      </c>
      <c r="B154" s="101" t="s">
        <v>1451</v>
      </c>
      <c r="C154" s="143" t="s">
        <v>1450</v>
      </c>
      <c r="D154" s="64">
        <v>108333.17</v>
      </c>
      <c r="E154" s="64">
        <v>13664.46</v>
      </c>
      <c r="F154" s="64">
        <v>6196.7</v>
      </c>
      <c r="G154" s="64">
        <v>4500</v>
      </c>
      <c r="H154" s="64">
        <v>5900</v>
      </c>
      <c r="I154" s="64">
        <v>5300</v>
      </c>
      <c r="J154" s="64">
        <v>5700</v>
      </c>
      <c r="IB154" s="110"/>
      <c r="IC154" s="110"/>
      <c r="ID154" s="110"/>
      <c r="IE154" s="110"/>
      <c r="IF154" s="110"/>
      <c r="IG154" s="110"/>
      <c r="IH154" s="110"/>
      <c r="II154" s="110"/>
      <c r="IJ154" s="110"/>
      <c r="IK154" s="110"/>
      <c r="IL154" s="110"/>
      <c r="IM154" s="110"/>
      <c r="IN154" s="110"/>
      <c r="IO154" s="110"/>
      <c r="IP154" s="110"/>
      <c r="IQ154" s="110"/>
      <c r="IR154" s="110"/>
    </row>
    <row r="155" spans="1:252" s="111" customFormat="1" ht="12.75" hidden="1">
      <c r="A155" s="101" t="s">
        <v>1561</v>
      </c>
      <c r="B155" s="142" t="s">
        <v>1</v>
      </c>
      <c r="C155" s="143" t="s">
        <v>127</v>
      </c>
      <c r="D155" s="64">
        <v>83025.11</v>
      </c>
      <c r="E155" s="64">
        <v>184671.48</v>
      </c>
      <c r="F155" s="64">
        <v>204619.52</v>
      </c>
      <c r="G155" s="64">
        <v>220000</v>
      </c>
      <c r="H155" s="64">
        <v>237600.00000000003</v>
      </c>
      <c r="I155" s="64">
        <v>256600</v>
      </c>
      <c r="J155" s="64">
        <v>277200</v>
      </c>
      <c r="IB155" s="110"/>
      <c r="IC155" s="110"/>
      <c r="ID155" s="110"/>
      <c r="IE155" s="110"/>
      <c r="IF155" s="110"/>
      <c r="IG155" s="110"/>
      <c r="IH155" s="110"/>
      <c r="II155" s="110"/>
      <c r="IJ155" s="110"/>
      <c r="IK155" s="110"/>
      <c r="IL155" s="110"/>
      <c r="IM155" s="110"/>
      <c r="IN155" s="110"/>
      <c r="IO155" s="110"/>
      <c r="IP155" s="110"/>
      <c r="IQ155" s="110"/>
      <c r="IR155" s="110"/>
    </row>
    <row r="156" spans="1:252" s="111" customFormat="1" ht="12.75" hidden="1">
      <c r="A156" s="101" t="s">
        <v>1631</v>
      </c>
      <c r="B156" s="101" t="s">
        <v>1633</v>
      </c>
      <c r="C156" s="143" t="s">
        <v>1632</v>
      </c>
      <c r="D156" s="64">
        <v>751.05</v>
      </c>
      <c r="E156" s="64">
        <v>1252.25</v>
      </c>
      <c r="F156" s="64">
        <v>2571.84</v>
      </c>
      <c r="G156" s="64"/>
      <c r="H156" s="64">
        <v>0</v>
      </c>
      <c r="I156" s="64">
        <v>0</v>
      </c>
      <c r="J156" s="64">
        <v>0</v>
      </c>
      <c r="IB156" s="110"/>
      <c r="IC156" s="110"/>
      <c r="ID156" s="110"/>
      <c r="IE156" s="110"/>
      <c r="IF156" s="110"/>
      <c r="IG156" s="110"/>
      <c r="IH156" s="110"/>
      <c r="II156" s="110"/>
      <c r="IJ156" s="110"/>
      <c r="IK156" s="110"/>
      <c r="IL156" s="110"/>
      <c r="IM156" s="110"/>
      <c r="IN156" s="110"/>
      <c r="IO156" s="110"/>
      <c r="IP156" s="110"/>
      <c r="IQ156" s="110"/>
      <c r="IR156" s="110"/>
    </row>
    <row r="157" spans="1:10" ht="12.75" hidden="1">
      <c r="A157" s="101" t="s">
        <v>1634</v>
      </c>
      <c r="B157" s="101" t="s">
        <v>1519</v>
      </c>
      <c r="C157" s="143" t="s">
        <v>1512</v>
      </c>
      <c r="D157" s="64">
        <v>15071.48</v>
      </c>
      <c r="E157" s="64">
        <v>30838.77</v>
      </c>
      <c r="F157" s="64">
        <v>43139.51</v>
      </c>
      <c r="G157" s="64">
        <v>46000</v>
      </c>
      <c r="H157" s="64">
        <v>49700</v>
      </c>
      <c r="I157" s="64">
        <v>53700</v>
      </c>
      <c r="J157" s="64">
        <v>58000</v>
      </c>
    </row>
    <row r="158" spans="1:10" ht="12.75" hidden="1">
      <c r="A158" s="101" t="s">
        <v>1635</v>
      </c>
      <c r="B158" s="142" t="s">
        <v>1637</v>
      </c>
      <c r="C158" s="143" t="s">
        <v>1636</v>
      </c>
      <c r="D158" s="64">
        <v>4225.36</v>
      </c>
      <c r="E158" s="64">
        <v>17232.15</v>
      </c>
      <c r="F158" s="64">
        <v>2613.3</v>
      </c>
      <c r="G158" s="64">
        <v>1000</v>
      </c>
      <c r="H158" s="64">
        <v>1100</v>
      </c>
      <c r="I158" s="64">
        <v>1200</v>
      </c>
      <c r="J158" s="64">
        <v>1300</v>
      </c>
    </row>
    <row r="159" spans="1:10" ht="12.75" hidden="1">
      <c r="A159" s="101" t="s">
        <v>1658</v>
      </c>
      <c r="B159" s="142" t="s">
        <v>1660</v>
      </c>
      <c r="C159" s="143" t="s">
        <v>1659</v>
      </c>
      <c r="D159" s="64">
        <v>439.83</v>
      </c>
      <c r="E159" s="64">
        <v>2971.82</v>
      </c>
      <c r="F159" s="64">
        <v>5573.73</v>
      </c>
      <c r="G159" s="64">
        <v>5500</v>
      </c>
      <c r="H159" s="64">
        <v>6000</v>
      </c>
      <c r="I159" s="64">
        <v>6500</v>
      </c>
      <c r="J159" s="64">
        <v>7000</v>
      </c>
    </row>
    <row r="160" spans="1:10" ht="12.75" hidden="1">
      <c r="A160" s="101" t="s">
        <v>1699</v>
      </c>
      <c r="B160" s="142" t="s">
        <v>1701</v>
      </c>
      <c r="C160" s="143" t="s">
        <v>1700</v>
      </c>
      <c r="D160" s="64">
        <v>1312.1</v>
      </c>
      <c r="E160" s="64">
        <v>5737.59</v>
      </c>
      <c r="F160" s="64">
        <v>7754.68</v>
      </c>
      <c r="G160" s="64"/>
      <c r="H160" s="64">
        <v>0</v>
      </c>
      <c r="I160" s="64">
        <f aca="true" t="shared" si="40" ref="I160:J163">H160*1.07</f>
        <v>0</v>
      </c>
      <c r="J160" s="64">
        <f t="shared" si="40"/>
        <v>0</v>
      </c>
    </row>
    <row r="161" spans="1:10" ht="12.75" hidden="1">
      <c r="A161" s="101" t="s">
        <v>1733</v>
      </c>
      <c r="B161" s="101" t="s">
        <v>1701</v>
      </c>
      <c r="C161" s="102" t="s">
        <v>1734</v>
      </c>
      <c r="D161" s="64"/>
      <c r="E161" s="64">
        <v>4269.03</v>
      </c>
      <c r="F161" s="64">
        <v>5880.64</v>
      </c>
      <c r="G161" s="64"/>
      <c r="H161" s="64"/>
      <c r="I161" s="64">
        <f t="shared" si="40"/>
        <v>0</v>
      </c>
      <c r="J161" s="64">
        <f t="shared" si="40"/>
        <v>0</v>
      </c>
    </row>
    <row r="162" spans="1:10" ht="12.75" hidden="1">
      <c r="A162" s="101" t="s">
        <v>1744</v>
      </c>
      <c r="B162" s="101" t="s">
        <v>1745</v>
      </c>
      <c r="C162" s="102" t="s">
        <v>1740</v>
      </c>
      <c r="D162" s="64"/>
      <c r="E162" s="64">
        <v>19536.84</v>
      </c>
      <c r="F162" s="64">
        <v>7989.28</v>
      </c>
      <c r="G162" s="64"/>
      <c r="H162" s="64"/>
      <c r="I162" s="64">
        <f t="shared" si="40"/>
        <v>0</v>
      </c>
      <c r="J162" s="64">
        <f t="shared" si="40"/>
        <v>0</v>
      </c>
    </row>
    <row r="163" spans="1:10" ht="12.75" hidden="1">
      <c r="A163" s="101" t="s">
        <v>1801</v>
      </c>
      <c r="B163" s="101" t="s">
        <v>1803</v>
      </c>
      <c r="C163" s="102" t="s">
        <v>1802</v>
      </c>
      <c r="D163" s="64"/>
      <c r="E163" s="64">
        <v>10716.06</v>
      </c>
      <c r="F163" s="64">
        <v>29820.92</v>
      </c>
      <c r="G163" s="64"/>
      <c r="H163" s="64"/>
      <c r="I163" s="64">
        <f t="shared" si="40"/>
        <v>0</v>
      </c>
      <c r="J163" s="64">
        <f t="shared" si="40"/>
        <v>0</v>
      </c>
    </row>
    <row r="164" spans="1:237" ht="22.5" hidden="1">
      <c r="A164" s="103" t="s">
        <v>702</v>
      </c>
      <c r="B164" s="167" t="s">
        <v>703</v>
      </c>
      <c r="C164" s="137" t="s">
        <v>98</v>
      </c>
      <c r="D164" s="62">
        <v>9567.96</v>
      </c>
      <c r="E164" s="62">
        <v>334179.19</v>
      </c>
      <c r="F164" s="62">
        <v>115005.84</v>
      </c>
      <c r="G164" s="62">
        <v>171500</v>
      </c>
      <c r="H164" s="62">
        <v>185200</v>
      </c>
      <c r="I164" s="62">
        <v>200000</v>
      </c>
      <c r="J164" s="62">
        <v>216000</v>
      </c>
      <c r="IB164" s="112"/>
      <c r="IC164" s="112"/>
    </row>
    <row r="165" spans="1:252" s="111" customFormat="1" ht="22.5" hidden="1">
      <c r="A165" s="103" t="s">
        <v>704</v>
      </c>
      <c r="B165" s="167" t="s">
        <v>403</v>
      </c>
      <c r="C165" s="137" t="s">
        <v>99</v>
      </c>
      <c r="D165" s="62">
        <v>25166.59</v>
      </c>
      <c r="E165" s="62">
        <v>93881.11</v>
      </c>
      <c r="F165" s="62">
        <v>15485.47</v>
      </c>
      <c r="G165" s="62">
        <v>16400</v>
      </c>
      <c r="H165" s="62">
        <v>17700</v>
      </c>
      <c r="I165" s="62">
        <v>19200</v>
      </c>
      <c r="J165" s="62">
        <v>20700</v>
      </c>
      <c r="IB165" s="110"/>
      <c r="IC165" s="110"/>
      <c r="ID165" s="110"/>
      <c r="IE165" s="110"/>
      <c r="IF165" s="110"/>
      <c r="IG165" s="110"/>
      <c r="IH165" s="110"/>
      <c r="II165" s="110"/>
      <c r="IJ165" s="110"/>
      <c r="IK165" s="110"/>
      <c r="IL165" s="110"/>
      <c r="IM165" s="110"/>
      <c r="IN165" s="110"/>
      <c r="IO165" s="110"/>
      <c r="IP165" s="110"/>
      <c r="IQ165" s="110"/>
      <c r="IR165" s="110"/>
    </row>
    <row r="166" spans="1:252" s="111" customFormat="1" ht="12.75" hidden="1">
      <c r="A166" s="103" t="s">
        <v>706</v>
      </c>
      <c r="B166" s="167" t="s">
        <v>707</v>
      </c>
      <c r="C166" s="137" t="s">
        <v>132</v>
      </c>
      <c r="D166" s="62">
        <v>815.58</v>
      </c>
      <c r="E166" s="62">
        <v>1528.44</v>
      </c>
      <c r="F166" s="62">
        <v>1706.67</v>
      </c>
      <c r="G166" s="62"/>
      <c r="H166" s="64">
        <v>0</v>
      </c>
      <c r="I166" s="64">
        <v>0</v>
      </c>
      <c r="J166" s="64">
        <v>0</v>
      </c>
      <c r="IB166" s="110"/>
      <c r="IC166" s="110"/>
      <c r="ID166" s="110"/>
      <c r="IE166" s="110"/>
      <c r="IF166" s="110"/>
      <c r="IG166" s="110"/>
      <c r="IH166" s="110"/>
      <c r="II166" s="110"/>
      <c r="IJ166" s="110"/>
      <c r="IK166" s="110"/>
      <c r="IL166" s="110"/>
      <c r="IM166" s="110"/>
      <c r="IN166" s="110"/>
      <c r="IO166" s="110"/>
      <c r="IP166" s="110"/>
      <c r="IQ166" s="110"/>
      <c r="IR166" s="110"/>
    </row>
    <row r="167" spans="1:252" s="111" customFormat="1" ht="22.5">
      <c r="A167" s="103" t="s">
        <v>708</v>
      </c>
      <c r="B167" s="167" t="s">
        <v>404</v>
      </c>
      <c r="C167" s="137"/>
      <c r="D167" s="169">
        <f>SUM(D168:D191)</f>
        <v>159436.98</v>
      </c>
      <c r="E167" s="169">
        <f aca="true" t="shared" si="41" ref="E167:J167">SUM(E168:E195)</f>
        <v>205541.83000000005</v>
      </c>
      <c r="F167" s="169">
        <f t="shared" si="41"/>
        <v>212387.03</v>
      </c>
      <c r="G167" s="169">
        <f>SUM(G168:G195)</f>
        <v>69500</v>
      </c>
      <c r="H167" s="169">
        <f>SUM(H168:H195)</f>
        <v>75000</v>
      </c>
      <c r="I167" s="169">
        <f t="shared" si="41"/>
        <v>81100</v>
      </c>
      <c r="J167" s="169">
        <f t="shared" si="41"/>
        <v>87700</v>
      </c>
      <c r="IB167" s="110"/>
      <c r="IC167" s="110"/>
      <c r="ID167" s="110"/>
      <c r="IE167" s="110"/>
      <c r="IF167" s="110"/>
      <c r="IG167" s="110"/>
      <c r="IH167" s="110"/>
      <c r="II167" s="110"/>
      <c r="IJ167" s="110"/>
      <c r="IK167" s="110"/>
      <c r="IL167" s="110"/>
      <c r="IM167" s="110"/>
      <c r="IN167" s="110"/>
      <c r="IO167" s="110"/>
      <c r="IP167" s="110"/>
      <c r="IQ167" s="110"/>
      <c r="IR167" s="110"/>
    </row>
    <row r="168" spans="1:252" s="111" customFormat="1" ht="12.75" hidden="1">
      <c r="A168" s="101" t="s">
        <v>710</v>
      </c>
      <c r="B168" s="142" t="s">
        <v>711</v>
      </c>
      <c r="C168" s="143" t="s">
        <v>133</v>
      </c>
      <c r="D168" s="64">
        <v>1562.46</v>
      </c>
      <c r="E168" s="64">
        <v>2268</v>
      </c>
      <c r="F168" s="64">
        <v>2225.42</v>
      </c>
      <c r="G168" s="64">
        <v>1000</v>
      </c>
      <c r="H168" s="64">
        <v>1100</v>
      </c>
      <c r="I168" s="64">
        <v>1200</v>
      </c>
      <c r="J168" s="64">
        <v>1300</v>
      </c>
      <c r="IB168" s="110"/>
      <c r="IC168" s="110"/>
      <c r="ID168" s="110"/>
      <c r="IE168" s="110"/>
      <c r="IF168" s="110"/>
      <c r="IG168" s="110"/>
      <c r="IH168" s="110"/>
      <c r="II168" s="110"/>
      <c r="IJ168" s="110"/>
      <c r="IK168" s="110"/>
      <c r="IL168" s="110"/>
      <c r="IM168" s="110"/>
      <c r="IN168" s="110"/>
      <c r="IO168" s="110"/>
      <c r="IP168" s="110"/>
      <c r="IQ168" s="110"/>
      <c r="IR168" s="110"/>
    </row>
    <row r="169" spans="1:252" s="111" customFormat="1" ht="12.75" hidden="1">
      <c r="A169" s="101" t="s">
        <v>712</v>
      </c>
      <c r="B169" s="142" t="s">
        <v>713</v>
      </c>
      <c r="C169" s="143" t="s">
        <v>134</v>
      </c>
      <c r="D169" s="64">
        <v>8334.85</v>
      </c>
      <c r="E169" s="64">
        <v>3498.84</v>
      </c>
      <c r="F169" s="64">
        <v>11737.93</v>
      </c>
      <c r="G169" s="64">
        <v>8000</v>
      </c>
      <c r="H169" s="64">
        <v>8700</v>
      </c>
      <c r="I169" s="64">
        <v>9400</v>
      </c>
      <c r="J169" s="64">
        <v>10200</v>
      </c>
      <c r="IB169" s="110"/>
      <c r="IC169" s="110"/>
      <c r="ID169" s="110"/>
      <c r="IE169" s="110"/>
      <c r="IF169" s="110"/>
      <c r="IG169" s="110"/>
      <c r="IH169" s="110"/>
      <c r="II169" s="110"/>
      <c r="IJ169" s="110"/>
      <c r="IK169" s="110"/>
      <c r="IL169" s="110"/>
      <c r="IM169" s="110"/>
      <c r="IN169" s="110"/>
      <c r="IO169" s="110"/>
      <c r="IP169" s="110"/>
      <c r="IQ169" s="110"/>
      <c r="IR169" s="110"/>
    </row>
    <row r="170" spans="1:252" s="111" customFormat="1" ht="12.75" hidden="1">
      <c r="A170" s="101" t="s">
        <v>714</v>
      </c>
      <c r="B170" s="142" t="s">
        <v>715</v>
      </c>
      <c r="C170" s="143" t="s">
        <v>135</v>
      </c>
      <c r="D170" s="64">
        <v>1110.47</v>
      </c>
      <c r="E170" s="64">
        <v>10272.39</v>
      </c>
      <c r="F170" s="64">
        <v>8767.13</v>
      </c>
      <c r="G170" s="64">
        <v>6200</v>
      </c>
      <c r="H170" s="64">
        <v>6700</v>
      </c>
      <c r="I170" s="64">
        <v>7300</v>
      </c>
      <c r="J170" s="64">
        <v>7900</v>
      </c>
      <c r="IB170" s="110"/>
      <c r="IC170" s="110"/>
      <c r="ID170" s="110"/>
      <c r="IE170" s="110"/>
      <c r="IF170" s="110"/>
      <c r="IG170" s="110"/>
      <c r="IH170" s="110"/>
      <c r="II170" s="110"/>
      <c r="IJ170" s="110"/>
      <c r="IK170" s="110"/>
      <c r="IL170" s="110"/>
      <c r="IM170" s="110"/>
      <c r="IN170" s="110"/>
      <c r="IO170" s="110"/>
      <c r="IP170" s="110"/>
      <c r="IQ170" s="110"/>
      <c r="IR170" s="110"/>
    </row>
    <row r="171" spans="1:252" s="111" customFormat="1" ht="18" hidden="1">
      <c r="A171" s="101" t="s">
        <v>716</v>
      </c>
      <c r="B171" s="142" t="s">
        <v>717</v>
      </c>
      <c r="C171" s="143" t="s">
        <v>136</v>
      </c>
      <c r="D171" s="64">
        <v>5103.53</v>
      </c>
      <c r="E171" s="64">
        <v>3178.03</v>
      </c>
      <c r="F171" s="64">
        <v>5605.84</v>
      </c>
      <c r="G171" s="64">
        <v>5000</v>
      </c>
      <c r="H171" s="64">
        <v>5400</v>
      </c>
      <c r="I171" s="64">
        <v>5800</v>
      </c>
      <c r="J171" s="64">
        <v>6300</v>
      </c>
      <c r="IB171" s="110"/>
      <c r="IC171" s="110"/>
      <c r="ID171" s="110"/>
      <c r="IE171" s="110"/>
      <c r="IF171" s="110"/>
      <c r="IG171" s="110"/>
      <c r="IH171" s="110"/>
      <c r="II171" s="110"/>
      <c r="IJ171" s="110"/>
      <c r="IK171" s="110"/>
      <c r="IL171" s="110"/>
      <c r="IM171" s="110"/>
      <c r="IN171" s="110"/>
      <c r="IO171" s="110"/>
      <c r="IP171" s="110"/>
      <c r="IQ171" s="110"/>
      <c r="IR171" s="110"/>
    </row>
    <row r="172" spans="1:252" s="111" customFormat="1" ht="12.75" hidden="1">
      <c r="A172" s="101" t="s">
        <v>718</v>
      </c>
      <c r="B172" s="142" t="s">
        <v>719</v>
      </c>
      <c r="C172" s="143" t="s">
        <v>137</v>
      </c>
      <c r="D172" s="64">
        <v>18492.6</v>
      </c>
      <c r="E172" s="64">
        <v>26057.2</v>
      </c>
      <c r="F172" s="64">
        <v>9676.09</v>
      </c>
      <c r="G172" s="64"/>
      <c r="H172" s="64">
        <f aca="true" t="shared" si="42" ref="H172:J176">G172*1.08</f>
        <v>0</v>
      </c>
      <c r="I172" s="64">
        <f t="shared" si="42"/>
        <v>0</v>
      </c>
      <c r="J172" s="64">
        <f t="shared" si="42"/>
        <v>0</v>
      </c>
      <c r="IB172" s="110"/>
      <c r="IC172" s="110"/>
      <c r="ID172" s="110"/>
      <c r="IE172" s="110"/>
      <c r="IF172" s="110"/>
      <c r="IG172" s="110"/>
      <c r="IH172" s="110"/>
      <c r="II172" s="110"/>
      <c r="IJ172" s="110"/>
      <c r="IK172" s="110"/>
      <c r="IL172" s="110"/>
      <c r="IM172" s="110"/>
      <c r="IN172" s="110"/>
      <c r="IO172" s="110"/>
      <c r="IP172" s="110"/>
      <c r="IQ172" s="110"/>
      <c r="IR172" s="110"/>
    </row>
    <row r="173" spans="1:252" s="111" customFormat="1" ht="12.75" hidden="1">
      <c r="A173" s="101" t="s">
        <v>720</v>
      </c>
      <c r="B173" s="142" t="s">
        <v>721</v>
      </c>
      <c r="C173" s="143" t="s">
        <v>138</v>
      </c>
      <c r="D173" s="64">
        <v>1627.57</v>
      </c>
      <c r="E173" s="64">
        <v>2743.38</v>
      </c>
      <c r="F173" s="64">
        <v>3781.02</v>
      </c>
      <c r="G173" s="64"/>
      <c r="H173" s="64">
        <f t="shared" si="42"/>
        <v>0</v>
      </c>
      <c r="I173" s="64">
        <f t="shared" si="42"/>
        <v>0</v>
      </c>
      <c r="J173" s="64">
        <f t="shared" si="42"/>
        <v>0</v>
      </c>
      <c r="IB173" s="110"/>
      <c r="IC173" s="110"/>
      <c r="ID173" s="110"/>
      <c r="IE173" s="110"/>
      <c r="IF173" s="110"/>
      <c r="IG173" s="110"/>
      <c r="IH173" s="110"/>
      <c r="II173" s="110"/>
      <c r="IJ173" s="110"/>
      <c r="IK173" s="110"/>
      <c r="IL173" s="110"/>
      <c r="IM173" s="110"/>
      <c r="IN173" s="110"/>
      <c r="IO173" s="110"/>
      <c r="IP173" s="110"/>
      <c r="IQ173" s="110"/>
      <c r="IR173" s="110"/>
    </row>
    <row r="174" spans="1:252" s="111" customFormat="1" ht="12.75" hidden="1">
      <c r="A174" s="101" t="s">
        <v>722</v>
      </c>
      <c r="B174" s="142" t="s">
        <v>723</v>
      </c>
      <c r="C174" s="143" t="s">
        <v>139</v>
      </c>
      <c r="D174" s="64">
        <v>252.7</v>
      </c>
      <c r="E174" s="64"/>
      <c r="F174" s="64">
        <f>E174*1.06</f>
        <v>0</v>
      </c>
      <c r="G174" s="64"/>
      <c r="H174" s="64">
        <f t="shared" si="42"/>
        <v>0</v>
      </c>
      <c r="I174" s="64">
        <f t="shared" si="42"/>
        <v>0</v>
      </c>
      <c r="J174" s="64">
        <f t="shared" si="42"/>
        <v>0</v>
      </c>
      <c r="IB174" s="110"/>
      <c r="IC174" s="110"/>
      <c r="ID174" s="110"/>
      <c r="IE174" s="110"/>
      <c r="IF174" s="110"/>
      <c r="IG174" s="110"/>
      <c r="IH174" s="110"/>
      <c r="II174" s="110"/>
      <c r="IJ174" s="110"/>
      <c r="IK174" s="110"/>
      <c r="IL174" s="110"/>
      <c r="IM174" s="110"/>
      <c r="IN174" s="110"/>
      <c r="IO174" s="110"/>
      <c r="IP174" s="110"/>
      <c r="IQ174" s="110"/>
      <c r="IR174" s="110"/>
    </row>
    <row r="175" spans="1:252" s="111" customFormat="1" ht="12.75" hidden="1">
      <c r="A175" s="101" t="s">
        <v>724</v>
      </c>
      <c r="B175" s="142" t="s">
        <v>725</v>
      </c>
      <c r="C175" s="143" t="s">
        <v>140</v>
      </c>
      <c r="D175" s="64">
        <v>44.14</v>
      </c>
      <c r="E175" s="64">
        <v>54.48</v>
      </c>
      <c r="F175" s="64">
        <v>0</v>
      </c>
      <c r="G175" s="64"/>
      <c r="H175" s="64">
        <f t="shared" si="42"/>
        <v>0</v>
      </c>
      <c r="I175" s="64">
        <f t="shared" si="42"/>
        <v>0</v>
      </c>
      <c r="J175" s="64">
        <f t="shared" si="42"/>
        <v>0</v>
      </c>
      <c r="IB175" s="110"/>
      <c r="IC175" s="110"/>
      <c r="ID175" s="110"/>
      <c r="IE175" s="110"/>
      <c r="IF175" s="110"/>
      <c r="IG175" s="110"/>
      <c r="IH175" s="110"/>
      <c r="II175" s="110"/>
      <c r="IJ175" s="110"/>
      <c r="IK175" s="110"/>
      <c r="IL175" s="110"/>
      <c r="IM175" s="110"/>
      <c r="IN175" s="110"/>
      <c r="IO175" s="110"/>
      <c r="IP175" s="110"/>
      <c r="IQ175" s="110"/>
      <c r="IR175" s="110"/>
    </row>
    <row r="176" spans="1:252" s="111" customFormat="1" ht="12.75" hidden="1">
      <c r="A176" s="101" t="s">
        <v>726</v>
      </c>
      <c r="B176" s="142" t="s">
        <v>742</v>
      </c>
      <c r="C176" s="143" t="s">
        <v>148</v>
      </c>
      <c r="D176" s="64">
        <v>243.36</v>
      </c>
      <c r="E176" s="64">
        <v>399.94</v>
      </c>
      <c r="F176" s="64">
        <v>602.22</v>
      </c>
      <c r="G176" s="64"/>
      <c r="H176" s="64">
        <f t="shared" si="42"/>
        <v>0</v>
      </c>
      <c r="I176" s="64">
        <f t="shared" si="42"/>
        <v>0</v>
      </c>
      <c r="J176" s="64">
        <f t="shared" si="42"/>
        <v>0</v>
      </c>
      <c r="IB176" s="110"/>
      <c r="IC176" s="110"/>
      <c r="ID176" s="110"/>
      <c r="IE176" s="110"/>
      <c r="IF176" s="110"/>
      <c r="IG176" s="110"/>
      <c r="IH176" s="110"/>
      <c r="II176" s="110"/>
      <c r="IJ176" s="110"/>
      <c r="IK176" s="110"/>
      <c r="IL176" s="110"/>
      <c r="IM176" s="110"/>
      <c r="IN176" s="110"/>
      <c r="IO176" s="110"/>
      <c r="IP176" s="110"/>
      <c r="IQ176" s="110"/>
      <c r="IR176" s="110"/>
    </row>
    <row r="177" spans="1:252" s="111" customFormat="1" ht="12.75" hidden="1">
      <c r="A177" s="101" t="s">
        <v>728</v>
      </c>
      <c r="B177" s="142" t="s">
        <v>4</v>
      </c>
      <c r="C177" s="143" t="s">
        <v>3</v>
      </c>
      <c r="D177" s="64">
        <v>234.69</v>
      </c>
      <c r="E177" s="64">
        <v>404.22</v>
      </c>
      <c r="F177" s="64">
        <v>227.96</v>
      </c>
      <c r="G177" s="64">
        <v>300</v>
      </c>
      <c r="H177" s="64">
        <v>300</v>
      </c>
      <c r="I177" s="64">
        <v>300</v>
      </c>
      <c r="J177" s="64">
        <v>300</v>
      </c>
      <c r="IB177" s="110"/>
      <c r="IC177" s="110"/>
      <c r="ID177" s="110"/>
      <c r="IE177" s="110"/>
      <c r="IF177" s="110"/>
      <c r="IG177" s="110"/>
      <c r="IH177" s="110"/>
      <c r="II177" s="110"/>
      <c r="IJ177" s="110"/>
      <c r="IK177" s="110"/>
      <c r="IL177" s="110"/>
      <c r="IM177" s="110"/>
      <c r="IN177" s="110"/>
      <c r="IO177" s="110"/>
      <c r="IP177" s="110"/>
      <c r="IQ177" s="110"/>
      <c r="IR177" s="110"/>
    </row>
    <row r="178" spans="1:252" s="111" customFormat="1" ht="12.75" hidden="1">
      <c r="A178" s="101" t="s">
        <v>730</v>
      </c>
      <c r="B178" s="142" t="s">
        <v>741</v>
      </c>
      <c r="C178" s="143" t="s">
        <v>147</v>
      </c>
      <c r="D178" s="64">
        <v>8019.66</v>
      </c>
      <c r="E178" s="64">
        <v>192.58</v>
      </c>
      <c r="F178" s="64">
        <v>0</v>
      </c>
      <c r="G178" s="64"/>
      <c r="H178" s="64">
        <f aca="true" t="shared" si="43" ref="H178:J181">G178*1.08</f>
        <v>0</v>
      </c>
      <c r="I178" s="64">
        <f t="shared" si="43"/>
        <v>0</v>
      </c>
      <c r="J178" s="64">
        <f t="shared" si="43"/>
        <v>0</v>
      </c>
      <c r="IB178" s="110"/>
      <c r="IC178" s="110"/>
      <c r="ID178" s="110"/>
      <c r="IE178" s="110"/>
      <c r="IF178" s="110"/>
      <c r="IG178" s="110"/>
      <c r="IH178" s="110"/>
      <c r="II178" s="110"/>
      <c r="IJ178" s="110"/>
      <c r="IK178" s="110"/>
      <c r="IL178" s="110"/>
      <c r="IM178" s="110"/>
      <c r="IN178" s="110"/>
      <c r="IO178" s="110"/>
      <c r="IP178" s="110"/>
      <c r="IQ178" s="110"/>
      <c r="IR178" s="110"/>
    </row>
    <row r="179" spans="1:252" s="111" customFormat="1" ht="12.75" hidden="1">
      <c r="A179" s="101" t="s">
        <v>732</v>
      </c>
      <c r="B179" s="142" t="s">
        <v>743</v>
      </c>
      <c r="C179" s="143" t="s">
        <v>149</v>
      </c>
      <c r="D179" s="64">
        <v>2904.77</v>
      </c>
      <c r="E179" s="64">
        <v>4225.06</v>
      </c>
      <c r="F179" s="64">
        <v>0</v>
      </c>
      <c r="G179" s="64"/>
      <c r="H179" s="64">
        <f t="shared" si="43"/>
        <v>0</v>
      </c>
      <c r="I179" s="64">
        <f t="shared" si="43"/>
        <v>0</v>
      </c>
      <c r="J179" s="64">
        <f t="shared" si="43"/>
        <v>0</v>
      </c>
      <c r="IB179" s="110"/>
      <c r="IC179" s="110"/>
      <c r="ID179" s="110"/>
      <c r="IE179" s="110"/>
      <c r="IF179" s="110"/>
      <c r="IG179" s="110"/>
      <c r="IH179" s="110"/>
      <c r="II179" s="110"/>
      <c r="IJ179" s="110"/>
      <c r="IK179" s="110"/>
      <c r="IL179" s="110"/>
      <c r="IM179" s="110"/>
      <c r="IN179" s="110"/>
      <c r="IO179" s="110"/>
      <c r="IP179" s="110"/>
      <c r="IQ179" s="110"/>
      <c r="IR179" s="110"/>
    </row>
    <row r="180" spans="1:252" s="111" customFormat="1" ht="12.75" hidden="1">
      <c r="A180" s="101" t="s">
        <v>733</v>
      </c>
      <c r="B180" s="142" t="s">
        <v>734</v>
      </c>
      <c r="C180" s="143" t="s">
        <v>144</v>
      </c>
      <c r="D180" s="64">
        <v>267.17</v>
      </c>
      <c r="E180" s="64">
        <v>455.42</v>
      </c>
      <c r="F180" s="64">
        <v>661.15</v>
      </c>
      <c r="G180" s="64"/>
      <c r="H180" s="64">
        <f t="shared" si="43"/>
        <v>0</v>
      </c>
      <c r="I180" s="64">
        <f t="shared" si="43"/>
        <v>0</v>
      </c>
      <c r="J180" s="64">
        <f t="shared" si="43"/>
        <v>0</v>
      </c>
      <c r="IB180" s="110"/>
      <c r="IC180" s="110"/>
      <c r="ID180" s="110"/>
      <c r="IE180" s="110"/>
      <c r="IF180" s="110"/>
      <c r="IG180" s="110"/>
      <c r="IH180" s="110"/>
      <c r="II180" s="110"/>
      <c r="IJ180" s="110"/>
      <c r="IK180" s="110"/>
      <c r="IL180" s="110"/>
      <c r="IM180" s="110"/>
      <c r="IN180" s="110"/>
      <c r="IO180" s="110"/>
      <c r="IP180" s="110"/>
      <c r="IQ180" s="110"/>
      <c r="IR180" s="110"/>
    </row>
    <row r="181" spans="1:252" s="111" customFormat="1" ht="12.75" hidden="1">
      <c r="A181" s="101" t="s">
        <v>735</v>
      </c>
      <c r="B181" s="142" t="s">
        <v>731</v>
      </c>
      <c r="C181" s="143" t="s">
        <v>143</v>
      </c>
      <c r="D181" s="64">
        <v>684.5</v>
      </c>
      <c r="E181" s="64">
        <v>890.66</v>
      </c>
      <c r="F181" s="64">
        <v>0</v>
      </c>
      <c r="G181" s="64"/>
      <c r="H181" s="64">
        <f t="shared" si="43"/>
        <v>0</v>
      </c>
      <c r="I181" s="64">
        <f t="shared" si="43"/>
        <v>0</v>
      </c>
      <c r="J181" s="64">
        <f t="shared" si="43"/>
        <v>0</v>
      </c>
      <c r="IB181" s="110"/>
      <c r="IC181" s="110"/>
      <c r="ID181" s="110"/>
      <c r="IE181" s="110"/>
      <c r="IF181" s="110"/>
      <c r="IG181" s="110"/>
      <c r="IH181" s="110"/>
      <c r="II181" s="110"/>
      <c r="IJ181" s="110"/>
      <c r="IK181" s="110"/>
      <c r="IL181" s="110"/>
      <c r="IM181" s="110"/>
      <c r="IN181" s="110"/>
      <c r="IO181" s="110"/>
      <c r="IP181" s="110"/>
      <c r="IQ181" s="110"/>
      <c r="IR181" s="110"/>
    </row>
    <row r="182" spans="1:252" s="111" customFormat="1" ht="12.75" hidden="1">
      <c r="A182" s="101" t="s">
        <v>736</v>
      </c>
      <c r="B182" s="142" t="s">
        <v>737</v>
      </c>
      <c r="C182" s="143" t="s">
        <v>145</v>
      </c>
      <c r="D182" s="64">
        <v>37664.16</v>
      </c>
      <c r="E182" s="64">
        <v>45845.57</v>
      </c>
      <c r="F182" s="64">
        <v>58679.31</v>
      </c>
      <c r="G182" s="64">
        <v>41000</v>
      </c>
      <c r="H182" s="64">
        <v>44200</v>
      </c>
      <c r="I182" s="64">
        <v>47800</v>
      </c>
      <c r="J182" s="64">
        <v>51600</v>
      </c>
      <c r="IB182" s="110"/>
      <c r="IC182" s="110"/>
      <c r="ID182" s="110"/>
      <c r="IE182" s="110"/>
      <c r="IF182" s="110"/>
      <c r="IG182" s="110"/>
      <c r="IH182" s="110"/>
      <c r="II182" s="110"/>
      <c r="IJ182" s="110"/>
      <c r="IK182" s="110"/>
      <c r="IL182" s="110"/>
      <c r="IM182" s="110"/>
      <c r="IN182" s="110"/>
      <c r="IO182" s="110"/>
      <c r="IP182" s="110"/>
      <c r="IQ182" s="110"/>
      <c r="IR182" s="110"/>
    </row>
    <row r="183" spans="1:252" s="111" customFormat="1" ht="12.75" hidden="1">
      <c r="A183" s="101" t="s">
        <v>738</v>
      </c>
      <c r="B183" s="142" t="s">
        <v>729</v>
      </c>
      <c r="C183" s="143" t="s">
        <v>142</v>
      </c>
      <c r="D183" s="64">
        <v>5422.8</v>
      </c>
      <c r="E183" s="64">
        <v>5949.41</v>
      </c>
      <c r="F183" s="64">
        <v>0</v>
      </c>
      <c r="G183" s="64"/>
      <c r="H183" s="64">
        <f aca="true" t="shared" si="44" ref="H183:J188">G183*1.08</f>
        <v>0</v>
      </c>
      <c r="I183" s="64">
        <f t="shared" si="44"/>
        <v>0</v>
      </c>
      <c r="J183" s="64">
        <f t="shared" si="44"/>
        <v>0</v>
      </c>
      <c r="IB183" s="110"/>
      <c r="IC183" s="110"/>
      <c r="ID183" s="110"/>
      <c r="IE183" s="110"/>
      <c r="IF183" s="110"/>
      <c r="IG183" s="110"/>
      <c r="IH183" s="110"/>
      <c r="II183" s="110"/>
      <c r="IJ183" s="110"/>
      <c r="IK183" s="110"/>
      <c r="IL183" s="110"/>
      <c r="IM183" s="110"/>
      <c r="IN183" s="110"/>
      <c r="IO183" s="110"/>
      <c r="IP183" s="110"/>
      <c r="IQ183" s="110"/>
      <c r="IR183" s="110"/>
    </row>
    <row r="184" spans="1:252" s="111" customFormat="1" ht="12.75" hidden="1">
      <c r="A184" s="101" t="s">
        <v>739</v>
      </c>
      <c r="B184" s="142" t="s">
        <v>288</v>
      </c>
      <c r="C184" s="143" t="s">
        <v>146</v>
      </c>
      <c r="D184" s="64">
        <v>3547.19</v>
      </c>
      <c r="E184" s="64">
        <v>5952.59</v>
      </c>
      <c r="F184" s="64">
        <v>8122.14</v>
      </c>
      <c r="G184" s="64"/>
      <c r="H184" s="64">
        <f t="shared" si="44"/>
        <v>0</v>
      </c>
      <c r="I184" s="64">
        <f t="shared" si="44"/>
        <v>0</v>
      </c>
      <c r="J184" s="64">
        <f t="shared" si="44"/>
        <v>0</v>
      </c>
      <c r="IB184" s="110"/>
      <c r="IC184" s="110"/>
      <c r="ID184" s="110"/>
      <c r="IE184" s="110"/>
      <c r="IF184" s="110"/>
      <c r="IG184" s="110"/>
      <c r="IH184" s="110"/>
      <c r="II184" s="110"/>
      <c r="IJ184" s="110"/>
      <c r="IK184" s="110"/>
      <c r="IL184" s="110"/>
      <c r="IM184" s="110"/>
      <c r="IN184" s="110"/>
      <c r="IO184" s="110"/>
      <c r="IP184" s="110"/>
      <c r="IQ184" s="110"/>
      <c r="IR184" s="110"/>
    </row>
    <row r="185" spans="1:252" s="111" customFormat="1" ht="12.75" hidden="1">
      <c r="A185" s="101" t="s">
        <v>40</v>
      </c>
      <c r="B185" s="142" t="s">
        <v>41</v>
      </c>
      <c r="C185" s="143" t="s">
        <v>36</v>
      </c>
      <c r="D185" s="64">
        <v>23267.85</v>
      </c>
      <c r="E185" s="64">
        <v>19971.07</v>
      </c>
      <c r="F185" s="64">
        <v>9984.29</v>
      </c>
      <c r="G185" s="64"/>
      <c r="H185" s="64">
        <f t="shared" si="44"/>
        <v>0</v>
      </c>
      <c r="I185" s="64">
        <f t="shared" si="44"/>
        <v>0</v>
      </c>
      <c r="J185" s="64">
        <f t="shared" si="44"/>
        <v>0</v>
      </c>
      <c r="IB185" s="110"/>
      <c r="IC185" s="110"/>
      <c r="ID185" s="110"/>
      <c r="IE185" s="110"/>
      <c r="IF185" s="110"/>
      <c r="IG185" s="110"/>
      <c r="IH185" s="110"/>
      <c r="II185" s="110"/>
      <c r="IJ185" s="110"/>
      <c r="IK185" s="110"/>
      <c r="IL185" s="110"/>
      <c r="IM185" s="110"/>
      <c r="IN185" s="110"/>
      <c r="IO185" s="110"/>
      <c r="IP185" s="110"/>
      <c r="IQ185" s="110"/>
      <c r="IR185" s="110"/>
    </row>
    <row r="186" spans="1:252" s="111" customFormat="1" ht="12.75" hidden="1">
      <c r="A186" s="101" t="s">
        <v>1612</v>
      </c>
      <c r="B186" s="101" t="s">
        <v>1614</v>
      </c>
      <c r="C186" s="102" t="s">
        <v>1613</v>
      </c>
      <c r="D186" s="64">
        <v>25.31</v>
      </c>
      <c r="E186" s="64"/>
      <c r="F186" s="64">
        <v>0</v>
      </c>
      <c r="G186" s="64"/>
      <c r="H186" s="64">
        <f t="shared" si="44"/>
        <v>0</v>
      </c>
      <c r="I186" s="64">
        <f t="shared" si="44"/>
        <v>0</v>
      </c>
      <c r="J186" s="64">
        <f t="shared" si="44"/>
        <v>0</v>
      </c>
      <c r="IB186" s="110"/>
      <c r="IC186" s="110"/>
      <c r="ID186" s="110"/>
      <c r="IE186" s="110"/>
      <c r="IF186" s="110"/>
      <c r="IG186" s="110"/>
      <c r="IH186" s="110"/>
      <c r="II186" s="110"/>
      <c r="IJ186" s="110"/>
      <c r="IK186" s="110"/>
      <c r="IL186" s="110"/>
      <c r="IM186" s="110"/>
      <c r="IN186" s="110"/>
      <c r="IO186" s="110"/>
      <c r="IP186" s="110"/>
      <c r="IQ186" s="110"/>
      <c r="IR186" s="110"/>
    </row>
    <row r="187" spans="1:252" s="111" customFormat="1" ht="12.75" hidden="1">
      <c r="A187" s="101" t="s">
        <v>199</v>
      </c>
      <c r="B187" s="142" t="s">
        <v>727</v>
      </c>
      <c r="C187" s="143" t="s">
        <v>141</v>
      </c>
      <c r="D187" s="64">
        <v>184.21</v>
      </c>
      <c r="E187" s="64">
        <v>313.89</v>
      </c>
      <c r="F187" s="64">
        <v>455.7</v>
      </c>
      <c r="G187" s="64"/>
      <c r="H187" s="64">
        <f t="shared" si="44"/>
        <v>0</v>
      </c>
      <c r="I187" s="64">
        <f t="shared" si="44"/>
        <v>0</v>
      </c>
      <c r="J187" s="64">
        <f t="shared" si="44"/>
        <v>0</v>
      </c>
      <c r="IB187" s="110"/>
      <c r="IC187" s="110"/>
      <c r="ID187" s="110"/>
      <c r="IE187" s="110"/>
      <c r="IF187" s="110"/>
      <c r="IG187" s="110"/>
      <c r="IH187" s="110"/>
      <c r="II187" s="110"/>
      <c r="IJ187" s="110"/>
      <c r="IK187" s="110"/>
      <c r="IL187" s="110"/>
      <c r="IM187" s="110"/>
      <c r="IN187" s="110"/>
      <c r="IO187" s="110"/>
      <c r="IP187" s="110"/>
      <c r="IQ187" s="110"/>
      <c r="IR187" s="110"/>
    </row>
    <row r="188" spans="1:252" s="111" customFormat="1" ht="12.75" hidden="1">
      <c r="A188" s="101" t="s">
        <v>1171</v>
      </c>
      <c r="B188" s="142" t="s">
        <v>1172</v>
      </c>
      <c r="C188" s="143" t="s">
        <v>1155</v>
      </c>
      <c r="D188" s="64">
        <v>4331.39</v>
      </c>
      <c r="E188" s="64">
        <v>3713.09</v>
      </c>
      <c r="F188" s="64">
        <v>455.26</v>
      </c>
      <c r="G188" s="64"/>
      <c r="H188" s="64">
        <f t="shared" si="44"/>
        <v>0</v>
      </c>
      <c r="I188" s="64">
        <f t="shared" si="44"/>
        <v>0</v>
      </c>
      <c r="J188" s="64">
        <f t="shared" si="44"/>
        <v>0</v>
      </c>
      <c r="IB188" s="110"/>
      <c r="IC188" s="110"/>
      <c r="ID188" s="110"/>
      <c r="IE188" s="110"/>
      <c r="IF188" s="110"/>
      <c r="IG188" s="110"/>
      <c r="IH188" s="110"/>
      <c r="II188" s="110"/>
      <c r="IJ188" s="110"/>
      <c r="IK188" s="110"/>
      <c r="IL188" s="110"/>
      <c r="IM188" s="110"/>
      <c r="IN188" s="110"/>
      <c r="IO188" s="110"/>
      <c r="IP188" s="110"/>
      <c r="IQ188" s="110"/>
      <c r="IR188" s="110"/>
    </row>
    <row r="189" spans="1:252" s="111" customFormat="1" ht="12.75" hidden="1">
      <c r="A189" s="101" t="s">
        <v>1217</v>
      </c>
      <c r="B189" s="142" t="s">
        <v>1219</v>
      </c>
      <c r="C189" s="143" t="s">
        <v>1218</v>
      </c>
      <c r="D189" s="64">
        <v>4331.25</v>
      </c>
      <c r="E189" s="64">
        <v>8299.17</v>
      </c>
      <c r="F189" s="64">
        <v>12752.65</v>
      </c>
      <c r="G189" s="64">
        <v>7000</v>
      </c>
      <c r="H189" s="64">
        <v>7500</v>
      </c>
      <c r="I189" s="64">
        <v>8100</v>
      </c>
      <c r="J189" s="64">
        <v>8800</v>
      </c>
      <c r="IB189" s="110"/>
      <c r="IC189" s="110"/>
      <c r="ID189" s="110"/>
      <c r="IE189" s="110"/>
      <c r="IF189" s="110"/>
      <c r="IG189" s="110"/>
      <c r="IH189" s="110"/>
      <c r="II189" s="110"/>
      <c r="IJ189" s="110"/>
      <c r="IK189" s="110"/>
      <c r="IL189" s="110"/>
      <c r="IM189" s="110"/>
      <c r="IN189" s="110"/>
      <c r="IO189" s="110"/>
      <c r="IP189" s="110"/>
      <c r="IQ189" s="110"/>
      <c r="IR189" s="110"/>
    </row>
    <row r="190" spans="1:252" s="111" customFormat="1" ht="12.75" hidden="1">
      <c r="A190" s="101" t="s">
        <v>1428</v>
      </c>
      <c r="B190" s="142" t="s">
        <v>1430</v>
      </c>
      <c r="C190" s="143" t="s">
        <v>1429</v>
      </c>
      <c r="D190" s="64">
        <v>31607.12</v>
      </c>
      <c r="E190" s="64">
        <v>39368.71</v>
      </c>
      <c r="F190" s="64">
        <v>40620.06</v>
      </c>
      <c r="G190" s="64"/>
      <c r="H190" s="64">
        <f aca="true" t="shared" si="45" ref="H190:J191">G190*1.08</f>
        <v>0</v>
      </c>
      <c r="I190" s="64">
        <f t="shared" si="45"/>
        <v>0</v>
      </c>
      <c r="J190" s="64">
        <f t="shared" si="45"/>
        <v>0</v>
      </c>
      <c r="IB190" s="110"/>
      <c r="IC190" s="110"/>
      <c r="ID190" s="110"/>
      <c r="IE190" s="110"/>
      <c r="IF190" s="110"/>
      <c r="IG190" s="110"/>
      <c r="IH190" s="110"/>
      <c r="II190" s="110"/>
      <c r="IJ190" s="110"/>
      <c r="IK190" s="110"/>
      <c r="IL190" s="110"/>
      <c r="IM190" s="110"/>
      <c r="IN190" s="110"/>
      <c r="IO190" s="110"/>
      <c r="IP190" s="110"/>
      <c r="IQ190" s="110"/>
      <c r="IR190" s="110"/>
    </row>
    <row r="191" spans="1:252" s="111" customFormat="1" ht="12.75" hidden="1">
      <c r="A191" s="101" t="s">
        <v>1702</v>
      </c>
      <c r="B191" s="142" t="s">
        <v>41</v>
      </c>
      <c r="C191" s="143" t="s">
        <v>1703</v>
      </c>
      <c r="D191" s="64">
        <v>173.23</v>
      </c>
      <c r="E191" s="64">
        <v>17898.4</v>
      </c>
      <c r="F191" s="64">
        <v>29357.53</v>
      </c>
      <c r="G191" s="64"/>
      <c r="H191" s="64">
        <f t="shared" si="45"/>
        <v>0</v>
      </c>
      <c r="I191" s="64">
        <f t="shared" si="45"/>
        <v>0</v>
      </c>
      <c r="J191" s="64">
        <f t="shared" si="45"/>
        <v>0</v>
      </c>
      <c r="IB191" s="110"/>
      <c r="IC191" s="110"/>
      <c r="ID191" s="110"/>
      <c r="IE191" s="110"/>
      <c r="IF191" s="110"/>
      <c r="IG191" s="110"/>
      <c r="IH191" s="110"/>
      <c r="II191" s="110"/>
      <c r="IJ191" s="110"/>
      <c r="IK191" s="110"/>
      <c r="IL191" s="110"/>
      <c r="IM191" s="110"/>
      <c r="IN191" s="110"/>
      <c r="IO191" s="110"/>
      <c r="IP191" s="110"/>
      <c r="IQ191" s="110"/>
      <c r="IR191" s="110"/>
    </row>
    <row r="192" spans="1:252" s="111" customFormat="1" ht="12.75" hidden="1">
      <c r="A192" s="101" t="s">
        <v>1724</v>
      </c>
      <c r="B192" s="101" t="s">
        <v>1726</v>
      </c>
      <c r="C192" s="102" t="s">
        <v>1725</v>
      </c>
      <c r="D192" s="64"/>
      <c r="E192" s="64">
        <v>266.42</v>
      </c>
      <c r="F192" s="64">
        <v>760.37</v>
      </c>
      <c r="G192" s="64">
        <v>1000</v>
      </c>
      <c r="H192" s="64">
        <v>1100</v>
      </c>
      <c r="I192" s="64">
        <v>1200</v>
      </c>
      <c r="J192" s="64">
        <v>1300</v>
      </c>
      <c r="IB192" s="110"/>
      <c r="IC192" s="110"/>
      <c r="ID192" s="110"/>
      <c r="IE192" s="110"/>
      <c r="IF192" s="110"/>
      <c r="IG192" s="110"/>
      <c r="IH192" s="110"/>
      <c r="II192" s="110"/>
      <c r="IJ192" s="110"/>
      <c r="IK192" s="110"/>
      <c r="IL192" s="110"/>
      <c r="IM192" s="110"/>
      <c r="IN192" s="110"/>
      <c r="IO192" s="110"/>
      <c r="IP192" s="110"/>
      <c r="IQ192" s="110"/>
      <c r="IR192" s="110"/>
    </row>
    <row r="193" spans="1:252" s="111" customFormat="1" ht="12.75" hidden="1">
      <c r="A193" s="101" t="s">
        <v>1753</v>
      </c>
      <c r="B193" s="101" t="s">
        <v>1755</v>
      </c>
      <c r="C193" s="102" t="s">
        <v>1754</v>
      </c>
      <c r="D193" s="64"/>
      <c r="E193" s="64">
        <v>119.35</v>
      </c>
      <c r="F193" s="64">
        <v>43.92</v>
      </c>
      <c r="G193" s="64"/>
      <c r="H193" s="64"/>
      <c r="I193" s="64">
        <f aca="true" t="shared" si="46" ref="I193:J195">H193*1.07</f>
        <v>0</v>
      </c>
      <c r="J193" s="64">
        <f t="shared" si="46"/>
        <v>0</v>
      </c>
      <c r="IB193" s="110"/>
      <c r="IC193" s="110"/>
      <c r="ID193" s="110"/>
      <c r="IE193" s="110"/>
      <c r="IF193" s="110"/>
      <c r="IG193" s="110"/>
      <c r="IH193" s="110"/>
      <c r="II193" s="110"/>
      <c r="IJ193" s="110"/>
      <c r="IK193" s="110"/>
      <c r="IL193" s="110"/>
      <c r="IM193" s="110"/>
      <c r="IN193" s="110"/>
      <c r="IO193" s="110"/>
      <c r="IP193" s="110"/>
      <c r="IQ193" s="110"/>
      <c r="IR193" s="110"/>
    </row>
    <row r="194" spans="1:252" s="111" customFormat="1" ht="12.75" hidden="1">
      <c r="A194" s="101" t="s">
        <v>1769</v>
      </c>
      <c r="B194" s="101" t="s">
        <v>1770</v>
      </c>
      <c r="C194" s="102" t="s">
        <v>1742</v>
      </c>
      <c r="D194" s="64"/>
      <c r="E194" s="64">
        <v>1991.42</v>
      </c>
      <c r="F194" s="64">
        <v>3390.84</v>
      </c>
      <c r="G194" s="64"/>
      <c r="H194" s="64"/>
      <c r="I194" s="64">
        <f t="shared" si="46"/>
        <v>0</v>
      </c>
      <c r="J194" s="64">
        <f t="shared" si="46"/>
        <v>0</v>
      </c>
      <c r="IB194" s="110"/>
      <c r="IC194" s="110"/>
      <c r="ID194" s="110"/>
      <c r="IE194" s="110"/>
      <c r="IF194" s="110"/>
      <c r="IG194" s="110"/>
      <c r="IH194" s="110"/>
      <c r="II194" s="110"/>
      <c r="IJ194" s="110"/>
      <c r="IK194" s="110"/>
      <c r="IL194" s="110"/>
      <c r="IM194" s="110"/>
      <c r="IN194" s="110"/>
      <c r="IO194" s="110"/>
      <c r="IP194" s="110"/>
      <c r="IQ194" s="110"/>
      <c r="IR194" s="110"/>
    </row>
    <row r="195" spans="1:252" s="111" customFormat="1" ht="12.75" hidden="1">
      <c r="A195" s="101" t="s">
        <v>1828</v>
      </c>
      <c r="B195" s="101" t="s">
        <v>1830</v>
      </c>
      <c r="C195" s="102" t="s">
        <v>1829</v>
      </c>
      <c r="D195" s="64"/>
      <c r="E195" s="64">
        <v>1212.54</v>
      </c>
      <c r="F195" s="64">
        <v>4480.2</v>
      </c>
      <c r="G195" s="64"/>
      <c r="H195" s="64"/>
      <c r="I195" s="64">
        <f t="shared" si="46"/>
        <v>0</v>
      </c>
      <c r="J195" s="64">
        <f t="shared" si="46"/>
        <v>0</v>
      </c>
      <c r="IB195" s="110"/>
      <c r="IC195" s="110"/>
      <c r="ID195" s="110"/>
      <c r="IE195" s="110"/>
      <c r="IF195" s="110"/>
      <c r="IG195" s="110"/>
      <c r="IH195" s="110"/>
      <c r="II195" s="110"/>
      <c r="IJ195" s="110"/>
      <c r="IK195" s="110"/>
      <c r="IL195" s="110"/>
      <c r="IM195" s="110"/>
      <c r="IN195" s="110"/>
      <c r="IO195" s="110"/>
      <c r="IP195" s="110"/>
      <c r="IQ195" s="110"/>
      <c r="IR195" s="110"/>
    </row>
    <row r="196" spans="1:252" s="111" customFormat="1" ht="12.75">
      <c r="A196" s="103" t="s">
        <v>744</v>
      </c>
      <c r="B196" s="167" t="s">
        <v>745</v>
      </c>
      <c r="C196" s="137"/>
      <c r="D196" s="62">
        <f aca="true" t="shared" si="47" ref="D196:J196">SUM(D197:D213)</f>
        <v>365378.19</v>
      </c>
      <c r="E196" s="62">
        <f t="shared" si="47"/>
        <v>595551.7300000002</v>
      </c>
      <c r="F196" s="62">
        <f t="shared" si="47"/>
        <v>1319576.94</v>
      </c>
      <c r="G196" s="62">
        <f>SUM(G197:G213)</f>
        <v>726300</v>
      </c>
      <c r="H196" s="62">
        <f>SUM(H197:H213)</f>
        <v>784300</v>
      </c>
      <c r="I196" s="62">
        <f t="shared" si="47"/>
        <v>847000</v>
      </c>
      <c r="J196" s="62">
        <f t="shared" si="47"/>
        <v>914800</v>
      </c>
      <c r="IB196" s="110"/>
      <c r="IC196" s="110"/>
      <c r="ID196" s="110"/>
      <c r="IE196" s="110"/>
      <c r="IF196" s="110"/>
      <c r="IG196" s="110"/>
      <c r="IH196" s="110"/>
      <c r="II196" s="110"/>
      <c r="IJ196" s="110"/>
      <c r="IK196" s="110"/>
      <c r="IL196" s="110"/>
      <c r="IM196" s="110"/>
      <c r="IN196" s="110"/>
      <c r="IO196" s="110"/>
      <c r="IP196" s="110"/>
      <c r="IQ196" s="110"/>
      <c r="IR196" s="110"/>
    </row>
    <row r="197" spans="1:252" s="111" customFormat="1" ht="12.75" hidden="1">
      <c r="A197" s="101" t="s">
        <v>746</v>
      </c>
      <c r="B197" s="142" t="s">
        <v>747</v>
      </c>
      <c r="C197" s="143" t="s">
        <v>150</v>
      </c>
      <c r="D197" s="64">
        <v>1604.15</v>
      </c>
      <c r="E197" s="64">
        <v>1607.14</v>
      </c>
      <c r="F197" s="64">
        <v>2931.58</v>
      </c>
      <c r="G197" s="64">
        <v>4000</v>
      </c>
      <c r="H197" s="64">
        <v>4300</v>
      </c>
      <c r="I197" s="64">
        <v>4600</v>
      </c>
      <c r="J197" s="64">
        <v>5000</v>
      </c>
      <c r="IB197" s="110"/>
      <c r="IC197" s="110"/>
      <c r="ID197" s="110"/>
      <c r="IE197" s="110"/>
      <c r="IF197" s="110"/>
      <c r="IG197" s="110"/>
      <c r="IH197" s="110"/>
      <c r="II197" s="110"/>
      <c r="IJ197" s="110"/>
      <c r="IK197" s="110"/>
      <c r="IL197" s="110"/>
      <c r="IM197" s="110"/>
      <c r="IN197" s="110"/>
      <c r="IO197" s="110"/>
      <c r="IP197" s="110"/>
      <c r="IQ197" s="110"/>
      <c r="IR197" s="110"/>
    </row>
    <row r="198" spans="1:252" s="111" customFormat="1" ht="12.75" hidden="1">
      <c r="A198" s="101" t="s">
        <v>748</v>
      </c>
      <c r="B198" s="142" t="s">
        <v>749</v>
      </c>
      <c r="C198" s="143" t="s">
        <v>151</v>
      </c>
      <c r="D198" s="64">
        <v>64578.82</v>
      </c>
      <c r="E198" s="64">
        <v>136319.29</v>
      </c>
      <c r="F198" s="64">
        <v>637682.46</v>
      </c>
      <c r="G198" s="64">
        <v>340000</v>
      </c>
      <c r="H198" s="64">
        <v>367200</v>
      </c>
      <c r="I198" s="64">
        <v>396600</v>
      </c>
      <c r="J198" s="64">
        <v>428300</v>
      </c>
      <c r="IB198" s="110"/>
      <c r="IC198" s="110"/>
      <c r="ID198" s="110"/>
      <c r="IE198" s="110"/>
      <c r="IF198" s="110"/>
      <c r="IG198" s="110"/>
      <c r="IH198" s="110"/>
      <c r="II198" s="110"/>
      <c r="IJ198" s="110"/>
      <c r="IK198" s="110"/>
      <c r="IL198" s="110"/>
      <c r="IM198" s="110"/>
      <c r="IN198" s="110"/>
      <c r="IO198" s="110"/>
      <c r="IP198" s="110"/>
      <c r="IQ198" s="110"/>
      <c r="IR198" s="110"/>
    </row>
    <row r="199" spans="1:252" s="111" customFormat="1" ht="12.75" hidden="1">
      <c r="A199" s="101" t="s">
        <v>750</v>
      </c>
      <c r="B199" s="142" t="s">
        <v>751</v>
      </c>
      <c r="C199" s="143" t="s">
        <v>152</v>
      </c>
      <c r="D199" s="64">
        <v>10575.32</v>
      </c>
      <c r="E199" s="64">
        <v>21746.44</v>
      </c>
      <c r="F199" s="64">
        <v>17234.25</v>
      </c>
      <c r="G199" s="64">
        <v>19000</v>
      </c>
      <c r="H199" s="64">
        <v>20500</v>
      </c>
      <c r="I199" s="64">
        <v>22200</v>
      </c>
      <c r="J199" s="64">
        <v>24000</v>
      </c>
      <c r="IB199" s="110"/>
      <c r="IC199" s="110"/>
      <c r="ID199" s="110"/>
      <c r="IE199" s="110"/>
      <c r="IF199" s="110"/>
      <c r="IG199" s="110"/>
      <c r="IH199" s="110"/>
      <c r="II199" s="110"/>
      <c r="IJ199" s="110"/>
      <c r="IK199" s="110"/>
      <c r="IL199" s="110"/>
      <c r="IM199" s="110"/>
      <c r="IN199" s="110"/>
      <c r="IO199" s="110"/>
      <c r="IP199" s="110"/>
      <c r="IQ199" s="110"/>
      <c r="IR199" s="110"/>
    </row>
    <row r="200" spans="1:252" s="111" customFormat="1" ht="12.75" hidden="1">
      <c r="A200" s="101" t="s">
        <v>752</v>
      </c>
      <c r="B200" s="142" t="s">
        <v>753</v>
      </c>
      <c r="C200" s="143" t="s">
        <v>153</v>
      </c>
      <c r="D200" s="64">
        <v>1587.29</v>
      </c>
      <c r="E200" s="64">
        <v>610.73</v>
      </c>
      <c r="F200" s="64">
        <v>302.26</v>
      </c>
      <c r="G200" s="64">
        <v>150</v>
      </c>
      <c r="H200" s="64">
        <v>150</v>
      </c>
      <c r="I200" s="64">
        <v>150</v>
      </c>
      <c r="J200" s="64">
        <v>150</v>
      </c>
      <c r="IB200" s="110"/>
      <c r="IC200" s="110"/>
      <c r="ID200" s="110"/>
      <c r="IE200" s="110"/>
      <c r="IF200" s="110"/>
      <c r="IG200" s="110"/>
      <c r="IH200" s="110"/>
      <c r="II200" s="110"/>
      <c r="IJ200" s="110"/>
      <c r="IK200" s="110"/>
      <c r="IL200" s="110"/>
      <c r="IM200" s="110"/>
      <c r="IN200" s="110"/>
      <c r="IO200" s="110"/>
      <c r="IP200" s="110"/>
      <c r="IQ200" s="110"/>
      <c r="IR200" s="110"/>
    </row>
    <row r="201" spans="1:252" s="111" customFormat="1" ht="12.75" hidden="1">
      <c r="A201" s="101" t="s">
        <v>754</v>
      </c>
      <c r="B201" s="142" t="s">
        <v>755</v>
      </c>
      <c r="C201" s="143" t="s">
        <v>154</v>
      </c>
      <c r="D201" s="64">
        <v>2841.06</v>
      </c>
      <c r="E201" s="64">
        <v>5460.38</v>
      </c>
      <c r="F201" s="64">
        <v>3964.7</v>
      </c>
      <c r="G201" s="64">
        <v>5000</v>
      </c>
      <c r="H201" s="64">
        <v>5400</v>
      </c>
      <c r="I201" s="64">
        <v>5800</v>
      </c>
      <c r="J201" s="64">
        <v>6300</v>
      </c>
      <c r="IB201" s="110"/>
      <c r="IC201" s="110"/>
      <c r="ID201" s="110"/>
      <c r="IE201" s="110"/>
      <c r="IF201" s="110"/>
      <c r="IG201" s="110"/>
      <c r="IH201" s="110"/>
      <c r="II201" s="110"/>
      <c r="IJ201" s="110"/>
      <c r="IK201" s="110"/>
      <c r="IL201" s="110"/>
      <c r="IM201" s="110"/>
      <c r="IN201" s="110"/>
      <c r="IO201" s="110"/>
      <c r="IP201" s="110"/>
      <c r="IQ201" s="110"/>
      <c r="IR201" s="110"/>
    </row>
    <row r="202" spans="1:252" s="111" customFormat="1" ht="18" hidden="1">
      <c r="A202" s="101" t="s">
        <v>756</v>
      </c>
      <c r="B202" s="142" t="s">
        <v>1836</v>
      </c>
      <c r="C202" s="143" t="s">
        <v>155</v>
      </c>
      <c r="D202" s="64">
        <v>6707.91</v>
      </c>
      <c r="E202" s="64">
        <v>9861.37</v>
      </c>
      <c r="F202" s="64">
        <v>0</v>
      </c>
      <c r="G202" s="64"/>
      <c r="H202" s="64">
        <f aca="true" t="shared" si="48" ref="H202:J213">G202*1.08</f>
        <v>0</v>
      </c>
      <c r="I202" s="64">
        <f t="shared" si="48"/>
        <v>0</v>
      </c>
      <c r="J202" s="64">
        <f t="shared" si="48"/>
        <v>0</v>
      </c>
      <c r="IB202" s="110"/>
      <c r="IC202" s="110"/>
      <c r="ID202" s="110"/>
      <c r="IE202" s="110"/>
      <c r="IF202" s="110"/>
      <c r="IG202" s="110"/>
      <c r="IH202" s="110"/>
      <c r="II202" s="110"/>
      <c r="IJ202" s="110"/>
      <c r="IK202" s="110"/>
      <c r="IL202" s="110"/>
      <c r="IM202" s="110"/>
      <c r="IN202" s="110"/>
      <c r="IO202" s="110"/>
      <c r="IP202" s="110"/>
      <c r="IQ202" s="110"/>
      <c r="IR202" s="110"/>
    </row>
    <row r="203" spans="1:252" s="111" customFormat="1" ht="12.75" hidden="1">
      <c r="A203" s="101" t="s">
        <v>758</v>
      </c>
      <c r="B203" s="142" t="s">
        <v>189</v>
      </c>
      <c r="C203" s="143" t="s">
        <v>233</v>
      </c>
      <c r="D203" s="64">
        <v>240.16</v>
      </c>
      <c r="E203" s="64">
        <v>102.85</v>
      </c>
      <c r="F203" s="64">
        <v>106.73</v>
      </c>
      <c r="G203" s="64">
        <v>150</v>
      </c>
      <c r="H203" s="64">
        <v>150</v>
      </c>
      <c r="I203" s="64">
        <v>150</v>
      </c>
      <c r="J203" s="64">
        <v>150</v>
      </c>
      <c r="IB203" s="110"/>
      <c r="IC203" s="110"/>
      <c r="ID203" s="110"/>
      <c r="IE203" s="110"/>
      <c r="IF203" s="110"/>
      <c r="IG203" s="110"/>
      <c r="IH203" s="110"/>
      <c r="II203" s="110"/>
      <c r="IJ203" s="110"/>
      <c r="IK203" s="110"/>
      <c r="IL203" s="110"/>
      <c r="IM203" s="110"/>
      <c r="IN203" s="110"/>
      <c r="IO203" s="110"/>
      <c r="IP203" s="110"/>
      <c r="IQ203" s="110"/>
      <c r="IR203" s="110"/>
    </row>
    <row r="204" spans="1:252" s="111" customFormat="1" ht="12.75" hidden="1">
      <c r="A204" s="101" t="s">
        <v>200</v>
      </c>
      <c r="B204" s="142" t="s">
        <v>1837</v>
      </c>
      <c r="C204" s="143" t="s">
        <v>34</v>
      </c>
      <c r="D204" s="64">
        <v>28223.74</v>
      </c>
      <c r="E204" s="64">
        <v>44964.02</v>
      </c>
      <c r="F204" s="64">
        <v>60657.99</v>
      </c>
      <c r="G204" s="64"/>
      <c r="H204" s="64">
        <f t="shared" si="48"/>
        <v>0</v>
      </c>
      <c r="I204" s="64">
        <f t="shared" si="48"/>
        <v>0</v>
      </c>
      <c r="J204" s="64">
        <f t="shared" si="48"/>
        <v>0</v>
      </c>
      <c r="IB204" s="110"/>
      <c r="IC204" s="110"/>
      <c r="ID204" s="110"/>
      <c r="IE204" s="110"/>
      <c r="IF204" s="110"/>
      <c r="IG204" s="110"/>
      <c r="IH204" s="110"/>
      <c r="II204" s="110"/>
      <c r="IJ204" s="110"/>
      <c r="IK204" s="110"/>
      <c r="IL204" s="110"/>
      <c r="IM204" s="110"/>
      <c r="IN204" s="110"/>
      <c r="IO204" s="110"/>
      <c r="IP204" s="110"/>
      <c r="IQ204" s="110"/>
      <c r="IR204" s="110"/>
    </row>
    <row r="205" spans="1:252" s="111" customFormat="1" ht="12.75" hidden="1">
      <c r="A205" s="101" t="s">
        <v>1149</v>
      </c>
      <c r="B205" s="142" t="s">
        <v>1150</v>
      </c>
      <c r="C205" s="143" t="s">
        <v>1119</v>
      </c>
      <c r="D205" s="64">
        <v>5987.71</v>
      </c>
      <c r="E205" s="64">
        <v>6897.74</v>
      </c>
      <c r="F205" s="64">
        <v>11538.96</v>
      </c>
      <c r="G205" s="64">
        <v>14000</v>
      </c>
      <c r="H205" s="64">
        <v>15100</v>
      </c>
      <c r="I205" s="64">
        <v>16300</v>
      </c>
      <c r="J205" s="64">
        <v>17600</v>
      </c>
      <c r="IB205" s="110"/>
      <c r="IC205" s="110"/>
      <c r="ID205" s="110"/>
      <c r="IE205" s="110"/>
      <c r="IF205" s="110"/>
      <c r="IG205" s="110"/>
      <c r="IH205" s="110"/>
      <c r="II205" s="110"/>
      <c r="IJ205" s="110"/>
      <c r="IK205" s="110"/>
      <c r="IL205" s="110"/>
      <c r="IM205" s="110"/>
      <c r="IN205" s="110"/>
      <c r="IO205" s="110"/>
      <c r="IP205" s="110"/>
      <c r="IQ205" s="110"/>
      <c r="IR205" s="110"/>
    </row>
    <row r="206" spans="1:252" s="111" customFormat="1" ht="12.75" hidden="1">
      <c r="A206" s="101" t="s">
        <v>1220</v>
      </c>
      <c r="B206" s="142" t="s">
        <v>1222</v>
      </c>
      <c r="C206" s="143" t="s">
        <v>1221</v>
      </c>
      <c r="D206" s="64">
        <v>3312.86</v>
      </c>
      <c r="E206" s="64">
        <v>14843.25</v>
      </c>
      <c r="F206" s="64">
        <v>20272.14</v>
      </c>
      <c r="G206" s="64"/>
      <c r="H206" s="64">
        <f t="shared" si="48"/>
        <v>0</v>
      </c>
      <c r="I206" s="64">
        <f t="shared" si="48"/>
        <v>0</v>
      </c>
      <c r="J206" s="64">
        <f t="shared" si="48"/>
        <v>0</v>
      </c>
      <c r="IB206" s="110"/>
      <c r="IC206" s="110"/>
      <c r="ID206" s="110"/>
      <c r="IE206" s="110"/>
      <c r="IF206" s="110"/>
      <c r="IG206" s="110"/>
      <c r="IH206" s="110"/>
      <c r="II206" s="110"/>
      <c r="IJ206" s="110"/>
      <c r="IK206" s="110"/>
      <c r="IL206" s="110"/>
      <c r="IM206" s="110"/>
      <c r="IN206" s="110"/>
      <c r="IO206" s="110"/>
      <c r="IP206" s="110"/>
      <c r="IQ206" s="110"/>
      <c r="IR206" s="110"/>
    </row>
    <row r="207" spans="1:252" s="111" customFormat="1" ht="18" hidden="1">
      <c r="A207" s="101" t="s">
        <v>1394</v>
      </c>
      <c r="B207" s="142" t="s">
        <v>1395</v>
      </c>
      <c r="C207" s="143" t="s">
        <v>1392</v>
      </c>
      <c r="D207" s="64">
        <v>102141.45</v>
      </c>
      <c r="E207" s="64">
        <v>140122.83</v>
      </c>
      <c r="F207" s="64">
        <v>188423.59</v>
      </c>
      <c r="G207" s="64">
        <v>188000</v>
      </c>
      <c r="H207" s="64">
        <v>203000</v>
      </c>
      <c r="I207" s="64">
        <v>219200</v>
      </c>
      <c r="J207" s="64">
        <v>236700</v>
      </c>
      <c r="IB207" s="110"/>
      <c r="IC207" s="110"/>
      <c r="ID207" s="110"/>
      <c r="IE207" s="110"/>
      <c r="IF207" s="110"/>
      <c r="IG207" s="110"/>
      <c r="IH207" s="110"/>
      <c r="II207" s="110"/>
      <c r="IJ207" s="110"/>
      <c r="IK207" s="110"/>
      <c r="IL207" s="110"/>
      <c r="IM207" s="110"/>
      <c r="IN207" s="110"/>
      <c r="IO207" s="110"/>
      <c r="IP207" s="110"/>
      <c r="IQ207" s="110"/>
      <c r="IR207" s="110"/>
    </row>
    <row r="208" spans="1:252" s="111" customFormat="1" ht="18" hidden="1">
      <c r="A208" s="101" t="s">
        <v>1431</v>
      </c>
      <c r="B208" s="142" t="s">
        <v>1432</v>
      </c>
      <c r="C208" s="143" t="s">
        <v>1426</v>
      </c>
      <c r="D208" s="64">
        <v>97862.01</v>
      </c>
      <c r="E208" s="64">
        <v>184381.14</v>
      </c>
      <c r="F208" s="64">
        <v>333179.82</v>
      </c>
      <c r="G208" s="64">
        <v>156000</v>
      </c>
      <c r="H208" s="64">
        <v>168500</v>
      </c>
      <c r="I208" s="64">
        <v>182000</v>
      </c>
      <c r="J208" s="64">
        <v>196600</v>
      </c>
      <c r="IB208" s="110"/>
      <c r="IC208" s="110"/>
      <c r="ID208" s="110"/>
      <c r="IE208" s="110"/>
      <c r="IF208" s="110"/>
      <c r="IG208" s="110"/>
      <c r="IH208" s="110"/>
      <c r="II208" s="110"/>
      <c r="IJ208" s="110"/>
      <c r="IK208" s="110"/>
      <c r="IL208" s="110"/>
      <c r="IM208" s="110"/>
      <c r="IN208" s="110"/>
      <c r="IO208" s="110"/>
      <c r="IP208" s="110"/>
      <c r="IQ208" s="110"/>
      <c r="IR208" s="110"/>
    </row>
    <row r="209" spans="1:252" s="111" customFormat="1" ht="12.75" hidden="1">
      <c r="A209" s="101" t="s">
        <v>1563</v>
      </c>
      <c r="B209" s="101" t="s">
        <v>1564</v>
      </c>
      <c r="C209" s="102" t="s">
        <v>1566</v>
      </c>
      <c r="D209" s="64">
        <v>9594.57</v>
      </c>
      <c r="E209" s="64">
        <v>620.66</v>
      </c>
      <c r="F209" s="64">
        <v>797.28</v>
      </c>
      <c r="G209" s="64"/>
      <c r="H209" s="64">
        <f t="shared" si="48"/>
        <v>0</v>
      </c>
      <c r="I209" s="64">
        <f t="shared" si="48"/>
        <v>0</v>
      </c>
      <c r="J209" s="64">
        <f t="shared" si="48"/>
        <v>0</v>
      </c>
      <c r="IB209" s="110"/>
      <c r="IC209" s="110"/>
      <c r="ID209" s="110"/>
      <c r="IE209" s="110"/>
      <c r="IF209" s="110"/>
      <c r="IG209" s="110"/>
      <c r="IH209" s="110"/>
      <c r="II209" s="110"/>
      <c r="IJ209" s="110"/>
      <c r="IK209" s="110"/>
      <c r="IL209" s="110"/>
      <c r="IM209" s="110"/>
      <c r="IN209" s="110"/>
      <c r="IO209" s="110"/>
      <c r="IP209" s="110"/>
      <c r="IQ209" s="110"/>
      <c r="IR209" s="110"/>
    </row>
    <row r="210" spans="1:252" s="111" customFormat="1" ht="12.75" hidden="1">
      <c r="A210" s="101" t="s">
        <v>1565</v>
      </c>
      <c r="B210" s="101" t="s">
        <v>1568</v>
      </c>
      <c r="C210" s="102" t="s">
        <v>1567</v>
      </c>
      <c r="D210" s="64">
        <v>4444.69</v>
      </c>
      <c r="E210" s="64">
        <v>4221.29</v>
      </c>
      <c r="F210" s="64">
        <v>2918.3</v>
      </c>
      <c r="G210" s="64"/>
      <c r="H210" s="64">
        <f t="shared" si="48"/>
        <v>0</v>
      </c>
      <c r="I210" s="64">
        <f t="shared" si="48"/>
        <v>0</v>
      </c>
      <c r="J210" s="64">
        <f t="shared" si="48"/>
        <v>0</v>
      </c>
      <c r="IB210" s="110"/>
      <c r="IC210" s="110"/>
      <c r="ID210" s="110"/>
      <c r="IE210" s="110"/>
      <c r="IF210" s="110"/>
      <c r="IG210" s="110"/>
      <c r="IH210" s="110"/>
      <c r="II210" s="110"/>
      <c r="IJ210" s="110"/>
      <c r="IK210" s="110"/>
      <c r="IL210" s="110"/>
      <c r="IM210" s="110"/>
      <c r="IN210" s="110"/>
      <c r="IO210" s="110"/>
      <c r="IP210" s="110"/>
      <c r="IQ210" s="110"/>
      <c r="IR210" s="110"/>
    </row>
    <row r="211" spans="1:252" s="111" customFormat="1" ht="12.75" hidden="1">
      <c r="A211" s="101" t="s">
        <v>1569</v>
      </c>
      <c r="B211" s="101" t="s">
        <v>1571</v>
      </c>
      <c r="C211" s="102" t="s">
        <v>1570</v>
      </c>
      <c r="D211" s="64">
        <v>18030.61</v>
      </c>
      <c r="E211" s="64">
        <v>1166.39</v>
      </c>
      <c r="F211" s="64">
        <v>1498.29</v>
      </c>
      <c r="G211" s="64"/>
      <c r="H211" s="64">
        <f t="shared" si="48"/>
        <v>0</v>
      </c>
      <c r="I211" s="64">
        <f t="shared" si="48"/>
        <v>0</v>
      </c>
      <c r="J211" s="64">
        <f t="shared" si="48"/>
        <v>0</v>
      </c>
      <c r="IB211" s="110"/>
      <c r="IC211" s="110"/>
      <c r="ID211" s="110"/>
      <c r="IE211" s="110"/>
      <c r="IF211" s="110"/>
      <c r="IG211" s="110"/>
      <c r="IH211" s="110"/>
      <c r="II211" s="110"/>
      <c r="IJ211" s="110"/>
      <c r="IK211" s="110"/>
      <c r="IL211" s="110"/>
      <c r="IM211" s="110"/>
      <c r="IN211" s="110"/>
      <c r="IO211" s="110"/>
      <c r="IP211" s="110"/>
      <c r="IQ211" s="110"/>
      <c r="IR211" s="110"/>
    </row>
    <row r="212" spans="1:252" s="111" customFormat="1" ht="12.75" hidden="1">
      <c r="A212" s="101" t="s">
        <v>1638</v>
      </c>
      <c r="B212" s="101" t="s">
        <v>1640</v>
      </c>
      <c r="C212" s="102" t="s">
        <v>1639</v>
      </c>
      <c r="D212" s="64">
        <v>3502.72</v>
      </c>
      <c r="E212" s="64">
        <v>8201.92</v>
      </c>
      <c r="F212" s="64">
        <v>8285.24</v>
      </c>
      <c r="G212" s="64"/>
      <c r="H212" s="64">
        <f t="shared" si="48"/>
        <v>0</v>
      </c>
      <c r="I212" s="64">
        <f t="shared" si="48"/>
        <v>0</v>
      </c>
      <c r="J212" s="64">
        <f t="shared" si="48"/>
        <v>0</v>
      </c>
      <c r="IB212" s="110"/>
      <c r="IC212" s="110"/>
      <c r="ID212" s="110"/>
      <c r="IE212" s="110"/>
      <c r="IF212" s="110"/>
      <c r="IG212" s="110"/>
      <c r="IH212" s="110"/>
      <c r="II212" s="110"/>
      <c r="IJ212" s="110"/>
      <c r="IK212" s="110"/>
      <c r="IL212" s="110"/>
      <c r="IM212" s="110"/>
      <c r="IN212" s="110"/>
      <c r="IO212" s="110"/>
      <c r="IP212" s="110"/>
      <c r="IQ212" s="110"/>
      <c r="IR212" s="110"/>
    </row>
    <row r="213" spans="1:252" s="111" customFormat="1" ht="12.75" hidden="1">
      <c r="A213" s="101" t="s">
        <v>1642</v>
      </c>
      <c r="B213" s="101" t="s">
        <v>1643</v>
      </c>
      <c r="C213" s="102" t="s">
        <v>1641</v>
      </c>
      <c r="D213" s="64">
        <v>4143.12</v>
      </c>
      <c r="E213" s="64">
        <v>14424.29</v>
      </c>
      <c r="F213" s="64">
        <v>29783.35</v>
      </c>
      <c r="G213" s="64"/>
      <c r="H213" s="64">
        <f t="shared" si="48"/>
        <v>0</v>
      </c>
      <c r="I213" s="64">
        <f t="shared" si="48"/>
        <v>0</v>
      </c>
      <c r="J213" s="64">
        <f t="shared" si="48"/>
        <v>0</v>
      </c>
      <c r="IB213" s="110"/>
      <c r="IC213" s="110"/>
      <c r="ID213" s="110"/>
      <c r="IE213" s="110"/>
      <c r="IF213" s="110"/>
      <c r="IG213" s="110"/>
      <c r="IH213" s="110"/>
      <c r="II213" s="110"/>
      <c r="IJ213" s="110"/>
      <c r="IK213" s="110"/>
      <c r="IL213" s="110"/>
      <c r="IM213" s="110"/>
      <c r="IN213" s="110"/>
      <c r="IO213" s="110"/>
      <c r="IP213" s="110"/>
      <c r="IQ213" s="110"/>
      <c r="IR213" s="110"/>
    </row>
    <row r="214" spans="1:252" s="111" customFormat="1" ht="21.75" customHeight="1">
      <c r="A214" s="103" t="s">
        <v>759</v>
      </c>
      <c r="B214" s="167" t="s">
        <v>760</v>
      </c>
      <c r="C214" s="62"/>
      <c r="D214" s="62">
        <f aca="true" t="shared" si="49" ref="D214:J214">SUM(D215:D253)</f>
        <v>1841810.3499999996</v>
      </c>
      <c r="E214" s="62">
        <f t="shared" si="49"/>
        <v>1453321.4099999997</v>
      </c>
      <c r="F214" s="62">
        <f t="shared" si="49"/>
        <v>1661294.3200000003</v>
      </c>
      <c r="G214" s="62">
        <f>SUM(G215:G253)</f>
        <v>1393500</v>
      </c>
      <c r="H214" s="62">
        <f t="shared" si="49"/>
        <v>1265800</v>
      </c>
      <c r="I214" s="62">
        <f t="shared" si="49"/>
        <v>1367000</v>
      </c>
      <c r="J214" s="62">
        <f t="shared" si="49"/>
        <v>1476600</v>
      </c>
      <c r="IB214" s="110"/>
      <c r="IC214" s="110"/>
      <c r="ID214" s="110"/>
      <c r="IE214" s="110"/>
      <c r="IF214" s="110"/>
      <c r="IG214" s="110"/>
      <c r="IH214" s="110"/>
      <c r="II214" s="110"/>
      <c r="IJ214" s="110"/>
      <c r="IK214" s="110"/>
      <c r="IL214" s="110"/>
      <c r="IM214" s="110"/>
      <c r="IN214" s="110"/>
      <c r="IO214" s="110"/>
      <c r="IP214" s="110"/>
      <c r="IQ214" s="110"/>
      <c r="IR214" s="110"/>
    </row>
    <row r="215" spans="1:252" s="111" customFormat="1" ht="18" hidden="1">
      <c r="A215" s="101" t="s">
        <v>429</v>
      </c>
      <c r="B215" s="142" t="s">
        <v>289</v>
      </c>
      <c r="C215" s="143" t="s">
        <v>424</v>
      </c>
      <c r="D215" s="64">
        <v>879879.1</v>
      </c>
      <c r="E215" s="64">
        <v>400168.09</v>
      </c>
      <c r="F215" s="64">
        <v>181619.81</v>
      </c>
      <c r="G215" s="64">
        <v>98600</v>
      </c>
      <c r="H215" s="64">
        <v>106500</v>
      </c>
      <c r="I215" s="64">
        <v>115000</v>
      </c>
      <c r="J215" s="64">
        <v>124200</v>
      </c>
      <c r="IB215" s="110"/>
      <c r="IC215" s="110"/>
      <c r="ID215" s="110"/>
      <c r="IE215" s="110"/>
      <c r="IF215" s="110"/>
      <c r="IG215" s="110"/>
      <c r="IH215" s="110"/>
      <c r="II215" s="110"/>
      <c r="IJ215" s="110"/>
      <c r="IK215" s="110"/>
      <c r="IL215" s="110"/>
      <c r="IM215" s="110"/>
      <c r="IN215" s="110"/>
      <c r="IO215" s="110"/>
      <c r="IP215" s="110"/>
      <c r="IQ215" s="110"/>
      <c r="IR215" s="110"/>
    </row>
    <row r="216" spans="1:252" s="111" customFormat="1" ht="12.75" hidden="1">
      <c r="A216" s="101" t="s">
        <v>761</v>
      </c>
      <c r="B216" s="142" t="s">
        <v>762</v>
      </c>
      <c r="C216" s="143" t="s">
        <v>156</v>
      </c>
      <c r="D216" s="64">
        <v>8759.69</v>
      </c>
      <c r="E216" s="64">
        <v>37644.25</v>
      </c>
      <c r="F216" s="64">
        <v>101545.33</v>
      </c>
      <c r="G216" s="64">
        <v>107000</v>
      </c>
      <c r="H216" s="64">
        <v>115600</v>
      </c>
      <c r="I216" s="64">
        <v>124800</v>
      </c>
      <c r="J216" s="64">
        <v>134800</v>
      </c>
      <c r="IB216" s="110"/>
      <c r="IC216" s="110"/>
      <c r="ID216" s="110"/>
      <c r="IE216" s="110"/>
      <c r="IF216" s="110"/>
      <c r="IG216" s="110"/>
      <c r="IH216" s="110"/>
      <c r="II216" s="110"/>
      <c r="IJ216" s="110"/>
      <c r="IK216" s="110"/>
      <c r="IL216" s="110"/>
      <c r="IM216" s="110"/>
      <c r="IN216" s="110"/>
      <c r="IO216" s="110"/>
      <c r="IP216" s="110"/>
      <c r="IQ216" s="110"/>
      <c r="IR216" s="110"/>
    </row>
    <row r="217" spans="1:252" s="111" customFormat="1" ht="12.75" hidden="1">
      <c r="A217" s="101" t="s">
        <v>763</v>
      </c>
      <c r="B217" s="142" t="s">
        <v>764</v>
      </c>
      <c r="C217" s="143" t="s">
        <v>101</v>
      </c>
      <c r="D217" s="64">
        <v>42319.58</v>
      </c>
      <c r="E217" s="64">
        <v>72292.56</v>
      </c>
      <c r="F217" s="64">
        <v>84911.66</v>
      </c>
      <c r="G217" s="64">
        <v>93400</v>
      </c>
      <c r="H217" s="64">
        <v>100800</v>
      </c>
      <c r="I217" s="64">
        <v>108800</v>
      </c>
      <c r="J217" s="64">
        <v>117500</v>
      </c>
      <c r="IB217" s="110"/>
      <c r="IC217" s="110"/>
      <c r="ID217" s="110"/>
      <c r="IE217" s="110"/>
      <c r="IF217" s="110"/>
      <c r="IG217" s="110"/>
      <c r="IH217" s="110"/>
      <c r="II217" s="110"/>
      <c r="IJ217" s="110"/>
      <c r="IK217" s="110"/>
      <c r="IL217" s="110"/>
      <c r="IM217" s="110"/>
      <c r="IN217" s="110"/>
      <c r="IO217" s="110"/>
      <c r="IP217" s="110"/>
      <c r="IQ217" s="110"/>
      <c r="IR217" s="110"/>
    </row>
    <row r="218" spans="1:252" s="111" customFormat="1" ht="12.75" hidden="1">
      <c r="A218" s="101" t="s">
        <v>765</v>
      </c>
      <c r="B218" s="142" t="s">
        <v>766</v>
      </c>
      <c r="C218" s="143" t="s">
        <v>157</v>
      </c>
      <c r="D218" s="64">
        <v>10628.63</v>
      </c>
      <c r="E218" s="64">
        <v>11310.35</v>
      </c>
      <c r="F218" s="64">
        <v>49633.1</v>
      </c>
      <c r="G218" s="64">
        <v>51600</v>
      </c>
      <c r="H218" s="64">
        <v>55700</v>
      </c>
      <c r="I218" s="64">
        <v>60200</v>
      </c>
      <c r="J218" s="64">
        <v>65000</v>
      </c>
      <c r="IB218" s="110"/>
      <c r="IC218" s="110"/>
      <c r="ID218" s="110"/>
      <c r="IE218" s="110"/>
      <c r="IF218" s="110"/>
      <c r="IG218" s="110"/>
      <c r="IH218" s="110"/>
      <c r="II218" s="110"/>
      <c r="IJ218" s="110"/>
      <c r="IK218" s="110"/>
      <c r="IL218" s="110"/>
      <c r="IM218" s="110"/>
      <c r="IN218" s="110"/>
      <c r="IO218" s="110"/>
      <c r="IP218" s="110"/>
      <c r="IQ218" s="110"/>
      <c r="IR218" s="110"/>
    </row>
    <row r="219" spans="1:252" s="111" customFormat="1" ht="12.75" hidden="1">
      <c r="A219" s="101" t="s">
        <v>767</v>
      </c>
      <c r="B219" s="142" t="s">
        <v>768</v>
      </c>
      <c r="C219" s="143" t="s">
        <v>103</v>
      </c>
      <c r="D219" s="64">
        <v>506.95</v>
      </c>
      <c r="E219" s="64">
        <v>4603.01</v>
      </c>
      <c r="F219" s="64">
        <v>9651.16</v>
      </c>
      <c r="G219" s="64">
        <v>10000</v>
      </c>
      <c r="H219" s="64">
        <v>10800</v>
      </c>
      <c r="I219" s="64">
        <v>11700</v>
      </c>
      <c r="J219" s="64">
        <v>12600</v>
      </c>
      <c r="IB219" s="110"/>
      <c r="IC219" s="110"/>
      <c r="ID219" s="110"/>
      <c r="IE219" s="110"/>
      <c r="IF219" s="110"/>
      <c r="IG219" s="110"/>
      <c r="IH219" s="110"/>
      <c r="II219" s="110"/>
      <c r="IJ219" s="110"/>
      <c r="IK219" s="110"/>
      <c r="IL219" s="110"/>
      <c r="IM219" s="110"/>
      <c r="IN219" s="110"/>
      <c r="IO219" s="110"/>
      <c r="IP219" s="110"/>
      <c r="IQ219" s="110"/>
      <c r="IR219" s="110"/>
    </row>
    <row r="220" spans="1:252" s="111" customFormat="1" ht="12.75" hidden="1">
      <c r="A220" s="101" t="s">
        <v>1120</v>
      </c>
      <c r="B220" s="142" t="s">
        <v>290</v>
      </c>
      <c r="C220" s="143" t="s">
        <v>414</v>
      </c>
      <c r="D220" s="64">
        <v>11228.47</v>
      </c>
      <c r="E220" s="64">
        <v>16209.7</v>
      </c>
      <c r="F220" s="64">
        <v>22169.8</v>
      </c>
      <c r="G220" s="64">
        <v>21000</v>
      </c>
      <c r="H220" s="64">
        <v>22700</v>
      </c>
      <c r="I220" s="64">
        <v>24500</v>
      </c>
      <c r="J220" s="64">
        <v>26500</v>
      </c>
      <c r="IB220" s="110"/>
      <c r="IC220" s="110"/>
      <c r="ID220" s="110"/>
      <c r="IE220" s="110"/>
      <c r="IF220" s="110"/>
      <c r="IG220" s="110"/>
      <c r="IH220" s="110"/>
      <c r="II220" s="110"/>
      <c r="IJ220" s="110"/>
      <c r="IK220" s="110"/>
      <c r="IL220" s="110"/>
      <c r="IM220" s="110"/>
      <c r="IN220" s="110"/>
      <c r="IO220" s="110"/>
      <c r="IP220" s="110"/>
      <c r="IQ220" s="110"/>
      <c r="IR220" s="110"/>
    </row>
    <row r="221" spans="1:252" s="111" customFormat="1" ht="12.75" hidden="1">
      <c r="A221" s="101" t="s">
        <v>770</v>
      </c>
      <c r="B221" s="142" t="s">
        <v>771</v>
      </c>
      <c r="C221" s="143" t="s">
        <v>159</v>
      </c>
      <c r="D221" s="64">
        <v>6839.97</v>
      </c>
      <c r="E221" s="64">
        <v>1596.94</v>
      </c>
      <c r="F221" s="64">
        <v>0</v>
      </c>
      <c r="G221" s="64">
        <v>0</v>
      </c>
      <c r="H221" s="64">
        <f>G221*1.08</f>
        <v>0</v>
      </c>
      <c r="I221" s="64">
        <f>H221*1.08</f>
        <v>0</v>
      </c>
      <c r="J221" s="64">
        <f>I221*1.08</f>
        <v>0</v>
      </c>
      <c r="IB221" s="110"/>
      <c r="IC221" s="110"/>
      <c r="ID221" s="110"/>
      <c r="IE221" s="110"/>
      <c r="IF221" s="110"/>
      <c r="IG221" s="110"/>
      <c r="IH221" s="110"/>
      <c r="II221" s="110"/>
      <c r="IJ221" s="110"/>
      <c r="IK221" s="110"/>
      <c r="IL221" s="110"/>
      <c r="IM221" s="110"/>
      <c r="IN221" s="110"/>
      <c r="IO221" s="110"/>
      <c r="IP221" s="110"/>
      <c r="IQ221" s="110"/>
      <c r="IR221" s="110"/>
    </row>
    <row r="222" spans="1:252" s="111" customFormat="1" ht="12.75" hidden="1">
      <c r="A222" s="101" t="s">
        <v>6</v>
      </c>
      <c r="B222" s="142" t="s">
        <v>769</v>
      </c>
      <c r="C222" s="143" t="s">
        <v>102</v>
      </c>
      <c r="D222" s="64">
        <v>1929.8</v>
      </c>
      <c r="E222" s="64">
        <v>2619.86</v>
      </c>
      <c r="F222" s="64">
        <v>2900.4</v>
      </c>
      <c r="G222" s="64">
        <v>3000</v>
      </c>
      <c r="H222" s="64">
        <v>3200</v>
      </c>
      <c r="I222" s="64">
        <v>3400</v>
      </c>
      <c r="J222" s="64">
        <v>3800</v>
      </c>
      <c r="IB222" s="110"/>
      <c r="IC222" s="110"/>
      <c r="ID222" s="110"/>
      <c r="IE222" s="110"/>
      <c r="IF222" s="110"/>
      <c r="IG222" s="110"/>
      <c r="IH222" s="110"/>
      <c r="II222" s="110"/>
      <c r="IJ222" s="110"/>
      <c r="IK222" s="110"/>
      <c r="IL222" s="110"/>
      <c r="IM222" s="110"/>
      <c r="IN222" s="110"/>
      <c r="IO222" s="110"/>
      <c r="IP222" s="110"/>
      <c r="IQ222" s="110"/>
      <c r="IR222" s="110"/>
    </row>
    <row r="223" spans="1:252" s="111" customFormat="1" ht="12.75" hidden="1">
      <c r="A223" s="101" t="s">
        <v>772</v>
      </c>
      <c r="B223" s="142" t="s">
        <v>405</v>
      </c>
      <c r="C223" s="143" t="s">
        <v>160</v>
      </c>
      <c r="D223" s="64">
        <v>13185.24</v>
      </c>
      <c r="E223" s="64">
        <v>2160.78</v>
      </c>
      <c r="F223" s="64">
        <v>0</v>
      </c>
      <c r="G223" s="64"/>
      <c r="H223" s="64">
        <f>G223*1.08</f>
        <v>0</v>
      </c>
      <c r="I223" s="64">
        <f>H223*1.08</f>
        <v>0</v>
      </c>
      <c r="J223" s="64">
        <f>I223*1.08</f>
        <v>0</v>
      </c>
      <c r="IB223" s="110"/>
      <c r="IC223" s="110"/>
      <c r="ID223" s="110"/>
      <c r="IE223" s="110"/>
      <c r="IF223" s="110"/>
      <c r="IG223" s="110"/>
      <c r="IH223" s="110"/>
      <c r="II223" s="110"/>
      <c r="IJ223" s="110"/>
      <c r="IK223" s="110"/>
      <c r="IL223" s="110"/>
      <c r="IM223" s="110"/>
      <c r="IN223" s="110"/>
      <c r="IO223" s="110"/>
      <c r="IP223" s="110"/>
      <c r="IQ223" s="110"/>
      <c r="IR223" s="110"/>
    </row>
    <row r="224" spans="1:252" s="111" customFormat="1" ht="12.75" hidden="1">
      <c r="A224" s="101" t="s">
        <v>774</v>
      </c>
      <c r="B224" s="142" t="s">
        <v>775</v>
      </c>
      <c r="C224" s="143" t="s">
        <v>161</v>
      </c>
      <c r="D224" s="64">
        <v>244910.54</v>
      </c>
      <c r="E224" s="64">
        <v>216487.65</v>
      </c>
      <c r="F224" s="64">
        <v>278664.3</v>
      </c>
      <c r="G224" s="64">
        <v>322000</v>
      </c>
      <c r="H224" s="64">
        <v>347700</v>
      </c>
      <c r="I224" s="64">
        <v>375500</v>
      </c>
      <c r="J224" s="64">
        <v>405500</v>
      </c>
      <c r="IB224" s="110"/>
      <c r="IC224" s="110"/>
      <c r="ID224" s="110"/>
      <c r="IE224" s="110"/>
      <c r="IF224" s="110"/>
      <c r="IG224" s="110"/>
      <c r="IH224" s="110"/>
      <c r="II224" s="110"/>
      <c r="IJ224" s="110"/>
      <c r="IK224" s="110"/>
      <c r="IL224" s="110"/>
      <c r="IM224" s="110"/>
      <c r="IN224" s="110"/>
      <c r="IO224" s="110"/>
      <c r="IP224" s="110"/>
      <c r="IQ224" s="110"/>
      <c r="IR224" s="110"/>
    </row>
    <row r="225" spans="1:252" s="111" customFormat="1" ht="12.75" hidden="1">
      <c r="A225" s="101" t="s">
        <v>776</v>
      </c>
      <c r="B225" s="142" t="s">
        <v>777</v>
      </c>
      <c r="C225" s="143" t="s">
        <v>162</v>
      </c>
      <c r="D225" s="64">
        <v>14393.1</v>
      </c>
      <c r="E225" s="64">
        <v>9231.74</v>
      </c>
      <c r="F225" s="64">
        <v>0</v>
      </c>
      <c r="G225" s="64"/>
      <c r="H225" s="64">
        <f>G225*1.08</f>
        <v>0</v>
      </c>
      <c r="I225" s="64">
        <f>H225*1.08</f>
        <v>0</v>
      </c>
      <c r="J225" s="64">
        <f>I225*1.08</f>
        <v>0</v>
      </c>
      <c r="IB225" s="110"/>
      <c r="IC225" s="110"/>
      <c r="ID225" s="110"/>
      <c r="IE225" s="110"/>
      <c r="IF225" s="110"/>
      <c r="IG225" s="110"/>
      <c r="IH225" s="110"/>
      <c r="II225" s="110"/>
      <c r="IJ225" s="110"/>
      <c r="IK225" s="110"/>
      <c r="IL225" s="110"/>
      <c r="IM225" s="110"/>
      <c r="IN225" s="110"/>
      <c r="IO225" s="110"/>
      <c r="IP225" s="110"/>
      <c r="IQ225" s="110"/>
      <c r="IR225" s="110"/>
    </row>
    <row r="226" spans="1:252" s="111" customFormat="1" ht="12.75" hidden="1">
      <c r="A226" s="101" t="s">
        <v>778</v>
      </c>
      <c r="B226" s="142" t="s">
        <v>779</v>
      </c>
      <c r="C226" s="143" t="s">
        <v>163</v>
      </c>
      <c r="D226" s="64">
        <v>568.19</v>
      </c>
      <c r="E226" s="64">
        <v>2071.52</v>
      </c>
      <c r="F226" s="64">
        <v>2221.27</v>
      </c>
      <c r="G226" s="64">
        <v>2600</v>
      </c>
      <c r="H226" s="64">
        <v>2800</v>
      </c>
      <c r="I226" s="64">
        <v>3000</v>
      </c>
      <c r="J226" s="64">
        <v>3300</v>
      </c>
      <c r="IB226" s="110"/>
      <c r="IC226" s="110"/>
      <c r="ID226" s="110"/>
      <c r="IE226" s="110"/>
      <c r="IF226" s="110"/>
      <c r="IG226" s="110"/>
      <c r="IH226" s="110"/>
      <c r="II226" s="110"/>
      <c r="IJ226" s="110"/>
      <c r="IK226" s="110"/>
      <c r="IL226" s="110"/>
      <c r="IM226" s="110"/>
      <c r="IN226" s="110"/>
      <c r="IO226" s="110"/>
      <c r="IP226" s="110"/>
      <c r="IQ226" s="110"/>
      <c r="IR226" s="110"/>
    </row>
    <row r="227" spans="1:252" s="111" customFormat="1" ht="18" hidden="1">
      <c r="A227" s="101" t="s">
        <v>780</v>
      </c>
      <c r="B227" s="142" t="s">
        <v>781</v>
      </c>
      <c r="C227" s="143" t="s">
        <v>105</v>
      </c>
      <c r="D227" s="64">
        <v>196.03</v>
      </c>
      <c r="E227" s="64">
        <v>335.64</v>
      </c>
      <c r="F227" s="64">
        <v>483.5</v>
      </c>
      <c r="G227" s="64"/>
      <c r="H227" s="64">
        <f aca="true" t="shared" si="50" ref="H227:J228">G227*1.08</f>
        <v>0</v>
      </c>
      <c r="I227" s="64">
        <f t="shared" si="50"/>
        <v>0</v>
      </c>
      <c r="J227" s="64">
        <f t="shared" si="50"/>
        <v>0</v>
      </c>
      <c r="IB227" s="110"/>
      <c r="IC227" s="110"/>
      <c r="ID227" s="110"/>
      <c r="IE227" s="110"/>
      <c r="IF227" s="110"/>
      <c r="IG227" s="110"/>
      <c r="IH227" s="110"/>
      <c r="II227" s="110"/>
      <c r="IJ227" s="110"/>
      <c r="IK227" s="110"/>
      <c r="IL227" s="110"/>
      <c r="IM227" s="110"/>
      <c r="IN227" s="110"/>
      <c r="IO227" s="110"/>
      <c r="IP227" s="110"/>
      <c r="IQ227" s="110"/>
      <c r="IR227" s="110"/>
    </row>
    <row r="228" spans="1:252" s="111" customFormat="1" ht="12.75" hidden="1">
      <c r="A228" s="101" t="s">
        <v>782</v>
      </c>
      <c r="B228" s="142" t="s">
        <v>406</v>
      </c>
      <c r="C228" s="143" t="s">
        <v>164</v>
      </c>
      <c r="D228" s="64">
        <v>49.16</v>
      </c>
      <c r="E228" s="64">
        <v>83.9</v>
      </c>
      <c r="F228" s="64">
        <v>113.16</v>
      </c>
      <c r="G228" s="64"/>
      <c r="H228" s="64">
        <f t="shared" si="50"/>
        <v>0</v>
      </c>
      <c r="I228" s="64">
        <f t="shared" si="50"/>
        <v>0</v>
      </c>
      <c r="J228" s="64">
        <f t="shared" si="50"/>
        <v>0</v>
      </c>
      <c r="IB228" s="110"/>
      <c r="IC228" s="110"/>
      <c r="ID228" s="110"/>
      <c r="IE228" s="110"/>
      <c r="IF228" s="110"/>
      <c r="IG228" s="110"/>
      <c r="IH228" s="110"/>
      <c r="II228" s="110"/>
      <c r="IJ228" s="110"/>
      <c r="IK228" s="110"/>
      <c r="IL228" s="110"/>
      <c r="IM228" s="110"/>
      <c r="IN228" s="110"/>
      <c r="IO228" s="110"/>
      <c r="IP228" s="110"/>
      <c r="IQ228" s="110"/>
      <c r="IR228" s="110"/>
    </row>
    <row r="229" spans="1:252" s="111" customFormat="1" ht="12.75" hidden="1">
      <c r="A229" s="101" t="s">
        <v>784</v>
      </c>
      <c r="B229" s="142" t="s">
        <v>785</v>
      </c>
      <c r="C229" s="143" t="s">
        <v>104</v>
      </c>
      <c r="D229" s="64">
        <v>35865.57</v>
      </c>
      <c r="E229" s="64">
        <v>85327.14</v>
      </c>
      <c r="F229" s="64">
        <v>98350.7</v>
      </c>
      <c r="G229" s="64">
        <v>113000</v>
      </c>
      <c r="H229" s="64">
        <v>122000</v>
      </c>
      <c r="I229" s="64">
        <v>131800</v>
      </c>
      <c r="J229" s="64">
        <v>142400</v>
      </c>
      <c r="IB229" s="110"/>
      <c r="IC229" s="110"/>
      <c r="ID229" s="110"/>
      <c r="IE229" s="110"/>
      <c r="IF229" s="110"/>
      <c r="IG229" s="110"/>
      <c r="IH229" s="110"/>
      <c r="II229" s="110"/>
      <c r="IJ229" s="110"/>
      <c r="IK229" s="110"/>
      <c r="IL229" s="110"/>
      <c r="IM229" s="110"/>
      <c r="IN229" s="110"/>
      <c r="IO229" s="110"/>
      <c r="IP229" s="110"/>
      <c r="IQ229" s="110"/>
      <c r="IR229" s="110"/>
    </row>
    <row r="230" spans="1:252" s="111" customFormat="1" ht="12.75" hidden="1">
      <c r="A230" s="101" t="s">
        <v>1173</v>
      </c>
      <c r="B230" s="142" t="s">
        <v>786</v>
      </c>
      <c r="C230" s="143" t="s">
        <v>165</v>
      </c>
      <c r="D230" s="64">
        <v>24.96</v>
      </c>
      <c r="E230" s="64">
        <v>52.01</v>
      </c>
      <c r="F230" s="64">
        <v>103.88</v>
      </c>
      <c r="G230" s="64"/>
      <c r="H230" s="64">
        <f aca="true" t="shared" si="51" ref="H230:J241">G230*1.08</f>
        <v>0</v>
      </c>
      <c r="I230" s="64">
        <f t="shared" si="51"/>
        <v>0</v>
      </c>
      <c r="J230" s="64">
        <f t="shared" si="51"/>
        <v>0</v>
      </c>
      <c r="IB230" s="110"/>
      <c r="IC230" s="110"/>
      <c r="ID230" s="110"/>
      <c r="IE230" s="110"/>
      <c r="IF230" s="110"/>
      <c r="IG230" s="110"/>
      <c r="IH230" s="110"/>
      <c r="II230" s="110"/>
      <c r="IJ230" s="110"/>
      <c r="IK230" s="110"/>
      <c r="IL230" s="110"/>
      <c r="IM230" s="110"/>
      <c r="IN230" s="110"/>
      <c r="IO230" s="110"/>
      <c r="IP230" s="110"/>
      <c r="IQ230" s="110"/>
      <c r="IR230" s="110"/>
    </row>
    <row r="231" spans="1:252" s="111" customFormat="1" ht="12" customHeight="1" hidden="1">
      <c r="A231" s="101" t="s">
        <v>787</v>
      </c>
      <c r="B231" s="142" t="s">
        <v>291</v>
      </c>
      <c r="C231" s="143" t="s">
        <v>166</v>
      </c>
      <c r="D231" s="64">
        <v>37618.6</v>
      </c>
      <c r="E231" s="64">
        <v>44441.06</v>
      </c>
      <c r="F231" s="64">
        <v>45324.78</v>
      </c>
      <c r="G231" s="64"/>
      <c r="H231" s="64">
        <f t="shared" si="51"/>
        <v>0</v>
      </c>
      <c r="I231" s="64">
        <f t="shared" si="51"/>
        <v>0</v>
      </c>
      <c r="J231" s="64">
        <f t="shared" si="51"/>
        <v>0</v>
      </c>
      <c r="IB231" s="110"/>
      <c r="IC231" s="110"/>
      <c r="ID231" s="110"/>
      <c r="IE231" s="110"/>
      <c r="IF231" s="110"/>
      <c r="IG231" s="110"/>
      <c r="IH231" s="110"/>
      <c r="II231" s="110"/>
      <c r="IJ231" s="110"/>
      <c r="IK231" s="110"/>
      <c r="IL231" s="110"/>
      <c r="IM231" s="110"/>
      <c r="IN231" s="110"/>
      <c r="IO231" s="110"/>
      <c r="IP231" s="110"/>
      <c r="IQ231" s="110"/>
      <c r="IR231" s="110"/>
    </row>
    <row r="232" spans="1:252" s="111" customFormat="1" ht="12.75" hidden="1">
      <c r="A232" s="101" t="s">
        <v>790</v>
      </c>
      <c r="B232" s="142" t="s">
        <v>791</v>
      </c>
      <c r="C232" s="143" t="s">
        <v>169</v>
      </c>
      <c r="D232" s="64">
        <v>2584.94</v>
      </c>
      <c r="E232" s="64">
        <v>5455.61</v>
      </c>
      <c r="F232" s="64">
        <v>9855.56</v>
      </c>
      <c r="G232" s="64">
        <v>0</v>
      </c>
      <c r="H232" s="64">
        <f t="shared" si="51"/>
        <v>0</v>
      </c>
      <c r="I232" s="64">
        <f t="shared" si="51"/>
        <v>0</v>
      </c>
      <c r="J232" s="64">
        <f t="shared" si="51"/>
        <v>0</v>
      </c>
      <c r="IB232" s="110"/>
      <c r="IC232" s="110"/>
      <c r="ID232" s="110"/>
      <c r="IE232" s="110"/>
      <c r="IF232" s="110"/>
      <c r="IG232" s="110"/>
      <c r="IH232" s="110"/>
      <c r="II232" s="110"/>
      <c r="IJ232" s="110"/>
      <c r="IK232" s="110"/>
      <c r="IL232" s="110"/>
      <c r="IM232" s="110"/>
      <c r="IN232" s="110"/>
      <c r="IO232" s="110"/>
      <c r="IP232" s="110"/>
      <c r="IQ232" s="110"/>
      <c r="IR232" s="110"/>
    </row>
    <row r="233" spans="1:252" s="111" customFormat="1" ht="13.5" customHeight="1" hidden="1">
      <c r="A233" s="101" t="s">
        <v>792</v>
      </c>
      <c r="B233" s="142" t="s">
        <v>793</v>
      </c>
      <c r="C233" s="143" t="s">
        <v>170</v>
      </c>
      <c r="D233" s="64">
        <v>9646.19</v>
      </c>
      <c r="E233" s="64">
        <v>5116.62</v>
      </c>
      <c r="F233" s="64">
        <v>0</v>
      </c>
      <c r="G233" s="64"/>
      <c r="H233" s="64">
        <f t="shared" si="51"/>
        <v>0</v>
      </c>
      <c r="I233" s="64">
        <f t="shared" si="51"/>
        <v>0</v>
      </c>
      <c r="J233" s="64">
        <f t="shared" si="51"/>
        <v>0</v>
      </c>
      <c r="IB233" s="110"/>
      <c r="IC233" s="110"/>
      <c r="ID233" s="110"/>
      <c r="IE233" s="110"/>
      <c r="IF233" s="110"/>
      <c r="IG233" s="110"/>
      <c r="IH233" s="110"/>
      <c r="II233" s="110"/>
      <c r="IJ233" s="110"/>
      <c r="IK233" s="110"/>
      <c r="IL233" s="110"/>
      <c r="IM233" s="110"/>
      <c r="IN233" s="110"/>
      <c r="IO233" s="110"/>
      <c r="IP233" s="110"/>
      <c r="IQ233" s="110"/>
      <c r="IR233" s="110"/>
    </row>
    <row r="234" spans="1:252" s="111" customFormat="1" ht="12.75" hidden="1">
      <c r="A234" s="101" t="s">
        <v>186</v>
      </c>
      <c r="B234" s="142" t="s">
        <v>187</v>
      </c>
      <c r="C234" s="143" t="s">
        <v>179</v>
      </c>
      <c r="D234" s="64">
        <v>12651.48</v>
      </c>
      <c r="E234" s="64">
        <v>3411.44</v>
      </c>
      <c r="F234" s="64">
        <v>0</v>
      </c>
      <c r="G234" s="64"/>
      <c r="H234" s="64">
        <f t="shared" si="51"/>
        <v>0</v>
      </c>
      <c r="I234" s="64">
        <f t="shared" si="51"/>
        <v>0</v>
      </c>
      <c r="J234" s="64">
        <f t="shared" si="51"/>
        <v>0</v>
      </c>
      <c r="IB234" s="110"/>
      <c r="IC234" s="110"/>
      <c r="ID234" s="110"/>
      <c r="IE234" s="110"/>
      <c r="IF234" s="110"/>
      <c r="IG234" s="110"/>
      <c r="IH234" s="110"/>
      <c r="II234" s="110"/>
      <c r="IJ234" s="110"/>
      <c r="IK234" s="110"/>
      <c r="IL234" s="110"/>
      <c r="IM234" s="110"/>
      <c r="IN234" s="110"/>
      <c r="IO234" s="110"/>
      <c r="IP234" s="110"/>
      <c r="IQ234" s="110"/>
      <c r="IR234" s="110"/>
    </row>
    <row r="235" spans="1:252" s="111" customFormat="1" ht="12.75" hidden="1">
      <c r="A235" s="101" t="s">
        <v>7</v>
      </c>
      <c r="B235" s="142" t="s">
        <v>190</v>
      </c>
      <c r="C235" s="143" t="s">
        <v>8</v>
      </c>
      <c r="D235" s="64">
        <v>1320.71</v>
      </c>
      <c r="E235" s="64">
        <v>0</v>
      </c>
      <c r="F235" s="64">
        <v>0</v>
      </c>
      <c r="G235" s="64">
        <v>0</v>
      </c>
      <c r="H235" s="64">
        <f t="shared" si="51"/>
        <v>0</v>
      </c>
      <c r="I235" s="64">
        <f t="shared" si="51"/>
        <v>0</v>
      </c>
      <c r="J235" s="64">
        <f t="shared" si="51"/>
        <v>0</v>
      </c>
      <c r="IB235" s="110"/>
      <c r="IC235" s="110"/>
      <c r="ID235" s="110"/>
      <c r="IE235" s="110"/>
      <c r="IF235" s="110"/>
      <c r="IG235" s="110"/>
      <c r="IH235" s="110"/>
      <c r="II235" s="110"/>
      <c r="IJ235" s="110"/>
      <c r="IK235" s="110"/>
      <c r="IL235" s="110"/>
      <c r="IM235" s="110"/>
      <c r="IN235" s="110"/>
      <c r="IO235" s="110"/>
      <c r="IP235" s="110"/>
      <c r="IQ235" s="110"/>
      <c r="IR235" s="110"/>
    </row>
    <row r="236" spans="1:252" s="130" customFormat="1" ht="12.75" hidden="1">
      <c r="A236" s="101" t="s">
        <v>10</v>
      </c>
      <c r="B236" s="142" t="s">
        <v>471</v>
      </c>
      <c r="C236" s="143" t="s">
        <v>11</v>
      </c>
      <c r="D236" s="64">
        <v>975.9</v>
      </c>
      <c r="E236" s="64"/>
      <c r="F236" s="64">
        <v>0</v>
      </c>
      <c r="G236" s="64"/>
      <c r="H236" s="64">
        <f t="shared" si="51"/>
        <v>0</v>
      </c>
      <c r="I236" s="64">
        <f t="shared" si="51"/>
        <v>0</v>
      </c>
      <c r="J236" s="64">
        <f t="shared" si="51"/>
        <v>0</v>
      </c>
      <c r="IB236" s="129"/>
      <c r="IC236" s="129"/>
      <c r="ID236" s="129"/>
      <c r="IE236" s="129"/>
      <c r="IF236" s="129"/>
      <c r="IG236" s="129"/>
      <c r="IH236" s="129"/>
      <c r="II236" s="129"/>
      <c r="IJ236" s="129"/>
      <c r="IK236" s="129"/>
      <c r="IL236" s="129"/>
      <c r="IM236" s="129"/>
      <c r="IN236" s="129"/>
      <c r="IO236" s="129"/>
      <c r="IP236" s="129"/>
      <c r="IQ236" s="129"/>
      <c r="IR236" s="129"/>
    </row>
    <row r="237" spans="1:252" s="130" customFormat="1" ht="12.75" hidden="1">
      <c r="A237" s="101" t="s">
        <v>12</v>
      </c>
      <c r="B237" s="142" t="s">
        <v>789</v>
      </c>
      <c r="C237" s="143" t="s">
        <v>167</v>
      </c>
      <c r="D237" s="64">
        <v>50882.82</v>
      </c>
      <c r="E237" s="64"/>
      <c r="F237" s="64">
        <v>0</v>
      </c>
      <c r="G237" s="64"/>
      <c r="H237" s="64">
        <f t="shared" si="51"/>
        <v>0</v>
      </c>
      <c r="I237" s="64">
        <f t="shared" si="51"/>
        <v>0</v>
      </c>
      <c r="J237" s="64">
        <f t="shared" si="51"/>
        <v>0</v>
      </c>
      <c r="IB237" s="129"/>
      <c r="IC237" s="129"/>
      <c r="ID237" s="129"/>
      <c r="IE237" s="129"/>
      <c r="IF237" s="129"/>
      <c r="IG237" s="129"/>
      <c r="IH237" s="129"/>
      <c r="II237" s="129"/>
      <c r="IJ237" s="129"/>
      <c r="IK237" s="129"/>
      <c r="IL237" s="129"/>
      <c r="IM237" s="129"/>
      <c r="IN237" s="129"/>
      <c r="IO237" s="129"/>
      <c r="IP237" s="129"/>
      <c r="IQ237" s="129"/>
      <c r="IR237" s="129"/>
    </row>
    <row r="238" spans="1:252" s="130" customFormat="1" ht="12.75" hidden="1">
      <c r="A238" s="101" t="s">
        <v>42</v>
      </c>
      <c r="B238" s="101" t="s">
        <v>43</v>
      </c>
      <c r="C238" s="102" t="s">
        <v>38</v>
      </c>
      <c r="D238" s="64">
        <v>2488.48</v>
      </c>
      <c r="E238" s="64"/>
      <c r="F238" s="64">
        <v>0</v>
      </c>
      <c r="G238" s="64"/>
      <c r="H238" s="64">
        <f t="shared" si="51"/>
        <v>0</v>
      </c>
      <c r="I238" s="64">
        <f t="shared" si="51"/>
        <v>0</v>
      </c>
      <c r="J238" s="64">
        <f t="shared" si="51"/>
        <v>0</v>
      </c>
      <c r="IB238" s="129"/>
      <c r="IC238" s="129"/>
      <c r="ID238" s="129"/>
      <c r="IE238" s="129"/>
      <c r="IF238" s="129"/>
      <c r="IG238" s="129"/>
      <c r="IH238" s="129"/>
      <c r="II238" s="129"/>
      <c r="IJ238" s="129"/>
      <c r="IK238" s="129"/>
      <c r="IL238" s="129"/>
      <c r="IM238" s="129"/>
      <c r="IN238" s="129"/>
      <c r="IO238" s="129"/>
      <c r="IP238" s="129"/>
      <c r="IQ238" s="129"/>
      <c r="IR238" s="129"/>
    </row>
    <row r="239" spans="1:252" s="130" customFormat="1" ht="12.75" hidden="1">
      <c r="A239" s="101" t="s">
        <v>44</v>
      </c>
      <c r="B239" s="101" t="s">
        <v>45</v>
      </c>
      <c r="C239" s="102" t="s">
        <v>14</v>
      </c>
      <c r="D239" s="64">
        <v>1191.31</v>
      </c>
      <c r="E239" s="64">
        <v>1501.83</v>
      </c>
      <c r="F239" s="64">
        <v>0</v>
      </c>
      <c r="G239" s="64"/>
      <c r="H239" s="64">
        <f t="shared" si="51"/>
        <v>0</v>
      </c>
      <c r="I239" s="64">
        <f t="shared" si="51"/>
        <v>0</v>
      </c>
      <c r="J239" s="64">
        <f t="shared" si="51"/>
        <v>0</v>
      </c>
      <c r="IB239" s="129"/>
      <c r="IC239" s="129"/>
      <c r="ID239" s="129"/>
      <c r="IE239" s="129"/>
      <c r="IF239" s="129"/>
      <c r="IG239" s="129"/>
      <c r="IH239" s="129"/>
      <c r="II239" s="129"/>
      <c r="IJ239" s="129"/>
      <c r="IK239" s="129"/>
      <c r="IL239" s="129"/>
      <c r="IM239" s="129"/>
      <c r="IN239" s="129"/>
      <c r="IO239" s="129"/>
      <c r="IP239" s="129"/>
      <c r="IQ239" s="129"/>
      <c r="IR239" s="129"/>
    </row>
    <row r="240" spans="1:252" s="130" customFormat="1" ht="12.75" hidden="1">
      <c r="A240" s="101" t="s">
        <v>202</v>
      </c>
      <c r="B240" s="101" t="s">
        <v>208</v>
      </c>
      <c r="C240" s="102" t="s">
        <v>205</v>
      </c>
      <c r="D240" s="64">
        <v>2687.5</v>
      </c>
      <c r="E240" s="64">
        <v>1994.7</v>
      </c>
      <c r="F240" s="64">
        <v>0</v>
      </c>
      <c r="G240" s="64"/>
      <c r="H240" s="64">
        <f t="shared" si="51"/>
        <v>0</v>
      </c>
      <c r="I240" s="64">
        <f t="shared" si="51"/>
        <v>0</v>
      </c>
      <c r="J240" s="64">
        <f t="shared" si="51"/>
        <v>0</v>
      </c>
      <c r="IB240" s="129"/>
      <c r="IC240" s="129"/>
      <c r="ID240" s="129"/>
      <c r="IE240" s="129"/>
      <c r="IF240" s="129"/>
      <c r="IG240" s="129"/>
      <c r="IH240" s="129"/>
      <c r="II240" s="129"/>
      <c r="IJ240" s="129"/>
      <c r="IK240" s="129"/>
      <c r="IL240" s="129"/>
      <c r="IM240" s="129"/>
      <c r="IN240" s="129"/>
      <c r="IO240" s="129"/>
      <c r="IP240" s="129"/>
      <c r="IQ240" s="129"/>
      <c r="IR240" s="129"/>
    </row>
    <row r="241" spans="1:252" s="130" customFormat="1" ht="12.75" hidden="1">
      <c r="A241" s="101" t="s">
        <v>203</v>
      </c>
      <c r="B241" s="101" t="s">
        <v>209</v>
      </c>
      <c r="C241" s="102" t="s">
        <v>206</v>
      </c>
      <c r="D241" s="64">
        <v>14.93</v>
      </c>
      <c r="E241" s="64"/>
      <c r="F241" s="64">
        <v>0</v>
      </c>
      <c r="G241" s="64"/>
      <c r="H241" s="64">
        <f t="shared" si="51"/>
        <v>0</v>
      </c>
      <c r="I241" s="64">
        <f t="shared" si="51"/>
        <v>0</v>
      </c>
      <c r="J241" s="64">
        <f t="shared" si="51"/>
        <v>0</v>
      </c>
      <c r="IB241" s="129"/>
      <c r="IC241" s="129"/>
      <c r="ID241" s="129"/>
      <c r="IE241" s="129"/>
      <c r="IF241" s="129"/>
      <c r="IG241" s="129"/>
      <c r="IH241" s="129"/>
      <c r="II241" s="129"/>
      <c r="IJ241" s="129"/>
      <c r="IK241" s="129"/>
      <c r="IL241" s="129"/>
      <c r="IM241" s="129"/>
      <c r="IN241" s="129"/>
      <c r="IO241" s="129"/>
      <c r="IP241" s="129"/>
      <c r="IQ241" s="129"/>
      <c r="IR241" s="129"/>
    </row>
    <row r="242" spans="1:252" s="130" customFormat="1" ht="12.75" hidden="1">
      <c r="A242" s="101" t="s">
        <v>204</v>
      </c>
      <c r="B242" s="101" t="s">
        <v>210</v>
      </c>
      <c r="C242" s="102" t="s">
        <v>207</v>
      </c>
      <c r="D242" s="64">
        <v>77706.46</v>
      </c>
      <c r="E242" s="64">
        <v>178663.37</v>
      </c>
      <c r="F242" s="64">
        <v>338893.68</v>
      </c>
      <c r="G242" s="64">
        <v>350000</v>
      </c>
      <c r="H242" s="64">
        <v>378000</v>
      </c>
      <c r="I242" s="64">
        <v>408300</v>
      </c>
      <c r="J242" s="64">
        <v>441000</v>
      </c>
      <c r="IB242" s="129"/>
      <c r="IC242" s="129"/>
      <c r="ID242" s="129"/>
      <c r="IE242" s="129"/>
      <c r="IF242" s="129"/>
      <c r="IG242" s="129"/>
      <c r="IH242" s="129"/>
      <c r="II242" s="129"/>
      <c r="IJ242" s="129"/>
      <c r="IK242" s="129"/>
      <c r="IL242" s="129"/>
      <c r="IM242" s="129"/>
      <c r="IN242" s="129"/>
      <c r="IO242" s="129"/>
      <c r="IP242" s="129"/>
      <c r="IQ242" s="129"/>
      <c r="IR242" s="129"/>
    </row>
    <row r="243" spans="1:252" s="111" customFormat="1" ht="12.75" hidden="1">
      <c r="A243" s="101" t="s">
        <v>1121</v>
      </c>
      <c r="B243" s="142" t="s">
        <v>1123</v>
      </c>
      <c r="C243" s="102" t="s">
        <v>1122</v>
      </c>
      <c r="D243" s="64">
        <v>2140.07</v>
      </c>
      <c r="E243" s="64"/>
      <c r="F243" s="64">
        <v>0</v>
      </c>
      <c r="G243" s="64"/>
      <c r="H243" s="64">
        <f aca="true" t="shared" si="52" ref="H243:J250">G243*1.08</f>
        <v>0</v>
      </c>
      <c r="I243" s="64">
        <f t="shared" si="52"/>
        <v>0</v>
      </c>
      <c r="J243" s="64">
        <f t="shared" si="52"/>
        <v>0</v>
      </c>
      <c r="IB243" s="110"/>
      <c r="IC243" s="110"/>
      <c r="ID243" s="110"/>
      <c r="IE243" s="110"/>
      <c r="IF243" s="110"/>
      <c r="IG243" s="110"/>
      <c r="IH243" s="110"/>
      <c r="II243" s="110"/>
      <c r="IJ243" s="110"/>
      <c r="IK243" s="110"/>
      <c r="IL243" s="110"/>
      <c r="IM243" s="110"/>
      <c r="IN243" s="110"/>
      <c r="IO243" s="110"/>
      <c r="IP243" s="110"/>
      <c r="IQ243" s="110"/>
      <c r="IR243" s="110"/>
    </row>
    <row r="244" spans="1:252" s="111" customFormat="1" ht="12.75" hidden="1">
      <c r="A244" s="101" t="s">
        <v>1175</v>
      </c>
      <c r="B244" s="101" t="s">
        <v>1176</v>
      </c>
      <c r="C244" s="102" t="s">
        <v>1114</v>
      </c>
      <c r="D244" s="64">
        <v>47837.99</v>
      </c>
      <c r="E244" s="64">
        <v>58235.14</v>
      </c>
      <c r="F244" s="64">
        <v>69289.05</v>
      </c>
      <c r="G244" s="64"/>
      <c r="H244" s="64">
        <f t="shared" si="52"/>
        <v>0</v>
      </c>
      <c r="I244" s="64">
        <f t="shared" si="52"/>
        <v>0</v>
      </c>
      <c r="J244" s="64">
        <f t="shared" si="52"/>
        <v>0</v>
      </c>
      <c r="IB244" s="110"/>
      <c r="IC244" s="110"/>
      <c r="ID244" s="110"/>
      <c r="IE244" s="110"/>
      <c r="IF244" s="110"/>
      <c r="IG244" s="110"/>
      <c r="IH244" s="110"/>
      <c r="II244" s="110"/>
      <c r="IJ244" s="110"/>
      <c r="IK244" s="110"/>
      <c r="IL244" s="110"/>
      <c r="IM244" s="110"/>
      <c r="IN244" s="110"/>
      <c r="IO244" s="110"/>
      <c r="IP244" s="110"/>
      <c r="IQ244" s="110"/>
      <c r="IR244" s="110"/>
    </row>
    <row r="245" spans="1:252" s="111" customFormat="1" ht="12.75" hidden="1">
      <c r="A245" s="101" t="s">
        <v>1198</v>
      </c>
      <c r="B245" s="101" t="s">
        <v>1199</v>
      </c>
      <c r="C245" s="102" t="s">
        <v>431</v>
      </c>
      <c r="D245" s="64">
        <v>301.82</v>
      </c>
      <c r="E245" s="64"/>
      <c r="F245" s="64">
        <v>0</v>
      </c>
      <c r="G245" s="64"/>
      <c r="H245" s="64">
        <f t="shared" si="52"/>
        <v>0</v>
      </c>
      <c r="I245" s="64">
        <f t="shared" si="52"/>
        <v>0</v>
      </c>
      <c r="J245" s="64">
        <f t="shared" si="52"/>
        <v>0</v>
      </c>
      <c r="IB245" s="110"/>
      <c r="IC245" s="110"/>
      <c r="ID245" s="110"/>
      <c r="IE245" s="110"/>
      <c r="IF245" s="110"/>
      <c r="IG245" s="110"/>
      <c r="IH245" s="110"/>
      <c r="II245" s="110"/>
      <c r="IJ245" s="110"/>
      <c r="IK245" s="110"/>
      <c r="IL245" s="110"/>
      <c r="IM245" s="110"/>
      <c r="IN245" s="110"/>
      <c r="IO245" s="110"/>
      <c r="IP245" s="110"/>
      <c r="IQ245" s="110"/>
      <c r="IR245" s="110"/>
    </row>
    <row r="246" spans="1:252" s="111" customFormat="1" ht="12.75" hidden="1">
      <c r="A246" s="101" t="s">
        <v>1200</v>
      </c>
      <c r="B246" s="101" t="s">
        <v>1201</v>
      </c>
      <c r="C246" s="102" t="s">
        <v>1189</v>
      </c>
      <c r="D246" s="64">
        <v>192.01</v>
      </c>
      <c r="E246" s="64">
        <v>374.23</v>
      </c>
      <c r="F246" s="64">
        <v>475.62</v>
      </c>
      <c r="G246" s="64"/>
      <c r="H246" s="64">
        <f t="shared" si="52"/>
        <v>0</v>
      </c>
      <c r="I246" s="64">
        <f t="shared" si="52"/>
        <v>0</v>
      </c>
      <c r="J246" s="64">
        <f t="shared" si="52"/>
        <v>0</v>
      </c>
      <c r="IB246" s="110"/>
      <c r="IC246" s="110"/>
      <c r="ID246" s="110"/>
      <c r="IE246" s="110"/>
      <c r="IF246" s="110"/>
      <c r="IG246" s="110"/>
      <c r="IH246" s="110"/>
      <c r="II246" s="110"/>
      <c r="IJ246" s="110"/>
      <c r="IK246" s="110"/>
      <c r="IL246" s="110"/>
      <c r="IM246" s="110"/>
      <c r="IN246" s="110"/>
      <c r="IO246" s="110"/>
      <c r="IP246" s="110"/>
      <c r="IQ246" s="110"/>
      <c r="IR246" s="110"/>
    </row>
    <row r="247" spans="1:252" s="111" customFormat="1" ht="12.75" hidden="1">
      <c r="A247" s="101" t="s">
        <v>1223</v>
      </c>
      <c r="B247" s="101" t="s">
        <v>1224</v>
      </c>
      <c r="C247" s="102" t="s">
        <v>1204</v>
      </c>
      <c r="D247" s="64">
        <v>925.83</v>
      </c>
      <c r="E247" s="64">
        <v>1039.42</v>
      </c>
      <c r="F247" s="64">
        <v>1098.2</v>
      </c>
      <c r="G247" s="64"/>
      <c r="H247" s="64">
        <f t="shared" si="52"/>
        <v>0</v>
      </c>
      <c r="I247" s="64">
        <f t="shared" si="52"/>
        <v>0</v>
      </c>
      <c r="J247" s="64">
        <f t="shared" si="52"/>
        <v>0</v>
      </c>
      <c r="IB247" s="110"/>
      <c r="IC247" s="110"/>
      <c r="ID247" s="110"/>
      <c r="IE247" s="110"/>
      <c r="IF247" s="110"/>
      <c r="IG247" s="110"/>
      <c r="IH247" s="110"/>
      <c r="II247" s="110"/>
      <c r="IJ247" s="110"/>
      <c r="IK247" s="110"/>
      <c r="IL247" s="110"/>
      <c r="IM247" s="110"/>
      <c r="IN247" s="110"/>
      <c r="IO247" s="110"/>
      <c r="IP247" s="110"/>
      <c r="IQ247" s="110"/>
      <c r="IR247" s="110"/>
    </row>
    <row r="248" spans="1:252" s="111" customFormat="1" ht="12.75" hidden="1">
      <c r="A248" s="101" t="s">
        <v>1225</v>
      </c>
      <c r="B248" s="101" t="s">
        <v>1468</v>
      </c>
      <c r="C248" s="102" t="s">
        <v>430</v>
      </c>
      <c r="D248" s="64">
        <v>850.66</v>
      </c>
      <c r="E248" s="64">
        <v>1966.87</v>
      </c>
      <c r="F248" s="64">
        <v>0</v>
      </c>
      <c r="G248" s="64"/>
      <c r="H248" s="64">
        <f t="shared" si="52"/>
        <v>0</v>
      </c>
      <c r="I248" s="64">
        <f t="shared" si="52"/>
        <v>0</v>
      </c>
      <c r="J248" s="64">
        <f t="shared" si="52"/>
        <v>0</v>
      </c>
      <c r="IB248" s="110"/>
      <c r="IC248" s="110"/>
      <c r="ID248" s="110"/>
      <c r="IE248" s="110"/>
      <c r="IF248" s="110"/>
      <c r="IG248" s="110"/>
      <c r="IH248" s="110"/>
      <c r="II248" s="110"/>
      <c r="IJ248" s="110"/>
      <c r="IK248" s="110"/>
      <c r="IL248" s="110"/>
      <c r="IM248" s="110"/>
      <c r="IN248" s="110"/>
      <c r="IO248" s="110"/>
      <c r="IP248" s="110"/>
      <c r="IQ248" s="110"/>
      <c r="IR248" s="110"/>
    </row>
    <row r="249" spans="1:252" s="111" customFormat="1" ht="12.75" hidden="1">
      <c r="A249" s="101" t="s">
        <v>1227</v>
      </c>
      <c r="B249" s="101" t="s">
        <v>1469</v>
      </c>
      <c r="C249" s="102" t="s">
        <v>432</v>
      </c>
      <c r="D249" s="64">
        <v>6361.75</v>
      </c>
      <c r="E249" s="64">
        <v>3931.61</v>
      </c>
      <c r="F249" s="64">
        <v>0</v>
      </c>
      <c r="G249" s="64"/>
      <c r="H249" s="64">
        <f t="shared" si="52"/>
        <v>0</v>
      </c>
      <c r="I249" s="64">
        <f t="shared" si="52"/>
        <v>0</v>
      </c>
      <c r="J249" s="64">
        <f t="shared" si="52"/>
        <v>0</v>
      </c>
      <c r="IB249" s="110"/>
      <c r="IC249" s="110"/>
      <c r="ID249" s="110"/>
      <c r="IE249" s="110"/>
      <c r="IF249" s="110"/>
      <c r="IG249" s="110"/>
      <c r="IH249" s="110"/>
      <c r="II249" s="110"/>
      <c r="IJ249" s="110"/>
      <c r="IK249" s="110"/>
      <c r="IL249" s="110"/>
      <c r="IM249" s="110"/>
      <c r="IN249" s="110"/>
      <c r="IO249" s="110"/>
      <c r="IP249" s="110"/>
      <c r="IQ249" s="110"/>
      <c r="IR249" s="110"/>
    </row>
    <row r="250" spans="1:252" s="111" customFormat="1" ht="12.75" hidden="1">
      <c r="A250" s="101" t="s">
        <v>1229</v>
      </c>
      <c r="B250" s="101" t="s">
        <v>1230</v>
      </c>
      <c r="C250" s="102" t="s">
        <v>1203</v>
      </c>
      <c r="D250" s="64">
        <v>5333.96</v>
      </c>
      <c r="E250" s="64"/>
      <c r="F250" s="64">
        <v>0</v>
      </c>
      <c r="G250" s="64"/>
      <c r="H250" s="64">
        <f t="shared" si="52"/>
        <v>0</v>
      </c>
      <c r="I250" s="64">
        <f t="shared" si="52"/>
        <v>0</v>
      </c>
      <c r="J250" s="64">
        <f t="shared" si="52"/>
        <v>0</v>
      </c>
      <c r="IB250" s="110"/>
      <c r="IC250" s="110"/>
      <c r="ID250" s="110"/>
      <c r="IE250" s="110"/>
      <c r="IF250" s="110"/>
      <c r="IG250" s="110"/>
      <c r="IH250" s="110"/>
      <c r="II250" s="110"/>
      <c r="IJ250" s="110"/>
      <c r="IK250" s="110"/>
      <c r="IL250" s="110"/>
      <c r="IM250" s="110"/>
      <c r="IN250" s="110"/>
      <c r="IO250" s="110"/>
      <c r="IP250" s="110"/>
      <c r="IQ250" s="110"/>
      <c r="IR250" s="110"/>
    </row>
    <row r="251" spans="1:252" s="111" customFormat="1" ht="12.75" hidden="1">
      <c r="A251" s="101" t="s">
        <v>1231</v>
      </c>
      <c r="B251" s="101" t="s">
        <v>1233</v>
      </c>
      <c r="C251" s="102" t="s">
        <v>1232</v>
      </c>
      <c r="D251" s="64">
        <v>71418.75</v>
      </c>
      <c r="E251" s="64">
        <v>92497.22</v>
      </c>
      <c r="F251" s="64">
        <v>146710.32</v>
      </c>
      <c r="G251" s="64">
        <v>150000</v>
      </c>
      <c r="H251" s="64"/>
      <c r="I251" s="64"/>
      <c r="J251" s="64"/>
      <c r="IB251" s="110"/>
      <c r="IC251" s="110"/>
      <c r="ID251" s="110"/>
      <c r="IE251" s="110"/>
      <c r="IF251" s="110"/>
      <c r="IG251" s="110"/>
      <c r="IH251" s="110"/>
      <c r="II251" s="110"/>
      <c r="IJ251" s="110"/>
      <c r="IK251" s="110"/>
      <c r="IL251" s="110"/>
      <c r="IM251" s="110"/>
      <c r="IN251" s="110"/>
      <c r="IO251" s="110"/>
      <c r="IP251" s="110"/>
      <c r="IQ251" s="110"/>
      <c r="IR251" s="110"/>
    </row>
    <row r="252" spans="1:252" s="111" customFormat="1" ht="12.75" hidden="1">
      <c r="A252" s="101" t="s">
        <v>1234</v>
      </c>
      <c r="B252" s="101" t="s">
        <v>1236</v>
      </c>
      <c r="C252" s="102" t="s">
        <v>1235</v>
      </c>
      <c r="D252" s="64">
        <v>253.23</v>
      </c>
      <c r="E252" s="64"/>
      <c r="F252" s="64"/>
      <c r="G252" s="64"/>
      <c r="H252" s="64">
        <f>G252*1.08</f>
        <v>0</v>
      </c>
      <c r="I252" s="64">
        <f>H252*1.08</f>
        <v>0</v>
      </c>
      <c r="J252" s="64">
        <f>I252*1.08</f>
        <v>0</v>
      </c>
      <c r="IB252" s="110"/>
      <c r="IC252" s="110"/>
      <c r="ID252" s="110"/>
      <c r="IE252" s="110"/>
      <c r="IF252" s="110"/>
      <c r="IG252" s="110"/>
      <c r="IH252" s="110"/>
      <c r="II252" s="110"/>
      <c r="IJ252" s="110"/>
      <c r="IK252" s="110"/>
      <c r="IL252" s="110"/>
      <c r="IM252" s="110"/>
      <c r="IN252" s="110"/>
      <c r="IO252" s="110"/>
      <c r="IP252" s="110"/>
      <c r="IQ252" s="110"/>
      <c r="IR252" s="110"/>
    </row>
    <row r="253" spans="1:13" s="129" customFormat="1" ht="12.75" hidden="1">
      <c r="A253" s="103" t="s">
        <v>1151</v>
      </c>
      <c r="B253" s="170" t="s">
        <v>1154</v>
      </c>
      <c r="C253" s="103"/>
      <c r="D253" s="62">
        <f>SUM(D254:D273)</f>
        <v>235139.98000000004</v>
      </c>
      <c r="E253" s="62">
        <f>SUM(E254:E280)</f>
        <v>192497.14999999997</v>
      </c>
      <c r="F253" s="62">
        <f>SUM(F254:F287)</f>
        <v>217279.03999999998</v>
      </c>
      <c r="G253" s="62">
        <f>SUM(G254:G287)</f>
        <v>71300</v>
      </c>
      <c r="H253" s="62">
        <f>SUM(H254:H287)</f>
        <v>0</v>
      </c>
      <c r="I253" s="62">
        <f>SUM(I254:I287)</f>
        <v>0</v>
      </c>
      <c r="J253" s="62">
        <f>SUM(J254:J287)</f>
        <v>0</v>
      </c>
      <c r="K253" s="127"/>
      <c r="L253" s="127"/>
      <c r="M253" s="128"/>
    </row>
    <row r="254" spans="1:10" ht="12.75" hidden="1">
      <c r="A254" s="101" t="s">
        <v>1355</v>
      </c>
      <c r="B254" s="101" t="s">
        <v>1356</v>
      </c>
      <c r="C254" s="102" t="s">
        <v>176</v>
      </c>
      <c r="D254" s="64">
        <v>125129.23</v>
      </c>
      <c r="E254" s="64">
        <v>9706.43</v>
      </c>
      <c r="F254" s="64">
        <v>0</v>
      </c>
      <c r="G254" s="64"/>
      <c r="H254" s="64"/>
      <c r="I254" s="64">
        <f aca="true" t="shared" si="53" ref="I254:I280">H254*1.07</f>
        <v>0</v>
      </c>
      <c r="J254" s="64">
        <f aca="true" t="shared" si="54" ref="J254:J262">I254*1.07</f>
        <v>0</v>
      </c>
    </row>
    <row r="255" spans="1:10" ht="12.75" hidden="1">
      <c r="A255" s="101" t="s">
        <v>1152</v>
      </c>
      <c r="B255" s="101" t="s">
        <v>1153</v>
      </c>
      <c r="C255" s="102" t="s">
        <v>436</v>
      </c>
      <c r="D255" s="64">
        <v>7756.63</v>
      </c>
      <c r="E255" s="64">
        <v>1648.07</v>
      </c>
      <c r="F255" s="64">
        <v>0</v>
      </c>
      <c r="G255" s="64"/>
      <c r="H255" s="64"/>
      <c r="I255" s="64">
        <f t="shared" si="53"/>
        <v>0</v>
      </c>
      <c r="J255" s="64">
        <f t="shared" si="54"/>
        <v>0</v>
      </c>
    </row>
    <row r="256" spans="1:10" ht="12.75" hidden="1">
      <c r="A256" s="101" t="s">
        <v>1380</v>
      </c>
      <c r="B256" s="101" t="s">
        <v>1382</v>
      </c>
      <c r="C256" s="102" t="s">
        <v>1378</v>
      </c>
      <c r="D256" s="64">
        <v>413.04</v>
      </c>
      <c r="E256" s="64">
        <v>5060.97</v>
      </c>
      <c r="F256" s="64">
        <v>1463.63</v>
      </c>
      <c r="G256" s="64">
        <v>1000</v>
      </c>
      <c r="H256" s="64"/>
      <c r="I256" s="64">
        <f t="shared" si="53"/>
        <v>0</v>
      </c>
      <c r="J256" s="64">
        <f t="shared" si="54"/>
        <v>0</v>
      </c>
    </row>
    <row r="257" spans="1:10" ht="12.75" hidden="1">
      <c r="A257" s="101" t="s">
        <v>1396</v>
      </c>
      <c r="B257" s="101" t="s">
        <v>1397</v>
      </c>
      <c r="C257" s="102" t="s">
        <v>1373</v>
      </c>
      <c r="D257" s="64">
        <v>722.5</v>
      </c>
      <c r="E257" s="64">
        <v>293.49</v>
      </c>
      <c r="F257" s="64">
        <v>56.43</v>
      </c>
      <c r="G257" s="64"/>
      <c r="H257" s="64"/>
      <c r="I257" s="64">
        <f t="shared" si="53"/>
        <v>0</v>
      </c>
      <c r="J257" s="64">
        <f t="shared" si="54"/>
        <v>0</v>
      </c>
    </row>
    <row r="258" spans="1:10" ht="12.75" hidden="1">
      <c r="A258" s="101" t="s">
        <v>1406</v>
      </c>
      <c r="B258" s="101" t="s">
        <v>1407</v>
      </c>
      <c r="C258" s="102" t="s">
        <v>434</v>
      </c>
      <c r="D258" s="64">
        <v>20611.17</v>
      </c>
      <c r="E258" s="64">
        <v>26724.5</v>
      </c>
      <c r="F258" s="64">
        <v>32766.32</v>
      </c>
      <c r="G258" s="64"/>
      <c r="H258" s="64"/>
      <c r="I258" s="64">
        <f t="shared" si="53"/>
        <v>0</v>
      </c>
      <c r="J258" s="64">
        <f t="shared" si="54"/>
        <v>0</v>
      </c>
    </row>
    <row r="259" spans="1:10" ht="12.75" hidden="1">
      <c r="A259" s="101" t="s">
        <v>1409</v>
      </c>
      <c r="B259" s="101" t="s">
        <v>1410</v>
      </c>
      <c r="C259" s="102" t="s">
        <v>1113</v>
      </c>
      <c r="D259" s="64">
        <v>1590.73</v>
      </c>
      <c r="E259" s="64">
        <v>20587.98</v>
      </c>
      <c r="F259" s="64">
        <v>24278.49</v>
      </c>
      <c r="G259" s="64">
        <v>23500</v>
      </c>
      <c r="H259" s="64"/>
      <c r="I259" s="64">
        <f t="shared" si="53"/>
        <v>0</v>
      </c>
      <c r="J259" s="64">
        <f t="shared" si="54"/>
        <v>0</v>
      </c>
    </row>
    <row r="260" spans="1:10" ht="12.75" hidden="1">
      <c r="A260" s="101" t="s">
        <v>1411</v>
      </c>
      <c r="B260" s="101" t="s">
        <v>1415</v>
      </c>
      <c r="C260" s="102" t="s">
        <v>1412</v>
      </c>
      <c r="D260" s="64">
        <v>4789.48</v>
      </c>
      <c r="E260" s="64">
        <v>3113.4</v>
      </c>
      <c r="F260" s="64">
        <v>0</v>
      </c>
      <c r="G260" s="64"/>
      <c r="H260" s="64"/>
      <c r="I260" s="64">
        <f t="shared" si="53"/>
        <v>0</v>
      </c>
      <c r="J260" s="64">
        <f t="shared" si="54"/>
        <v>0</v>
      </c>
    </row>
    <row r="261" spans="1:10" ht="12.75" hidden="1">
      <c r="A261" s="101" t="s">
        <v>1413</v>
      </c>
      <c r="B261" s="101" t="s">
        <v>1416</v>
      </c>
      <c r="C261" s="102" t="s">
        <v>1414</v>
      </c>
      <c r="D261" s="64">
        <v>6365.72</v>
      </c>
      <c r="E261" s="64">
        <v>8326.35</v>
      </c>
      <c r="F261" s="64">
        <v>102.57</v>
      </c>
      <c r="G261" s="64"/>
      <c r="H261" s="64"/>
      <c r="I261" s="64">
        <f t="shared" si="53"/>
        <v>0</v>
      </c>
      <c r="J261" s="64">
        <f t="shared" si="54"/>
        <v>0</v>
      </c>
    </row>
    <row r="262" spans="1:10" ht="12.75" hidden="1">
      <c r="A262" s="101" t="s">
        <v>1520</v>
      </c>
      <c r="B262" s="101" t="s">
        <v>1521</v>
      </c>
      <c r="C262" s="102" t="s">
        <v>1522</v>
      </c>
      <c r="D262" s="64">
        <v>590.52</v>
      </c>
      <c r="E262" s="64">
        <v>1010.89</v>
      </c>
      <c r="F262" s="64">
        <v>1456.17</v>
      </c>
      <c r="G262" s="64"/>
      <c r="H262" s="64"/>
      <c r="I262" s="64">
        <f t="shared" si="53"/>
        <v>0</v>
      </c>
      <c r="J262" s="64">
        <f t="shared" si="54"/>
        <v>0</v>
      </c>
    </row>
    <row r="263" spans="1:10" ht="12.75" hidden="1">
      <c r="A263" s="101" t="s">
        <v>1523</v>
      </c>
      <c r="B263" s="101" t="s">
        <v>1524</v>
      </c>
      <c r="C263" s="102" t="s">
        <v>1488</v>
      </c>
      <c r="D263" s="64">
        <v>17087.93</v>
      </c>
      <c r="E263" s="64">
        <v>7737.63</v>
      </c>
      <c r="F263" s="64">
        <v>0</v>
      </c>
      <c r="G263" s="64"/>
      <c r="H263" s="64"/>
      <c r="I263" s="64">
        <f t="shared" si="53"/>
        <v>0</v>
      </c>
      <c r="J263" s="64">
        <f aca="true" t="shared" si="55" ref="J263:J280">I263*1.07</f>
        <v>0</v>
      </c>
    </row>
    <row r="264" spans="1:10" ht="12.75" hidden="1">
      <c r="A264" s="101" t="s">
        <v>1575</v>
      </c>
      <c r="B264" s="101" t="s">
        <v>1576</v>
      </c>
      <c r="C264" s="102" t="s">
        <v>1490</v>
      </c>
      <c r="D264" s="64">
        <v>227.54</v>
      </c>
      <c r="E264" s="64">
        <v>323.32</v>
      </c>
      <c r="F264" s="64">
        <v>388.47</v>
      </c>
      <c r="G264" s="64">
        <v>500</v>
      </c>
      <c r="H264" s="64"/>
      <c r="I264" s="64">
        <f t="shared" si="53"/>
        <v>0</v>
      </c>
      <c r="J264" s="64">
        <f t="shared" si="55"/>
        <v>0</v>
      </c>
    </row>
    <row r="265" spans="1:10" ht="12.75" hidden="1">
      <c r="A265" s="101" t="s">
        <v>1577</v>
      </c>
      <c r="B265" s="101" t="s">
        <v>1578</v>
      </c>
      <c r="C265" s="102" t="s">
        <v>1508</v>
      </c>
      <c r="D265" s="64">
        <v>20421.88</v>
      </c>
      <c r="E265" s="64">
        <v>27239.32</v>
      </c>
      <c r="F265" s="64">
        <v>24296.93</v>
      </c>
      <c r="G265" s="64">
        <v>12500</v>
      </c>
      <c r="H265" s="64"/>
      <c r="I265" s="64">
        <f t="shared" si="53"/>
        <v>0</v>
      </c>
      <c r="J265" s="64">
        <f t="shared" si="55"/>
        <v>0</v>
      </c>
    </row>
    <row r="266" spans="1:10" ht="12.75" hidden="1">
      <c r="A266" s="101" t="s">
        <v>1579</v>
      </c>
      <c r="B266" s="101" t="s">
        <v>1580</v>
      </c>
      <c r="C266" s="102" t="s">
        <v>1496</v>
      </c>
      <c r="D266" s="64">
        <v>5224.98</v>
      </c>
      <c r="E266" s="64">
        <v>7322.37</v>
      </c>
      <c r="F266" s="64">
        <v>0</v>
      </c>
      <c r="G266" s="64"/>
      <c r="H266" s="64"/>
      <c r="I266" s="64">
        <f t="shared" si="53"/>
        <v>0</v>
      </c>
      <c r="J266" s="64">
        <f t="shared" si="55"/>
        <v>0</v>
      </c>
    </row>
    <row r="267" spans="1:10" ht="12.75" hidden="1">
      <c r="A267" s="101" t="s">
        <v>1581</v>
      </c>
      <c r="B267" s="101" t="s">
        <v>1582</v>
      </c>
      <c r="C267" s="102" t="s">
        <v>1499</v>
      </c>
      <c r="D267" s="64">
        <v>5224.98</v>
      </c>
      <c r="E267" s="64">
        <v>7322.37</v>
      </c>
      <c r="F267" s="64">
        <v>0</v>
      </c>
      <c r="G267" s="64"/>
      <c r="H267" s="64"/>
      <c r="I267" s="64">
        <f t="shared" si="53"/>
        <v>0</v>
      </c>
      <c r="J267" s="64">
        <f t="shared" si="55"/>
        <v>0</v>
      </c>
    </row>
    <row r="268" spans="1:10" ht="12.75" customHeight="1" hidden="1">
      <c r="A268" s="101" t="s">
        <v>1583</v>
      </c>
      <c r="B268" s="101" t="s">
        <v>1584</v>
      </c>
      <c r="C268" s="102" t="s">
        <v>1493</v>
      </c>
      <c r="D268" s="64">
        <v>2571.08</v>
      </c>
      <c r="E268" s="64">
        <v>3653.38</v>
      </c>
      <c r="F268" s="64">
        <v>3176.95</v>
      </c>
      <c r="G268" s="64"/>
      <c r="H268" s="64"/>
      <c r="I268" s="64">
        <f t="shared" si="53"/>
        <v>0</v>
      </c>
      <c r="J268" s="64">
        <f t="shared" si="55"/>
        <v>0</v>
      </c>
    </row>
    <row r="269" spans="1:10" ht="12.75" hidden="1">
      <c r="A269" s="101" t="s">
        <v>1585</v>
      </c>
      <c r="B269" s="101" t="s">
        <v>1586</v>
      </c>
      <c r="C269" s="102" t="s">
        <v>1553</v>
      </c>
      <c r="D269" s="64">
        <v>7017.05</v>
      </c>
      <c r="E269" s="64">
        <v>9061.35</v>
      </c>
      <c r="F269" s="64">
        <v>11117.23</v>
      </c>
      <c r="G269" s="64">
        <v>9000</v>
      </c>
      <c r="H269" s="64"/>
      <c r="I269" s="64">
        <f t="shared" si="53"/>
        <v>0</v>
      </c>
      <c r="J269" s="64">
        <f t="shared" si="55"/>
        <v>0</v>
      </c>
    </row>
    <row r="270" spans="1:10" ht="11.25" customHeight="1" hidden="1">
      <c r="A270" s="101" t="s">
        <v>1587</v>
      </c>
      <c r="B270" s="101" t="s">
        <v>1588</v>
      </c>
      <c r="C270" s="102" t="s">
        <v>1502</v>
      </c>
      <c r="D270" s="64">
        <v>5476.7</v>
      </c>
      <c r="E270" s="64">
        <v>9090.7</v>
      </c>
      <c r="F270" s="64">
        <v>9343.47</v>
      </c>
      <c r="G270" s="64"/>
      <c r="H270" s="64"/>
      <c r="I270" s="64">
        <f t="shared" si="53"/>
        <v>0</v>
      </c>
      <c r="J270" s="64">
        <f t="shared" si="55"/>
        <v>0</v>
      </c>
    </row>
    <row r="271" spans="1:10" ht="17.25" customHeight="1" hidden="1">
      <c r="A271" s="101" t="s">
        <v>1661</v>
      </c>
      <c r="B271" s="101" t="s">
        <v>1662</v>
      </c>
      <c r="C271" s="102" t="s">
        <v>1656</v>
      </c>
      <c r="D271" s="64">
        <v>3166.5</v>
      </c>
      <c r="E271" s="64">
        <v>2321.58</v>
      </c>
      <c r="F271" s="64">
        <v>0</v>
      </c>
      <c r="G271" s="64"/>
      <c r="H271" s="64"/>
      <c r="I271" s="64">
        <f t="shared" si="53"/>
        <v>0</v>
      </c>
      <c r="J271" s="64">
        <f t="shared" si="55"/>
        <v>0</v>
      </c>
    </row>
    <row r="272" spans="1:10" ht="15" customHeight="1" hidden="1">
      <c r="A272" s="101" t="s">
        <v>1705</v>
      </c>
      <c r="B272" s="101" t="s">
        <v>1706</v>
      </c>
      <c r="C272" s="102" t="s">
        <v>1697</v>
      </c>
      <c r="D272" s="64">
        <v>211.81</v>
      </c>
      <c r="E272" s="64">
        <v>12607.81</v>
      </c>
      <c r="F272" s="64">
        <v>43865.11</v>
      </c>
      <c r="G272" s="64"/>
      <c r="H272" s="64"/>
      <c r="I272" s="64">
        <f t="shared" si="53"/>
        <v>0</v>
      </c>
      <c r="J272" s="64">
        <f t="shared" si="55"/>
        <v>0</v>
      </c>
    </row>
    <row r="273" spans="1:10" ht="17.25" customHeight="1" hidden="1">
      <c r="A273" s="101" t="s">
        <v>1707</v>
      </c>
      <c r="B273" s="101" t="s">
        <v>1838</v>
      </c>
      <c r="C273" s="102" t="s">
        <v>1670</v>
      </c>
      <c r="D273" s="64">
        <v>540.51</v>
      </c>
      <c r="E273" s="64">
        <v>1619.58</v>
      </c>
      <c r="F273" s="64">
        <v>0</v>
      </c>
      <c r="G273" s="64"/>
      <c r="H273" s="64"/>
      <c r="I273" s="64">
        <f t="shared" si="53"/>
        <v>0</v>
      </c>
      <c r="J273" s="64">
        <f t="shared" si="55"/>
        <v>0</v>
      </c>
    </row>
    <row r="274" spans="1:10" ht="20.25" customHeight="1" hidden="1">
      <c r="A274" s="101" t="s">
        <v>1708</v>
      </c>
      <c r="B274" s="101" t="s">
        <v>1710</v>
      </c>
      <c r="C274" s="102" t="s">
        <v>1511</v>
      </c>
      <c r="D274" s="64"/>
      <c r="E274" s="64">
        <v>8842.94</v>
      </c>
      <c r="F274" s="64">
        <v>10701.24</v>
      </c>
      <c r="G274" s="64">
        <v>9000</v>
      </c>
      <c r="H274" s="64"/>
      <c r="I274" s="64">
        <f t="shared" si="53"/>
        <v>0</v>
      </c>
      <c r="J274" s="64">
        <f t="shared" si="55"/>
        <v>0</v>
      </c>
    </row>
    <row r="275" spans="1:10" ht="12.75" customHeight="1" hidden="1">
      <c r="A275" s="101" t="s">
        <v>1771</v>
      </c>
      <c r="B275" s="101" t="s">
        <v>1774</v>
      </c>
      <c r="C275" s="102" t="s">
        <v>1759</v>
      </c>
      <c r="D275" s="64"/>
      <c r="E275" s="64">
        <v>669.83</v>
      </c>
      <c r="F275" s="64">
        <v>57.47</v>
      </c>
      <c r="G275" s="64"/>
      <c r="H275" s="64"/>
      <c r="I275" s="64">
        <f t="shared" si="53"/>
        <v>0</v>
      </c>
      <c r="J275" s="64">
        <f t="shared" si="55"/>
        <v>0</v>
      </c>
    </row>
    <row r="276" spans="1:10" ht="12.75" hidden="1">
      <c r="A276" s="101" t="s">
        <v>1772</v>
      </c>
      <c r="B276" s="101" t="s">
        <v>1773</v>
      </c>
      <c r="C276" s="102" t="s">
        <v>1749</v>
      </c>
      <c r="D276" s="64"/>
      <c r="E276" s="64">
        <v>5069.26</v>
      </c>
      <c r="F276" s="64">
        <v>10170.93</v>
      </c>
      <c r="G276" s="64">
        <v>10000</v>
      </c>
      <c r="H276" s="64"/>
      <c r="I276" s="64">
        <f t="shared" si="53"/>
        <v>0</v>
      </c>
      <c r="J276" s="64">
        <f t="shared" si="55"/>
        <v>0</v>
      </c>
    </row>
    <row r="277" spans="1:10" ht="12.75" hidden="1">
      <c r="A277" s="101" t="s">
        <v>1804</v>
      </c>
      <c r="B277" s="101" t="s">
        <v>1806</v>
      </c>
      <c r="C277" s="102" t="s">
        <v>1805</v>
      </c>
      <c r="D277" s="64"/>
      <c r="E277" s="64">
        <v>4849.09</v>
      </c>
      <c r="F277" s="64">
        <v>7002.79</v>
      </c>
      <c r="G277" s="64"/>
      <c r="H277" s="64"/>
      <c r="I277" s="64">
        <f t="shared" si="53"/>
        <v>0</v>
      </c>
      <c r="J277" s="64">
        <f t="shared" si="55"/>
        <v>0</v>
      </c>
    </row>
    <row r="278" spans="1:10" ht="12.75" hidden="1">
      <c r="A278" s="101" t="s">
        <v>1807</v>
      </c>
      <c r="B278" s="101" t="s">
        <v>1809</v>
      </c>
      <c r="C278" s="102" t="s">
        <v>1808</v>
      </c>
      <c r="D278" s="64"/>
      <c r="E278" s="64">
        <v>2181.11</v>
      </c>
      <c r="F278" s="64">
        <v>3659.37</v>
      </c>
      <c r="G278" s="64"/>
      <c r="H278" s="64"/>
      <c r="I278" s="64">
        <f t="shared" si="53"/>
        <v>0</v>
      </c>
      <c r="J278" s="64">
        <f t="shared" si="55"/>
        <v>0</v>
      </c>
    </row>
    <row r="279" spans="1:10" ht="12.75" hidden="1">
      <c r="A279" s="101" t="s">
        <v>1810</v>
      </c>
      <c r="B279" s="101" t="s">
        <v>1931</v>
      </c>
      <c r="C279" s="102" t="s">
        <v>1691</v>
      </c>
      <c r="D279" s="64"/>
      <c r="E279" s="64">
        <v>1688.81</v>
      </c>
      <c r="F279" s="64">
        <v>1352.95</v>
      </c>
      <c r="G279" s="64"/>
      <c r="H279" s="64"/>
      <c r="I279" s="64">
        <f t="shared" si="53"/>
        <v>0</v>
      </c>
      <c r="J279" s="64">
        <f t="shared" si="55"/>
        <v>0</v>
      </c>
    </row>
    <row r="280" spans="1:10" ht="12.75" hidden="1">
      <c r="A280" s="101" t="s">
        <v>1812</v>
      </c>
      <c r="B280" s="101" t="s">
        <v>1813</v>
      </c>
      <c r="C280" s="102" t="s">
        <v>1688</v>
      </c>
      <c r="D280" s="64"/>
      <c r="E280" s="64">
        <v>4424.62</v>
      </c>
      <c r="F280" s="64">
        <v>3807.37</v>
      </c>
      <c r="G280" s="64">
        <v>5000</v>
      </c>
      <c r="H280" s="64"/>
      <c r="I280" s="64">
        <f t="shared" si="53"/>
        <v>0</v>
      </c>
      <c r="J280" s="64">
        <f t="shared" si="55"/>
        <v>0</v>
      </c>
    </row>
    <row r="281" spans="1:10" ht="12.75" hidden="1">
      <c r="A281" s="101" t="s">
        <v>1929</v>
      </c>
      <c r="B281" s="101" t="s">
        <v>1930</v>
      </c>
      <c r="C281" s="102" t="s">
        <v>1894</v>
      </c>
      <c r="D281" s="64"/>
      <c r="E281" s="64"/>
      <c r="F281" s="64">
        <v>17024.37</v>
      </c>
      <c r="G281" s="64"/>
      <c r="H281" s="64"/>
      <c r="I281" s="64"/>
      <c r="J281" s="64"/>
    </row>
    <row r="282" spans="1:10" ht="12.75" hidden="1">
      <c r="A282" s="101" t="s">
        <v>1932</v>
      </c>
      <c r="B282" s="101" t="s">
        <v>1933</v>
      </c>
      <c r="C282" s="102" t="s">
        <v>1693</v>
      </c>
      <c r="D282" s="64"/>
      <c r="E282" s="64"/>
      <c r="F282" s="64">
        <v>655.13</v>
      </c>
      <c r="G282" s="64">
        <v>500</v>
      </c>
      <c r="H282" s="64"/>
      <c r="I282" s="64"/>
      <c r="J282" s="64"/>
    </row>
    <row r="283" spans="1:10" ht="12.75" hidden="1">
      <c r="A283" s="101" t="s">
        <v>1934</v>
      </c>
      <c r="B283" s="101" t="s">
        <v>1935</v>
      </c>
      <c r="C283" s="102" t="s">
        <v>175</v>
      </c>
      <c r="D283" s="64"/>
      <c r="E283" s="64"/>
      <c r="F283" s="64">
        <v>182.43</v>
      </c>
      <c r="G283" s="64"/>
      <c r="H283" s="64"/>
      <c r="I283" s="64"/>
      <c r="J283" s="64"/>
    </row>
    <row r="284" spans="1:10" ht="12.75" hidden="1">
      <c r="A284" s="101" t="s">
        <v>1936</v>
      </c>
      <c r="B284" s="101" t="s">
        <v>1937</v>
      </c>
      <c r="C284" s="102" t="s">
        <v>174</v>
      </c>
      <c r="D284" s="64"/>
      <c r="E284" s="64"/>
      <c r="F284" s="64">
        <v>10.85</v>
      </c>
      <c r="G284" s="64"/>
      <c r="H284" s="64"/>
      <c r="I284" s="64"/>
      <c r="J284" s="64"/>
    </row>
    <row r="285" spans="1:10" ht="12.75" hidden="1">
      <c r="A285" s="101" t="s">
        <v>1938</v>
      </c>
      <c r="B285" s="101" t="s">
        <v>1939</v>
      </c>
      <c r="C285" s="102" t="s">
        <v>1860</v>
      </c>
      <c r="D285" s="64"/>
      <c r="E285" s="64"/>
      <c r="F285" s="64">
        <v>3949.92</v>
      </c>
      <c r="G285" s="64">
        <v>300</v>
      </c>
      <c r="H285" s="64"/>
      <c r="I285" s="64"/>
      <c r="J285" s="64"/>
    </row>
    <row r="286" spans="1:10" ht="12.75" hidden="1">
      <c r="A286" s="101" t="s">
        <v>1940</v>
      </c>
      <c r="B286" s="101" t="s">
        <v>1941</v>
      </c>
      <c r="C286" s="102" t="s">
        <v>1684</v>
      </c>
      <c r="D286" s="64"/>
      <c r="E286" s="64"/>
      <c r="F286" s="64">
        <v>4991.59</v>
      </c>
      <c r="G286" s="64"/>
      <c r="H286" s="64"/>
      <c r="I286" s="64"/>
      <c r="J286" s="64"/>
    </row>
    <row r="287" spans="1:10" ht="12.75" hidden="1">
      <c r="A287" s="101" t="s">
        <v>1942</v>
      </c>
      <c r="B287" s="101" t="s">
        <v>1943</v>
      </c>
      <c r="C287" s="102" t="s">
        <v>1880</v>
      </c>
      <c r="D287" s="64"/>
      <c r="E287" s="64"/>
      <c r="F287" s="64">
        <v>1400.86</v>
      </c>
      <c r="G287" s="64"/>
      <c r="H287" s="64"/>
      <c r="I287" s="64"/>
      <c r="J287" s="64"/>
    </row>
    <row r="288" spans="1:235" ht="12.75" customHeight="1">
      <c r="A288" s="103" t="s">
        <v>794</v>
      </c>
      <c r="B288" s="167" t="s">
        <v>1903</v>
      </c>
      <c r="C288" s="137"/>
      <c r="D288" s="62">
        <f aca="true" t="shared" si="56" ref="D288:J288">D289</f>
        <v>2033178.55</v>
      </c>
      <c r="E288" s="62">
        <f t="shared" si="56"/>
        <v>4282904.44</v>
      </c>
      <c r="F288" s="62">
        <f t="shared" si="56"/>
        <v>5424444.49</v>
      </c>
      <c r="G288" s="62">
        <f t="shared" si="56"/>
        <v>5779000</v>
      </c>
      <c r="H288" s="62">
        <f t="shared" si="56"/>
        <v>6241300</v>
      </c>
      <c r="I288" s="62">
        <f t="shared" si="56"/>
        <v>6740700</v>
      </c>
      <c r="J288" s="62">
        <f t="shared" si="56"/>
        <v>7280000</v>
      </c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  <c r="V288" s="110"/>
      <c r="W288" s="110"/>
      <c r="X288" s="110"/>
      <c r="Y288" s="110"/>
      <c r="Z288" s="110"/>
      <c r="AA288" s="110"/>
      <c r="AB288" s="110"/>
      <c r="AC288" s="110"/>
      <c r="AD288" s="110"/>
      <c r="AE288" s="110"/>
      <c r="AF288" s="110"/>
      <c r="AG288" s="110"/>
      <c r="AH288" s="110"/>
      <c r="AI288" s="110"/>
      <c r="AJ288" s="110"/>
      <c r="AK288" s="110"/>
      <c r="AL288" s="110"/>
      <c r="AM288" s="110"/>
      <c r="AN288" s="110"/>
      <c r="AO288" s="110"/>
      <c r="AP288" s="110"/>
      <c r="AQ288" s="110"/>
      <c r="AR288" s="110"/>
      <c r="AS288" s="110"/>
      <c r="AT288" s="110"/>
      <c r="AU288" s="110"/>
      <c r="AV288" s="110"/>
      <c r="AW288" s="110"/>
      <c r="AX288" s="110"/>
      <c r="AY288" s="110"/>
      <c r="AZ288" s="110"/>
      <c r="BA288" s="110"/>
      <c r="BB288" s="110"/>
      <c r="BC288" s="110"/>
      <c r="BD288" s="110"/>
      <c r="BE288" s="110"/>
      <c r="BF288" s="110"/>
      <c r="BG288" s="110"/>
      <c r="BH288" s="110"/>
      <c r="BI288" s="110"/>
      <c r="BJ288" s="110"/>
      <c r="BK288" s="110"/>
      <c r="BL288" s="110"/>
      <c r="BM288" s="110"/>
      <c r="BN288" s="110"/>
      <c r="BO288" s="110"/>
      <c r="BP288" s="110"/>
      <c r="BQ288" s="110"/>
      <c r="BR288" s="110"/>
      <c r="BS288" s="110"/>
      <c r="BT288" s="110"/>
      <c r="BU288" s="110"/>
      <c r="BV288" s="110"/>
      <c r="BW288" s="110"/>
      <c r="BX288" s="110"/>
      <c r="BY288" s="110"/>
      <c r="BZ288" s="110"/>
      <c r="CA288" s="110"/>
      <c r="CB288" s="110"/>
      <c r="CC288" s="110"/>
      <c r="CD288" s="110"/>
      <c r="CE288" s="110"/>
      <c r="CF288" s="110"/>
      <c r="CG288" s="110"/>
      <c r="CH288" s="110"/>
      <c r="CI288" s="110"/>
      <c r="CJ288" s="110"/>
      <c r="CK288" s="110"/>
      <c r="CL288" s="110"/>
      <c r="CM288" s="110"/>
      <c r="CN288" s="110"/>
      <c r="CO288" s="110"/>
      <c r="CP288" s="110"/>
      <c r="CQ288" s="110"/>
      <c r="CR288" s="110"/>
      <c r="CS288" s="110"/>
      <c r="CT288" s="110"/>
      <c r="CU288" s="110"/>
      <c r="CV288" s="110"/>
      <c r="CW288" s="110"/>
      <c r="CX288" s="110"/>
      <c r="CY288" s="110"/>
      <c r="CZ288" s="110"/>
      <c r="DA288" s="110"/>
      <c r="DB288" s="110"/>
      <c r="DC288" s="110"/>
      <c r="DD288" s="110"/>
      <c r="DE288" s="110"/>
      <c r="DF288" s="110"/>
      <c r="DG288" s="110"/>
      <c r="DH288" s="110"/>
      <c r="DI288" s="110"/>
      <c r="DJ288" s="110"/>
      <c r="DK288" s="110"/>
      <c r="DL288" s="110"/>
      <c r="DM288" s="110"/>
      <c r="DN288" s="110"/>
      <c r="DO288" s="110"/>
      <c r="DP288" s="110"/>
      <c r="DQ288" s="110"/>
      <c r="DR288" s="110"/>
      <c r="DS288" s="110"/>
      <c r="DT288" s="110"/>
      <c r="DU288" s="110"/>
      <c r="DV288" s="110"/>
      <c r="DW288" s="110"/>
      <c r="DX288" s="110"/>
      <c r="DY288" s="110"/>
      <c r="DZ288" s="110"/>
      <c r="EA288" s="110"/>
      <c r="EB288" s="110"/>
      <c r="EC288" s="110"/>
      <c r="ED288" s="110"/>
      <c r="EE288" s="110"/>
      <c r="EF288" s="110"/>
      <c r="EG288" s="110"/>
      <c r="EH288" s="110"/>
      <c r="EI288" s="110"/>
      <c r="EJ288" s="110"/>
      <c r="EK288" s="110"/>
      <c r="EL288" s="110"/>
      <c r="EM288" s="110"/>
      <c r="EN288" s="110"/>
      <c r="EO288" s="110"/>
      <c r="EP288" s="110"/>
      <c r="EQ288" s="110"/>
      <c r="ER288" s="110"/>
      <c r="ES288" s="110"/>
      <c r="ET288" s="110"/>
      <c r="EU288" s="110"/>
      <c r="EV288" s="110"/>
      <c r="EW288" s="110"/>
      <c r="EX288" s="110"/>
      <c r="EY288" s="110"/>
      <c r="EZ288" s="110"/>
      <c r="FA288" s="110"/>
      <c r="FB288" s="110"/>
      <c r="FC288" s="110"/>
      <c r="FD288" s="110"/>
      <c r="FE288" s="110"/>
      <c r="FF288" s="110"/>
      <c r="FG288" s="110"/>
      <c r="FH288" s="110"/>
      <c r="FI288" s="110"/>
      <c r="FJ288" s="110"/>
      <c r="FK288" s="110"/>
      <c r="FL288" s="110"/>
      <c r="FM288" s="110"/>
      <c r="FN288" s="110"/>
      <c r="FO288" s="110"/>
      <c r="FP288" s="110"/>
      <c r="FQ288" s="110"/>
      <c r="FR288" s="110"/>
      <c r="FS288" s="110"/>
      <c r="FT288" s="110"/>
      <c r="FU288" s="110"/>
      <c r="FV288" s="110"/>
      <c r="FW288" s="110"/>
      <c r="FX288" s="110"/>
      <c r="FY288" s="110"/>
      <c r="FZ288" s="110"/>
      <c r="GA288" s="110"/>
      <c r="GB288" s="110"/>
      <c r="GC288" s="110"/>
      <c r="GD288" s="110"/>
      <c r="GE288" s="110"/>
      <c r="GF288" s="110"/>
      <c r="GG288" s="110"/>
      <c r="GH288" s="110"/>
      <c r="GI288" s="110"/>
      <c r="GJ288" s="110"/>
      <c r="GK288" s="110"/>
      <c r="GL288" s="110"/>
      <c r="GM288" s="110"/>
      <c r="GN288" s="110"/>
      <c r="GO288" s="110"/>
      <c r="GP288" s="110"/>
      <c r="GQ288" s="110"/>
      <c r="GR288" s="110"/>
      <c r="GS288" s="110"/>
      <c r="GT288" s="110"/>
      <c r="GU288" s="110"/>
      <c r="GV288" s="110"/>
      <c r="GW288" s="110"/>
      <c r="GX288" s="110"/>
      <c r="GY288" s="110"/>
      <c r="GZ288" s="110"/>
      <c r="HA288" s="110"/>
      <c r="HB288" s="110"/>
      <c r="HC288" s="110"/>
      <c r="HD288" s="110"/>
      <c r="HE288" s="110"/>
      <c r="HF288" s="110"/>
      <c r="HG288" s="110"/>
      <c r="HH288" s="110"/>
      <c r="HI288" s="110"/>
      <c r="HJ288" s="110"/>
      <c r="HK288" s="110"/>
      <c r="HL288" s="110"/>
      <c r="HM288" s="110"/>
      <c r="HN288" s="110"/>
      <c r="HO288" s="110"/>
      <c r="HP288" s="110"/>
      <c r="HQ288" s="110"/>
      <c r="HR288" s="110"/>
      <c r="HS288" s="110"/>
      <c r="HT288" s="110"/>
      <c r="HU288" s="110"/>
      <c r="HV288" s="110"/>
      <c r="HW288" s="110"/>
      <c r="HX288" s="110"/>
      <c r="HY288" s="110"/>
      <c r="HZ288" s="110"/>
      <c r="IA288" s="110"/>
    </row>
    <row r="289" spans="1:10" ht="22.5">
      <c r="A289" s="103" t="s">
        <v>796</v>
      </c>
      <c r="B289" s="167" t="s">
        <v>797</v>
      </c>
      <c r="C289" s="137"/>
      <c r="D289" s="62">
        <f aca="true" t="shared" si="57" ref="D289:I289">SUM(D290:D291)</f>
        <v>2033178.55</v>
      </c>
      <c r="E289" s="62">
        <f t="shared" si="57"/>
        <v>4282904.44</v>
      </c>
      <c r="F289" s="62">
        <f t="shared" si="57"/>
        <v>5424444.49</v>
      </c>
      <c r="G289" s="62">
        <f t="shared" si="57"/>
        <v>5779000</v>
      </c>
      <c r="H289" s="62">
        <f t="shared" si="57"/>
        <v>6241300</v>
      </c>
      <c r="I289" s="62">
        <f t="shared" si="57"/>
        <v>6740700</v>
      </c>
      <c r="J289" s="62">
        <f>SUM(J290:J291)</f>
        <v>7280000</v>
      </c>
    </row>
    <row r="290" spans="1:10" ht="12.75" hidden="1">
      <c r="A290" s="101" t="s">
        <v>798</v>
      </c>
      <c r="B290" s="142" t="s">
        <v>799</v>
      </c>
      <c r="C290" s="143" t="s">
        <v>97</v>
      </c>
      <c r="D290" s="64">
        <v>1976494.52</v>
      </c>
      <c r="E290" s="64">
        <v>4206623.83</v>
      </c>
      <c r="F290" s="64">
        <v>5314341.34</v>
      </c>
      <c r="G290" s="64">
        <v>5700000</v>
      </c>
      <c r="H290" s="64">
        <v>6156000</v>
      </c>
      <c r="I290" s="64">
        <v>6648500</v>
      </c>
      <c r="J290" s="64">
        <v>7180400</v>
      </c>
    </row>
    <row r="291" spans="1:10" ht="12.75" hidden="1">
      <c r="A291" s="101" t="s">
        <v>292</v>
      </c>
      <c r="B291" s="142" t="s">
        <v>293</v>
      </c>
      <c r="C291" s="143" t="s">
        <v>97</v>
      </c>
      <c r="D291" s="64">
        <v>56684.03</v>
      </c>
      <c r="E291" s="64">
        <v>76280.61</v>
      </c>
      <c r="F291" s="64">
        <v>110103.15</v>
      </c>
      <c r="G291" s="64">
        <v>79000</v>
      </c>
      <c r="H291" s="64">
        <v>85300</v>
      </c>
      <c r="I291" s="64">
        <v>92200</v>
      </c>
      <c r="J291" s="64">
        <v>99600</v>
      </c>
    </row>
    <row r="292" spans="1:10" ht="22.5">
      <c r="A292" s="139" t="s">
        <v>294</v>
      </c>
      <c r="B292" s="140" t="s">
        <v>295</v>
      </c>
      <c r="C292" s="141"/>
      <c r="D292" s="166">
        <f aca="true" t="shared" si="58" ref="D292:J292">D293+D298</f>
        <v>37985027.900000006</v>
      </c>
      <c r="E292" s="166">
        <f t="shared" si="58"/>
        <v>31989773.880000003</v>
      </c>
      <c r="F292" s="166">
        <f t="shared" si="58"/>
        <v>39589328.93000001</v>
      </c>
      <c r="G292" s="166">
        <f t="shared" si="58"/>
        <v>12021000</v>
      </c>
      <c r="H292" s="166">
        <f t="shared" si="58"/>
        <v>12982800</v>
      </c>
      <c r="I292" s="166">
        <f t="shared" si="58"/>
        <v>14021400</v>
      </c>
      <c r="J292" s="166">
        <f t="shared" si="58"/>
        <v>15143100</v>
      </c>
    </row>
    <row r="293" spans="1:10" ht="22.5">
      <c r="A293" s="103" t="s">
        <v>296</v>
      </c>
      <c r="B293" s="167" t="s">
        <v>297</v>
      </c>
      <c r="C293" s="137"/>
      <c r="D293" s="62">
        <f aca="true" t="shared" si="59" ref="D293:J293">SUM(D294:D296)</f>
        <v>37640000.400000006</v>
      </c>
      <c r="E293" s="62">
        <f t="shared" si="59"/>
        <v>31398459.44</v>
      </c>
      <c r="F293" s="62">
        <f>SUM(F294:F297)</f>
        <v>38470258.25000001</v>
      </c>
      <c r="G293" s="62">
        <f t="shared" si="59"/>
        <v>11704000</v>
      </c>
      <c r="H293" s="62">
        <f t="shared" si="59"/>
        <v>12640400</v>
      </c>
      <c r="I293" s="62">
        <f t="shared" si="59"/>
        <v>13651600</v>
      </c>
      <c r="J293" s="62">
        <f t="shared" si="59"/>
        <v>14743700</v>
      </c>
    </row>
    <row r="294" spans="1:10" ht="12.75" hidden="1">
      <c r="A294" s="101" t="s">
        <v>298</v>
      </c>
      <c r="B294" s="142" t="s">
        <v>299</v>
      </c>
      <c r="C294" s="143" t="s">
        <v>424</v>
      </c>
      <c r="D294" s="64">
        <v>37074169.84</v>
      </c>
      <c r="E294" s="64">
        <v>31058694.5</v>
      </c>
      <c r="F294" s="64">
        <v>37972839.09</v>
      </c>
      <c r="G294" s="64">
        <v>11514000</v>
      </c>
      <c r="H294" s="64">
        <v>12435200</v>
      </c>
      <c r="I294" s="64">
        <v>13430000</v>
      </c>
      <c r="J294" s="64">
        <v>14504400</v>
      </c>
    </row>
    <row r="295" spans="1:10" ht="18" hidden="1">
      <c r="A295" s="101" t="s">
        <v>425</v>
      </c>
      <c r="B295" s="142" t="s">
        <v>426</v>
      </c>
      <c r="C295" s="143" t="s">
        <v>424</v>
      </c>
      <c r="D295" s="64">
        <v>6118.57</v>
      </c>
      <c r="E295" s="64">
        <v>4945.05</v>
      </c>
      <c r="F295" s="64">
        <v>5127.83</v>
      </c>
      <c r="G295" s="64">
        <v>4500</v>
      </c>
      <c r="H295" s="64">
        <v>4800</v>
      </c>
      <c r="I295" s="64">
        <v>5200</v>
      </c>
      <c r="J295" s="64">
        <v>5600</v>
      </c>
    </row>
    <row r="296" spans="1:252" s="111" customFormat="1" ht="18" hidden="1">
      <c r="A296" s="101" t="s">
        <v>300</v>
      </c>
      <c r="B296" s="142" t="s">
        <v>427</v>
      </c>
      <c r="C296" s="143" t="s">
        <v>424</v>
      </c>
      <c r="D296" s="64">
        <v>559711.99</v>
      </c>
      <c r="E296" s="64">
        <v>334819.89</v>
      </c>
      <c r="F296" s="64">
        <v>479773.77</v>
      </c>
      <c r="G296" s="64">
        <v>185500</v>
      </c>
      <c r="H296" s="64">
        <v>200400</v>
      </c>
      <c r="I296" s="64">
        <v>216400</v>
      </c>
      <c r="J296" s="64">
        <v>233700</v>
      </c>
      <c r="IB296" s="110"/>
      <c r="IC296" s="110"/>
      <c r="ID296" s="110"/>
      <c r="IE296" s="110"/>
      <c r="IF296" s="110"/>
      <c r="IG296" s="110"/>
      <c r="IH296" s="110"/>
      <c r="II296" s="110"/>
      <c r="IJ296" s="110"/>
      <c r="IK296" s="110"/>
      <c r="IL296" s="110"/>
      <c r="IM296" s="110"/>
      <c r="IN296" s="110"/>
      <c r="IO296" s="110"/>
      <c r="IP296" s="110"/>
      <c r="IQ296" s="110"/>
      <c r="IR296" s="110"/>
    </row>
    <row r="297" spans="1:252" s="111" customFormat="1" ht="12.75" hidden="1">
      <c r="A297" s="101" t="s">
        <v>1944</v>
      </c>
      <c r="B297" s="142" t="s">
        <v>1945</v>
      </c>
      <c r="C297" s="143" t="s">
        <v>1946</v>
      </c>
      <c r="D297" s="64"/>
      <c r="E297" s="64"/>
      <c r="F297" s="64">
        <v>12517.56</v>
      </c>
      <c r="G297" s="64"/>
      <c r="H297" s="64"/>
      <c r="I297" s="64"/>
      <c r="J297" s="64"/>
      <c r="IB297" s="110"/>
      <c r="IC297" s="110"/>
      <c r="ID297" s="110"/>
      <c r="IE297" s="110"/>
      <c r="IF297" s="110"/>
      <c r="IG297" s="110"/>
      <c r="IH297" s="110"/>
      <c r="II297" s="110"/>
      <c r="IJ297" s="110"/>
      <c r="IK297" s="110"/>
      <c r="IL297" s="110"/>
      <c r="IM297" s="110"/>
      <c r="IN297" s="110"/>
      <c r="IO297" s="110"/>
      <c r="IP297" s="110"/>
      <c r="IQ297" s="110"/>
      <c r="IR297" s="110"/>
    </row>
    <row r="298" spans="1:252" s="111" customFormat="1" ht="12.75">
      <c r="A298" s="101" t="s">
        <v>1470</v>
      </c>
      <c r="B298" s="142" t="s">
        <v>1471</v>
      </c>
      <c r="C298" s="143"/>
      <c r="D298" s="64">
        <f aca="true" t="shared" si="60" ref="D298:J298">D299</f>
        <v>345027.5</v>
      </c>
      <c r="E298" s="64">
        <f t="shared" si="60"/>
        <v>591314.44</v>
      </c>
      <c r="F298" s="64">
        <f t="shared" si="60"/>
        <v>1119070.68</v>
      </c>
      <c r="G298" s="64">
        <f t="shared" si="60"/>
        <v>317000</v>
      </c>
      <c r="H298" s="64">
        <f t="shared" si="60"/>
        <v>342400</v>
      </c>
      <c r="I298" s="64">
        <f t="shared" si="60"/>
        <v>369800</v>
      </c>
      <c r="J298" s="64">
        <f t="shared" si="60"/>
        <v>399400</v>
      </c>
      <c r="IB298" s="110"/>
      <c r="IC298" s="110"/>
      <c r="ID298" s="110"/>
      <c r="IE298" s="110"/>
      <c r="IF298" s="110"/>
      <c r="IG298" s="110"/>
      <c r="IH298" s="110"/>
      <c r="II298" s="110"/>
      <c r="IJ298" s="110"/>
      <c r="IK298" s="110"/>
      <c r="IL298" s="110"/>
      <c r="IM298" s="110"/>
      <c r="IN298" s="110"/>
      <c r="IO298" s="110"/>
      <c r="IP298" s="110"/>
      <c r="IQ298" s="110"/>
      <c r="IR298" s="110"/>
    </row>
    <row r="299" spans="1:252" s="111" customFormat="1" ht="12.75" hidden="1">
      <c r="A299" s="101" t="s">
        <v>1472</v>
      </c>
      <c r="B299" s="142" t="s">
        <v>1471</v>
      </c>
      <c r="C299" s="143" t="s">
        <v>424</v>
      </c>
      <c r="D299" s="64">
        <v>345027.5</v>
      </c>
      <c r="E299" s="64">
        <v>591314.44</v>
      </c>
      <c r="F299" s="64">
        <v>1119070.68</v>
      </c>
      <c r="G299" s="64">
        <v>317000</v>
      </c>
      <c r="H299" s="64">
        <v>342400</v>
      </c>
      <c r="I299" s="64">
        <v>369800</v>
      </c>
      <c r="J299" s="64">
        <v>399400</v>
      </c>
      <c r="IB299" s="110"/>
      <c r="IC299" s="110"/>
      <c r="ID299" s="110"/>
      <c r="IE299" s="110"/>
      <c r="IF299" s="110"/>
      <c r="IG299" s="110"/>
      <c r="IH299" s="110"/>
      <c r="II299" s="110"/>
      <c r="IJ299" s="110"/>
      <c r="IK299" s="110"/>
      <c r="IL299" s="110"/>
      <c r="IM299" s="110"/>
      <c r="IN299" s="110"/>
      <c r="IO299" s="110"/>
      <c r="IP299" s="110"/>
      <c r="IQ299" s="110"/>
      <c r="IR299" s="110"/>
    </row>
    <row r="300" spans="1:252" s="111" customFormat="1" ht="12.75">
      <c r="A300" s="163" t="s">
        <v>224</v>
      </c>
      <c r="B300" s="164" t="s">
        <v>301</v>
      </c>
      <c r="C300" s="165"/>
      <c r="D300" s="162">
        <f aca="true" t="shared" si="61" ref="D300:J301">D301</f>
        <v>247222.7</v>
      </c>
      <c r="E300" s="162">
        <f t="shared" si="61"/>
        <v>222343.26</v>
      </c>
      <c r="F300" s="162">
        <f t="shared" si="61"/>
        <v>216948.37</v>
      </c>
      <c r="G300" s="162">
        <f t="shared" si="61"/>
        <v>232200</v>
      </c>
      <c r="H300" s="162">
        <f t="shared" si="61"/>
        <v>420000</v>
      </c>
      <c r="I300" s="162">
        <f t="shared" si="61"/>
        <v>453600</v>
      </c>
      <c r="J300" s="162">
        <f t="shared" si="61"/>
        <v>490000</v>
      </c>
      <c r="IB300" s="110"/>
      <c r="IC300" s="110"/>
      <c r="ID300" s="110"/>
      <c r="IE300" s="110"/>
      <c r="IF300" s="110"/>
      <c r="IG300" s="110"/>
      <c r="IH300" s="110"/>
      <c r="II300" s="110"/>
      <c r="IJ300" s="110"/>
      <c r="IK300" s="110"/>
      <c r="IL300" s="110"/>
      <c r="IM300" s="110"/>
      <c r="IN300" s="110"/>
      <c r="IO300" s="110"/>
      <c r="IP300" s="110"/>
      <c r="IQ300" s="110"/>
      <c r="IR300" s="110"/>
    </row>
    <row r="301" spans="1:252" s="111" customFormat="1" ht="12.75">
      <c r="A301" s="139" t="s">
        <v>226</v>
      </c>
      <c r="B301" s="140" t="s">
        <v>302</v>
      </c>
      <c r="C301" s="141"/>
      <c r="D301" s="166">
        <f t="shared" si="61"/>
        <v>247222.7</v>
      </c>
      <c r="E301" s="166">
        <f t="shared" si="61"/>
        <v>222343.26</v>
      </c>
      <c r="F301" s="166">
        <f t="shared" si="61"/>
        <v>216948.37</v>
      </c>
      <c r="G301" s="166">
        <f t="shared" si="61"/>
        <v>232200</v>
      </c>
      <c r="H301" s="166">
        <f t="shared" si="61"/>
        <v>420000</v>
      </c>
      <c r="I301" s="166">
        <f t="shared" si="61"/>
        <v>453600</v>
      </c>
      <c r="J301" s="166">
        <f t="shared" si="61"/>
        <v>490000</v>
      </c>
      <c r="IB301" s="110"/>
      <c r="IC301" s="110"/>
      <c r="ID301" s="110"/>
      <c r="IE301" s="110"/>
      <c r="IF301" s="110"/>
      <c r="IG301" s="110"/>
      <c r="IH301" s="110"/>
      <c r="II301" s="110"/>
      <c r="IJ301" s="110"/>
      <c r="IK301" s="110"/>
      <c r="IL301" s="110"/>
      <c r="IM301" s="110"/>
      <c r="IN301" s="110"/>
      <c r="IO301" s="110"/>
      <c r="IP301" s="110"/>
      <c r="IQ301" s="110"/>
      <c r="IR301" s="110"/>
    </row>
    <row r="302" spans="1:252" s="111" customFormat="1" ht="12.75">
      <c r="A302" s="103" t="s">
        <v>228</v>
      </c>
      <c r="B302" s="167" t="s">
        <v>303</v>
      </c>
      <c r="C302" s="137"/>
      <c r="D302" s="62">
        <f aca="true" t="shared" si="62" ref="D302:J302">SUM(D303:D303)</f>
        <v>247222.7</v>
      </c>
      <c r="E302" s="62">
        <f t="shared" si="62"/>
        <v>222343.26</v>
      </c>
      <c r="F302" s="62">
        <f t="shared" si="62"/>
        <v>216948.37</v>
      </c>
      <c r="G302" s="62">
        <f t="shared" si="62"/>
        <v>232200</v>
      </c>
      <c r="H302" s="62">
        <f t="shared" si="62"/>
        <v>420000</v>
      </c>
      <c r="I302" s="62">
        <f t="shared" si="62"/>
        <v>453600</v>
      </c>
      <c r="J302" s="62">
        <f t="shared" si="62"/>
        <v>490000</v>
      </c>
      <c r="IB302" s="110"/>
      <c r="IC302" s="110"/>
      <c r="ID302" s="110"/>
      <c r="IE302" s="110"/>
      <c r="IF302" s="110"/>
      <c r="IG302" s="110"/>
      <c r="IH302" s="110"/>
      <c r="II302" s="110"/>
      <c r="IJ302" s="110"/>
      <c r="IK302" s="110"/>
      <c r="IL302" s="110"/>
      <c r="IM302" s="110"/>
      <c r="IN302" s="110"/>
      <c r="IO302" s="110"/>
      <c r="IP302" s="110"/>
      <c r="IQ302" s="110"/>
      <c r="IR302" s="110"/>
    </row>
    <row r="303" spans="1:252" s="111" customFormat="1" ht="12.75" hidden="1">
      <c r="A303" s="101" t="s">
        <v>230</v>
      </c>
      <c r="B303" s="142" t="s">
        <v>231</v>
      </c>
      <c r="C303" s="143" t="s">
        <v>97</v>
      </c>
      <c r="D303" s="64">
        <v>247222.7</v>
      </c>
      <c r="E303" s="64">
        <v>222343.26</v>
      </c>
      <c r="F303" s="64">
        <v>216948.37</v>
      </c>
      <c r="G303" s="64">
        <v>232200</v>
      </c>
      <c r="H303" s="64">
        <v>420000</v>
      </c>
      <c r="I303" s="64">
        <v>453600</v>
      </c>
      <c r="J303" s="64">
        <v>490000</v>
      </c>
      <c r="IB303" s="110"/>
      <c r="IC303" s="110"/>
      <c r="ID303" s="110"/>
      <c r="IE303" s="110"/>
      <c r="IF303" s="110"/>
      <c r="IG303" s="110"/>
      <c r="IH303" s="110"/>
      <c r="II303" s="110"/>
      <c r="IJ303" s="110"/>
      <c r="IK303" s="110"/>
      <c r="IL303" s="110"/>
      <c r="IM303" s="110"/>
      <c r="IN303" s="110"/>
      <c r="IO303" s="110"/>
      <c r="IP303" s="110"/>
      <c r="IQ303" s="110"/>
      <c r="IR303" s="110"/>
    </row>
    <row r="304" spans="1:252" s="111" customFormat="1" ht="11.25" customHeight="1" hidden="1">
      <c r="A304" s="159" t="s">
        <v>800</v>
      </c>
      <c r="B304" s="160" t="s">
        <v>801</v>
      </c>
      <c r="C304" s="161"/>
      <c r="D304" s="162">
        <f aca="true" t="shared" si="63" ref="D304:J304">SUM(D305)</f>
        <v>0</v>
      </c>
      <c r="E304" s="162">
        <f t="shared" si="63"/>
        <v>0</v>
      </c>
      <c r="F304" s="162">
        <f t="shared" si="63"/>
        <v>0</v>
      </c>
      <c r="G304" s="162">
        <f t="shared" si="63"/>
        <v>0</v>
      </c>
      <c r="H304" s="162">
        <f t="shared" si="63"/>
        <v>0</v>
      </c>
      <c r="I304" s="162">
        <f t="shared" si="63"/>
        <v>0</v>
      </c>
      <c r="J304" s="162">
        <f t="shared" si="63"/>
        <v>0</v>
      </c>
      <c r="IB304" s="110"/>
      <c r="IC304" s="110"/>
      <c r="ID304" s="110"/>
      <c r="IE304" s="110"/>
      <c r="IF304" s="110"/>
      <c r="IG304" s="110"/>
      <c r="IH304" s="110"/>
      <c r="II304" s="110"/>
      <c r="IJ304" s="110"/>
      <c r="IK304" s="110"/>
      <c r="IL304" s="110"/>
      <c r="IM304" s="110"/>
      <c r="IN304" s="110"/>
      <c r="IO304" s="110"/>
      <c r="IP304" s="110"/>
      <c r="IQ304" s="110"/>
      <c r="IR304" s="110"/>
    </row>
    <row r="305" spans="1:252" s="111" customFormat="1" ht="12.75" hidden="1">
      <c r="A305" s="163" t="s">
        <v>802</v>
      </c>
      <c r="B305" s="164" t="s">
        <v>803</v>
      </c>
      <c r="C305" s="165"/>
      <c r="D305" s="162">
        <f aca="true" t="shared" si="64" ref="D305:J305">SUM(D306:D306)</f>
        <v>0</v>
      </c>
      <c r="E305" s="162">
        <f t="shared" si="64"/>
        <v>0</v>
      </c>
      <c r="F305" s="162">
        <f t="shared" si="64"/>
        <v>0</v>
      </c>
      <c r="G305" s="162">
        <f t="shared" si="64"/>
        <v>0</v>
      </c>
      <c r="H305" s="162">
        <f t="shared" si="64"/>
        <v>0</v>
      </c>
      <c r="I305" s="162">
        <f t="shared" si="64"/>
        <v>0</v>
      </c>
      <c r="J305" s="162">
        <f t="shared" si="64"/>
        <v>0</v>
      </c>
      <c r="IB305" s="110"/>
      <c r="IC305" s="110"/>
      <c r="ID305" s="110"/>
      <c r="IE305" s="110"/>
      <c r="IF305" s="110"/>
      <c r="IG305" s="110"/>
      <c r="IH305" s="110"/>
      <c r="II305" s="110"/>
      <c r="IJ305" s="110"/>
      <c r="IK305" s="110"/>
      <c r="IL305" s="110"/>
      <c r="IM305" s="110"/>
      <c r="IN305" s="110"/>
      <c r="IO305" s="110"/>
      <c r="IP305" s="110"/>
      <c r="IQ305" s="110"/>
      <c r="IR305" s="110"/>
    </row>
    <row r="306" spans="1:252" s="111" customFormat="1" ht="12.75" hidden="1">
      <c r="A306" s="101" t="s">
        <v>304</v>
      </c>
      <c r="B306" s="142" t="s">
        <v>804</v>
      </c>
      <c r="C306" s="143" t="s">
        <v>97</v>
      </c>
      <c r="D306" s="64">
        <v>0</v>
      </c>
      <c r="E306" s="64">
        <v>0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IB306" s="110"/>
      <c r="IC306" s="110"/>
      <c r="ID306" s="110"/>
      <c r="IE306" s="110"/>
      <c r="IF306" s="110"/>
      <c r="IG306" s="110"/>
      <c r="IH306" s="110"/>
      <c r="II306" s="110"/>
      <c r="IJ306" s="110"/>
      <c r="IK306" s="110"/>
      <c r="IL306" s="110"/>
      <c r="IM306" s="110"/>
      <c r="IN306" s="110"/>
      <c r="IO306" s="110"/>
      <c r="IP306" s="110"/>
      <c r="IQ306" s="110"/>
      <c r="IR306" s="110"/>
    </row>
    <row r="307" spans="1:252" s="111" customFormat="1" ht="12.75">
      <c r="A307" s="159" t="s">
        <v>805</v>
      </c>
      <c r="B307" s="160" t="s">
        <v>806</v>
      </c>
      <c r="C307" s="161"/>
      <c r="D307" s="162">
        <f aca="true" t="shared" si="65" ref="D307:J308">SUM(D308)</f>
        <v>6596999.52</v>
      </c>
      <c r="E307" s="162">
        <f t="shared" si="65"/>
        <v>6296872.33</v>
      </c>
      <c r="F307" s="162">
        <f t="shared" si="65"/>
        <v>4517273.92</v>
      </c>
      <c r="G307" s="162">
        <f t="shared" si="65"/>
        <v>2400000</v>
      </c>
      <c r="H307" s="162">
        <f t="shared" si="65"/>
        <v>2592000</v>
      </c>
      <c r="I307" s="162">
        <f t="shared" si="65"/>
        <v>2800000</v>
      </c>
      <c r="J307" s="162">
        <f t="shared" si="65"/>
        <v>3024000</v>
      </c>
      <c r="IB307" s="110"/>
      <c r="IC307" s="110"/>
      <c r="ID307" s="110"/>
      <c r="IE307" s="110"/>
      <c r="IF307" s="110"/>
      <c r="IG307" s="110"/>
      <c r="IH307" s="110"/>
      <c r="II307" s="110"/>
      <c r="IJ307" s="110"/>
      <c r="IK307" s="110"/>
      <c r="IL307" s="110"/>
      <c r="IM307" s="110"/>
      <c r="IN307" s="110"/>
      <c r="IO307" s="110"/>
      <c r="IP307" s="110"/>
      <c r="IQ307" s="110"/>
      <c r="IR307" s="110"/>
    </row>
    <row r="308" spans="1:252" s="111" customFormat="1" ht="12.75">
      <c r="A308" s="139" t="s">
        <v>807</v>
      </c>
      <c r="B308" s="140" t="s">
        <v>808</v>
      </c>
      <c r="C308" s="141"/>
      <c r="D308" s="166">
        <f t="shared" si="65"/>
        <v>6596999.52</v>
      </c>
      <c r="E308" s="166">
        <f t="shared" si="65"/>
        <v>6296872.33</v>
      </c>
      <c r="F308" s="166">
        <f t="shared" si="65"/>
        <v>4517273.92</v>
      </c>
      <c r="G308" s="166">
        <f t="shared" si="65"/>
        <v>2400000</v>
      </c>
      <c r="H308" s="166">
        <f t="shared" si="65"/>
        <v>2592000</v>
      </c>
      <c r="I308" s="166">
        <f t="shared" si="65"/>
        <v>2800000</v>
      </c>
      <c r="J308" s="166">
        <f t="shared" si="65"/>
        <v>3024000</v>
      </c>
      <c r="IB308" s="110"/>
      <c r="IC308" s="110"/>
      <c r="ID308" s="110"/>
      <c r="IE308" s="110"/>
      <c r="IF308" s="110"/>
      <c r="IG308" s="110"/>
      <c r="IH308" s="110"/>
      <c r="II308" s="110"/>
      <c r="IJ308" s="110"/>
      <c r="IK308" s="110"/>
      <c r="IL308" s="110"/>
      <c r="IM308" s="110"/>
      <c r="IN308" s="110"/>
      <c r="IO308" s="110"/>
      <c r="IP308" s="110"/>
      <c r="IQ308" s="110"/>
      <c r="IR308" s="110"/>
    </row>
    <row r="309" spans="1:252" s="111" customFormat="1" ht="12.75">
      <c r="A309" s="103" t="s">
        <v>809</v>
      </c>
      <c r="B309" s="167" t="s">
        <v>810</v>
      </c>
      <c r="C309" s="137"/>
      <c r="D309" s="62">
        <f aca="true" t="shared" si="66" ref="D309:I309">SUM(D310:D312)</f>
        <v>6596999.52</v>
      </c>
      <c r="E309" s="62">
        <f t="shared" si="66"/>
        <v>6296872.33</v>
      </c>
      <c r="F309" s="62">
        <f t="shared" si="66"/>
        <v>4517273.92</v>
      </c>
      <c r="G309" s="62">
        <f t="shared" si="66"/>
        <v>2400000</v>
      </c>
      <c r="H309" s="62">
        <f t="shared" si="66"/>
        <v>2592000</v>
      </c>
      <c r="I309" s="62">
        <f t="shared" si="66"/>
        <v>2800000</v>
      </c>
      <c r="J309" s="62">
        <f>SUM(J310:J312)</f>
        <v>3024000</v>
      </c>
      <c r="IB309" s="110"/>
      <c r="IC309" s="110"/>
      <c r="ID309" s="110"/>
      <c r="IE309" s="110"/>
      <c r="IF309" s="110"/>
      <c r="IG309" s="110"/>
      <c r="IH309" s="110"/>
      <c r="II309" s="110"/>
      <c r="IJ309" s="110"/>
      <c r="IK309" s="110"/>
      <c r="IL309" s="110"/>
      <c r="IM309" s="110"/>
      <c r="IN309" s="110"/>
      <c r="IO309" s="110"/>
      <c r="IP309" s="110"/>
      <c r="IQ309" s="110"/>
      <c r="IR309" s="110"/>
    </row>
    <row r="310" spans="1:252" s="111" customFormat="1" ht="12.75" hidden="1">
      <c r="A310" s="101" t="s">
        <v>811</v>
      </c>
      <c r="B310" s="142" t="s">
        <v>812</v>
      </c>
      <c r="C310" s="143" t="s">
        <v>112</v>
      </c>
      <c r="D310" s="64">
        <v>1800346.25</v>
      </c>
      <c r="E310" s="64">
        <v>1934099.65</v>
      </c>
      <c r="F310" s="64">
        <v>289552.5</v>
      </c>
      <c r="G310" s="64">
        <v>0</v>
      </c>
      <c r="H310" s="64">
        <v>0</v>
      </c>
      <c r="I310" s="64">
        <v>0</v>
      </c>
      <c r="J310" s="64">
        <v>0</v>
      </c>
      <c r="IB310" s="110"/>
      <c r="IC310" s="110"/>
      <c r="ID310" s="110"/>
      <c r="IE310" s="110"/>
      <c r="IF310" s="110"/>
      <c r="IG310" s="110"/>
      <c r="IH310" s="110"/>
      <c r="II310" s="110"/>
      <c r="IJ310" s="110"/>
      <c r="IK310" s="110"/>
      <c r="IL310" s="110"/>
      <c r="IM310" s="110"/>
      <c r="IN310" s="110"/>
      <c r="IO310" s="110"/>
      <c r="IP310" s="110"/>
      <c r="IQ310" s="110"/>
      <c r="IR310" s="110"/>
    </row>
    <row r="311" spans="1:252" s="131" customFormat="1" ht="12.75" hidden="1">
      <c r="A311" s="101" t="s">
        <v>506</v>
      </c>
      <c r="B311" s="142" t="s">
        <v>813</v>
      </c>
      <c r="C311" s="143" t="s">
        <v>108</v>
      </c>
      <c r="D311" s="64">
        <v>4796653.27</v>
      </c>
      <c r="E311" s="64">
        <v>4362772.68</v>
      </c>
      <c r="F311" s="64">
        <v>4227721.42</v>
      </c>
      <c r="G311" s="64">
        <v>2400000</v>
      </c>
      <c r="H311" s="64">
        <f>G311*1.08</f>
        <v>2592000</v>
      </c>
      <c r="I311" s="64">
        <v>2800000</v>
      </c>
      <c r="J311" s="64">
        <f>I311*1.08</f>
        <v>3024000</v>
      </c>
      <c r="IB311" s="132"/>
      <c r="IC311" s="132"/>
      <c r="ID311" s="132"/>
      <c r="IE311" s="132"/>
      <c r="IF311" s="132"/>
      <c r="IG311" s="132"/>
      <c r="IH311" s="132"/>
      <c r="II311" s="132"/>
      <c r="IJ311" s="132"/>
      <c r="IK311" s="132"/>
      <c r="IL311" s="132"/>
      <c r="IM311" s="132"/>
      <c r="IN311" s="132"/>
      <c r="IO311" s="132"/>
      <c r="IP311" s="132"/>
      <c r="IQ311" s="132"/>
      <c r="IR311" s="132"/>
    </row>
    <row r="312" spans="1:252" s="111" customFormat="1" ht="12.75" hidden="1">
      <c r="A312" s="101" t="s">
        <v>814</v>
      </c>
      <c r="B312" s="142" t="s">
        <v>815</v>
      </c>
      <c r="C312" s="143" t="s">
        <v>100</v>
      </c>
      <c r="D312" s="64"/>
      <c r="E312" s="64"/>
      <c r="F312" s="64"/>
      <c r="G312" s="64"/>
      <c r="H312" s="64"/>
      <c r="I312" s="64"/>
      <c r="J312" s="64"/>
      <c r="IB312" s="110"/>
      <c r="IC312" s="110"/>
      <c r="ID312" s="110"/>
      <c r="IE312" s="110"/>
      <c r="IF312" s="110"/>
      <c r="IG312" s="110"/>
      <c r="IH312" s="110"/>
      <c r="II312" s="110"/>
      <c r="IJ312" s="110"/>
      <c r="IK312" s="110"/>
      <c r="IL312" s="110"/>
      <c r="IM312" s="110"/>
      <c r="IN312" s="110"/>
      <c r="IO312" s="110"/>
      <c r="IP312" s="110"/>
      <c r="IQ312" s="110"/>
      <c r="IR312" s="110"/>
    </row>
    <row r="313" spans="1:252" s="111" customFormat="1" ht="12.75">
      <c r="A313" s="159" t="s">
        <v>816</v>
      </c>
      <c r="B313" s="160" t="s">
        <v>817</v>
      </c>
      <c r="C313" s="161"/>
      <c r="D313" s="162">
        <f>SUM(D314+D471)</f>
        <v>250803616</v>
      </c>
      <c r="E313" s="162">
        <f>SUM(E314+E471)</f>
        <v>270499663.5</v>
      </c>
      <c r="F313" s="162">
        <f>SUM(F314+F471)</f>
        <v>282457276.74</v>
      </c>
      <c r="G313" s="162">
        <f>SUM(G314+G471+G466+G469)</f>
        <v>310328729.62</v>
      </c>
      <c r="H313" s="162">
        <f>SUM(H314+H471+H466+H469)</f>
        <v>329893977.5</v>
      </c>
      <c r="I313" s="162">
        <f>SUM(I314+I471+I466+I469)</f>
        <v>354797517.0875</v>
      </c>
      <c r="J313" s="162">
        <f>SUM(J314+J471)</f>
        <v>375728231.75643754</v>
      </c>
      <c r="IB313" s="110"/>
      <c r="IC313" s="110"/>
      <c r="ID313" s="110"/>
      <c r="IE313" s="110"/>
      <c r="IF313" s="110"/>
      <c r="IG313" s="110"/>
      <c r="IH313" s="110"/>
      <c r="II313" s="110"/>
      <c r="IJ313" s="110"/>
      <c r="IK313" s="110"/>
      <c r="IL313" s="110"/>
      <c r="IM313" s="110"/>
      <c r="IN313" s="110"/>
      <c r="IO313" s="110"/>
      <c r="IP313" s="110"/>
      <c r="IQ313" s="110"/>
      <c r="IR313" s="110"/>
    </row>
    <row r="314" spans="1:252" s="111" customFormat="1" ht="12.75">
      <c r="A314" s="163" t="s">
        <v>818</v>
      </c>
      <c r="B314" s="164" t="s">
        <v>819</v>
      </c>
      <c r="C314" s="165"/>
      <c r="D314" s="162">
        <f aca="true" t="shared" si="67" ref="D314:J314">SUM(D315+D421+D464)</f>
        <v>249644120.33</v>
      </c>
      <c r="E314" s="162">
        <f t="shared" si="67"/>
        <v>269564234.72</v>
      </c>
      <c r="F314" s="162">
        <f t="shared" si="67"/>
        <v>282044846.24</v>
      </c>
      <c r="G314" s="162">
        <f t="shared" si="67"/>
        <v>309375749.62</v>
      </c>
      <c r="H314" s="162">
        <f t="shared" si="67"/>
        <v>329193977.5</v>
      </c>
      <c r="I314" s="162">
        <f t="shared" si="67"/>
        <v>354300717.0875</v>
      </c>
      <c r="J314" s="162">
        <f t="shared" si="67"/>
        <v>375191731.75643754</v>
      </c>
      <c r="IB314" s="110"/>
      <c r="IC314" s="110"/>
      <c r="ID314" s="110"/>
      <c r="IE314" s="110"/>
      <c r="IF314" s="110"/>
      <c r="IG314" s="110"/>
      <c r="IH314" s="110"/>
      <c r="II314" s="110"/>
      <c r="IJ314" s="110"/>
      <c r="IK314" s="110"/>
      <c r="IL314" s="110"/>
      <c r="IM314" s="110"/>
      <c r="IN314" s="110"/>
      <c r="IO314" s="110"/>
      <c r="IP314" s="110"/>
      <c r="IQ314" s="110"/>
      <c r="IR314" s="110"/>
    </row>
    <row r="315" spans="1:252" s="111" customFormat="1" ht="12.75">
      <c r="A315" s="139" t="s">
        <v>820</v>
      </c>
      <c r="B315" s="140" t="s">
        <v>821</v>
      </c>
      <c r="C315" s="141"/>
      <c r="D315" s="166">
        <f aca="true" t="shared" si="68" ref="D315:J315">SUM(D316+D335+D337+D381+D395+D406+D411)</f>
        <v>80467771.4</v>
      </c>
      <c r="E315" s="166">
        <f t="shared" si="68"/>
        <v>86282610.88000001</v>
      </c>
      <c r="F315" s="166">
        <f t="shared" si="68"/>
        <v>88085547.13000001</v>
      </c>
      <c r="G315" s="166">
        <f t="shared" si="68"/>
        <v>91807249.62</v>
      </c>
      <c r="H315" s="166">
        <f t="shared" si="68"/>
        <v>95950620</v>
      </c>
      <c r="I315" s="166">
        <f t="shared" si="68"/>
        <v>102803280</v>
      </c>
      <c r="J315" s="166">
        <f t="shared" si="68"/>
        <v>109610538</v>
      </c>
      <c r="IB315" s="110"/>
      <c r="IC315" s="110"/>
      <c r="ID315" s="110"/>
      <c r="IE315" s="110"/>
      <c r="IF315" s="110"/>
      <c r="IG315" s="110"/>
      <c r="IH315" s="110"/>
      <c r="II315" s="110"/>
      <c r="IJ315" s="110"/>
      <c r="IK315" s="110"/>
      <c r="IL315" s="110"/>
      <c r="IM315" s="110"/>
      <c r="IN315" s="110"/>
      <c r="IO315" s="110"/>
      <c r="IP315" s="110"/>
      <c r="IQ315" s="110"/>
      <c r="IR315" s="110"/>
    </row>
    <row r="316" spans="1:252" s="111" customFormat="1" ht="12.75">
      <c r="A316" s="103" t="s">
        <v>822</v>
      </c>
      <c r="B316" s="167" t="s">
        <v>823</v>
      </c>
      <c r="C316" s="137"/>
      <c r="D316" s="62">
        <f aca="true" t="shared" si="69" ref="D316:J316">SUM(D317+D330)</f>
        <v>51357088.42</v>
      </c>
      <c r="E316" s="62">
        <f t="shared" si="69"/>
        <v>56632506.150000006</v>
      </c>
      <c r="F316" s="62">
        <f>SUM(F317+F330+F322+F326)</f>
        <v>59913259.14000001</v>
      </c>
      <c r="G316" s="62">
        <f t="shared" si="69"/>
        <v>60020600</v>
      </c>
      <c r="H316" s="62">
        <f t="shared" si="69"/>
        <v>64822700</v>
      </c>
      <c r="I316" s="62">
        <f t="shared" si="69"/>
        <v>70009200</v>
      </c>
      <c r="J316" s="62">
        <f t="shared" si="69"/>
        <v>75611000</v>
      </c>
      <c r="IB316" s="110"/>
      <c r="IC316" s="110"/>
      <c r="ID316" s="110"/>
      <c r="IE316" s="110"/>
      <c r="IF316" s="110"/>
      <c r="IG316" s="110"/>
      <c r="IH316" s="110"/>
      <c r="II316" s="110"/>
      <c r="IJ316" s="110"/>
      <c r="IK316" s="110"/>
      <c r="IL316" s="110"/>
      <c r="IM316" s="110"/>
      <c r="IN316" s="110"/>
      <c r="IO316" s="110"/>
      <c r="IP316" s="110"/>
      <c r="IQ316" s="110"/>
      <c r="IR316" s="110"/>
    </row>
    <row r="317" spans="1:252" s="125" customFormat="1" ht="13.5" customHeight="1">
      <c r="A317" s="103" t="s">
        <v>824</v>
      </c>
      <c r="B317" s="167" t="s">
        <v>825</v>
      </c>
      <c r="C317" s="137"/>
      <c r="D317" s="62">
        <f>SUM(D318:D322)</f>
        <v>50858200.7</v>
      </c>
      <c r="E317" s="62">
        <f>SUM(E318:E322)</f>
        <v>56002135.510000005</v>
      </c>
      <c r="F317" s="62">
        <f>SUM(F318:F321)</f>
        <v>56004306.660000004</v>
      </c>
      <c r="G317" s="62">
        <f>SUM(G318:G321)</f>
        <v>59184000</v>
      </c>
      <c r="H317" s="62">
        <f>SUM(H318:H321)</f>
        <v>63919200</v>
      </c>
      <c r="I317" s="62">
        <f>SUM(I318:I321)</f>
        <v>69033200</v>
      </c>
      <c r="J317" s="62">
        <f>SUM(J318:J321)</f>
        <v>74557000</v>
      </c>
      <c r="IB317" s="124"/>
      <c r="IC317" s="124"/>
      <c r="ID317" s="124"/>
      <c r="IE317" s="124"/>
      <c r="IF317" s="124"/>
      <c r="IG317" s="124"/>
      <c r="IH317" s="124"/>
      <c r="II317" s="124"/>
      <c r="IJ317" s="124"/>
      <c r="IK317" s="124"/>
      <c r="IL317" s="124"/>
      <c r="IM317" s="124"/>
      <c r="IN317" s="124"/>
      <c r="IO317" s="124"/>
      <c r="IP317" s="124"/>
      <c r="IQ317" s="124"/>
      <c r="IR317" s="124"/>
    </row>
    <row r="318" spans="1:252" s="125" customFormat="1" ht="12.75" hidden="1">
      <c r="A318" s="101" t="s">
        <v>826</v>
      </c>
      <c r="B318" s="142" t="s">
        <v>827</v>
      </c>
      <c r="C318" s="143" t="s">
        <v>97</v>
      </c>
      <c r="D318" s="64">
        <v>29218210.22</v>
      </c>
      <c r="E318" s="64">
        <v>32174184.53</v>
      </c>
      <c r="F318" s="64">
        <v>33602584.63</v>
      </c>
      <c r="G318" s="64">
        <v>35510400</v>
      </c>
      <c r="H318" s="64">
        <v>38351520</v>
      </c>
      <c r="I318" s="64">
        <v>41419920</v>
      </c>
      <c r="J318" s="64">
        <v>44734200</v>
      </c>
      <c r="IB318" s="124"/>
      <c r="IC318" s="124"/>
      <c r="ID318" s="124"/>
      <c r="IE318" s="124"/>
      <c r="IF318" s="124"/>
      <c r="IG318" s="124"/>
      <c r="IH318" s="124"/>
      <c r="II318" s="124"/>
      <c r="IJ318" s="124"/>
      <c r="IK318" s="124"/>
      <c r="IL318" s="124"/>
      <c r="IM318" s="124"/>
      <c r="IN318" s="124"/>
      <c r="IO318" s="124"/>
      <c r="IP318" s="124"/>
      <c r="IQ318" s="124"/>
      <c r="IR318" s="124"/>
    </row>
    <row r="319" spans="1:252" s="125" customFormat="1" ht="12.75" hidden="1">
      <c r="A319" s="101" t="s">
        <v>828</v>
      </c>
      <c r="B319" s="142" t="s">
        <v>829</v>
      </c>
      <c r="C319" s="143" t="s">
        <v>98</v>
      </c>
      <c r="D319" s="64">
        <v>2434850.84</v>
      </c>
      <c r="E319" s="64">
        <v>2681181.97</v>
      </c>
      <c r="F319" s="64">
        <v>2800215.35</v>
      </c>
      <c r="G319" s="64">
        <v>2959200</v>
      </c>
      <c r="H319" s="64">
        <v>3195960</v>
      </c>
      <c r="I319" s="64">
        <v>3451660</v>
      </c>
      <c r="J319" s="64">
        <v>3727850</v>
      </c>
      <c r="IB319" s="124"/>
      <c r="IC319" s="124"/>
      <c r="ID319" s="124"/>
      <c r="IE319" s="124"/>
      <c r="IF319" s="124"/>
      <c r="IG319" s="124"/>
      <c r="IH319" s="124"/>
      <c r="II319" s="124"/>
      <c r="IJ319" s="124"/>
      <c r="IK319" s="124"/>
      <c r="IL319" s="124"/>
      <c r="IM319" s="124"/>
      <c r="IN319" s="124"/>
      <c r="IO319" s="124"/>
      <c r="IP319" s="124"/>
      <c r="IQ319" s="124"/>
      <c r="IR319" s="124"/>
    </row>
    <row r="320" spans="1:252" s="125" customFormat="1" ht="12.75" hidden="1">
      <c r="A320" s="101" t="s">
        <v>830</v>
      </c>
      <c r="B320" s="142" t="s">
        <v>831</v>
      </c>
      <c r="C320" s="143" t="s">
        <v>99</v>
      </c>
      <c r="D320" s="64">
        <v>7304552.44</v>
      </c>
      <c r="E320" s="64">
        <v>8043545.96</v>
      </c>
      <c r="F320" s="64">
        <v>8400645.96</v>
      </c>
      <c r="G320" s="64">
        <v>8877600</v>
      </c>
      <c r="H320" s="64">
        <v>9587880</v>
      </c>
      <c r="I320" s="64">
        <v>10354980</v>
      </c>
      <c r="J320" s="64">
        <v>11183550</v>
      </c>
      <c r="IB320" s="124"/>
      <c r="IC320" s="124"/>
      <c r="ID320" s="124"/>
      <c r="IE320" s="124"/>
      <c r="IF320" s="124"/>
      <c r="IG320" s="124"/>
      <c r="IH320" s="124"/>
      <c r="II320" s="124"/>
      <c r="IJ320" s="124"/>
      <c r="IK320" s="124"/>
      <c r="IL320" s="124"/>
      <c r="IM320" s="124"/>
      <c r="IN320" s="124"/>
      <c r="IO320" s="124"/>
      <c r="IP320" s="124"/>
      <c r="IQ320" s="124"/>
      <c r="IR320" s="124"/>
    </row>
    <row r="321" spans="1:252" s="125" customFormat="1" ht="12.75" hidden="1">
      <c r="A321" s="101" t="s">
        <v>832</v>
      </c>
      <c r="B321" s="142" t="s">
        <v>833</v>
      </c>
      <c r="C321" s="143" t="s">
        <v>106</v>
      </c>
      <c r="D321" s="64">
        <v>9739402.71</v>
      </c>
      <c r="E321" s="64">
        <v>10724727.35</v>
      </c>
      <c r="F321" s="64">
        <v>11200860.72</v>
      </c>
      <c r="G321" s="64">
        <v>11836800</v>
      </c>
      <c r="H321" s="64">
        <v>12783840</v>
      </c>
      <c r="I321" s="64">
        <v>13806640</v>
      </c>
      <c r="J321" s="64">
        <v>14911400</v>
      </c>
      <c r="IB321" s="124"/>
      <c r="IC321" s="124"/>
      <c r="ID321" s="124"/>
      <c r="IE321" s="124"/>
      <c r="IF321" s="124"/>
      <c r="IG321" s="124"/>
      <c r="IH321" s="124"/>
      <c r="II321" s="124"/>
      <c r="IJ321" s="124"/>
      <c r="IK321" s="124"/>
      <c r="IL321" s="124"/>
      <c r="IM321" s="124"/>
      <c r="IN321" s="124"/>
      <c r="IO321" s="124"/>
      <c r="IP321" s="124"/>
      <c r="IQ321" s="124"/>
      <c r="IR321" s="124"/>
    </row>
    <row r="322" spans="1:252" s="125" customFormat="1" ht="13.5" customHeight="1" hidden="1">
      <c r="A322" s="101" t="s">
        <v>1955</v>
      </c>
      <c r="B322" s="142" t="s">
        <v>1947</v>
      </c>
      <c r="C322" s="143"/>
      <c r="D322" s="64">
        <f>SUM(D323:D324)</f>
        <v>2161184.49</v>
      </c>
      <c r="E322" s="64">
        <f>SUM(E323:E324)</f>
        <v>2378495.7</v>
      </c>
      <c r="F322" s="64">
        <f>SUM(F323:F325)</f>
        <v>2455754.01</v>
      </c>
      <c r="G322" s="64">
        <f>SUM(G323:G325)</f>
        <v>2627600</v>
      </c>
      <c r="H322" s="64">
        <f>SUM(H323:H325)</f>
        <v>2837800</v>
      </c>
      <c r="I322" s="64">
        <f>SUM(I323:I325)</f>
        <v>3064800</v>
      </c>
      <c r="J322" s="64">
        <f>SUM(J323:J325)</f>
        <v>3310000</v>
      </c>
      <c r="IB322" s="124"/>
      <c r="IC322" s="124"/>
      <c r="ID322" s="124"/>
      <c r="IE322" s="124"/>
      <c r="IF322" s="124"/>
      <c r="IG322" s="124"/>
      <c r="IH322" s="124"/>
      <c r="II322" s="124"/>
      <c r="IJ322" s="124"/>
      <c r="IK322" s="124"/>
      <c r="IL322" s="124"/>
      <c r="IM322" s="124"/>
      <c r="IN322" s="124"/>
      <c r="IO322" s="124"/>
      <c r="IP322" s="124"/>
      <c r="IQ322" s="124"/>
      <c r="IR322" s="124"/>
    </row>
    <row r="323" spans="1:252" s="125" customFormat="1" ht="18" hidden="1">
      <c r="A323" s="101" t="s">
        <v>1956</v>
      </c>
      <c r="B323" s="142" t="s">
        <v>1949</v>
      </c>
      <c r="C323" s="143" t="s">
        <v>97</v>
      </c>
      <c r="D323" s="64">
        <v>1620888.37</v>
      </c>
      <c r="E323" s="64">
        <v>1783871.77</v>
      </c>
      <c r="F323" s="64">
        <v>1473452.41</v>
      </c>
      <c r="G323" s="64">
        <v>1576560</v>
      </c>
      <c r="H323" s="64">
        <v>1702680</v>
      </c>
      <c r="I323" s="64">
        <v>1838880</v>
      </c>
      <c r="J323" s="64">
        <v>1986000</v>
      </c>
      <c r="IB323" s="124"/>
      <c r="IC323" s="124"/>
      <c r="ID323" s="124"/>
      <c r="IE323" s="124"/>
      <c r="IF323" s="124"/>
      <c r="IG323" s="124"/>
      <c r="IH323" s="124"/>
      <c r="II323" s="124"/>
      <c r="IJ323" s="124"/>
      <c r="IK323" s="124"/>
      <c r="IL323" s="124"/>
      <c r="IM323" s="124"/>
      <c r="IN323" s="124"/>
      <c r="IO323" s="124"/>
      <c r="IP323" s="124"/>
      <c r="IQ323" s="124"/>
      <c r="IR323" s="124"/>
    </row>
    <row r="324" spans="1:252" s="125" customFormat="1" ht="18" hidden="1">
      <c r="A324" s="101" t="s">
        <v>1957</v>
      </c>
      <c r="B324" s="142" t="s">
        <v>1948</v>
      </c>
      <c r="C324" s="143" t="s">
        <v>98</v>
      </c>
      <c r="D324" s="64">
        <v>540296.12</v>
      </c>
      <c r="E324" s="64">
        <v>594623.93</v>
      </c>
      <c r="F324" s="64">
        <v>613938.5</v>
      </c>
      <c r="G324" s="64">
        <v>656900</v>
      </c>
      <c r="H324" s="64">
        <v>709450</v>
      </c>
      <c r="I324" s="64">
        <v>766200</v>
      </c>
      <c r="J324" s="64">
        <v>827500</v>
      </c>
      <c r="IB324" s="124"/>
      <c r="IC324" s="124"/>
      <c r="ID324" s="124"/>
      <c r="IE324" s="124"/>
      <c r="IF324" s="124"/>
      <c r="IG324" s="124"/>
      <c r="IH324" s="124"/>
      <c r="II324" s="124"/>
      <c r="IJ324" s="124"/>
      <c r="IK324" s="124"/>
      <c r="IL324" s="124"/>
      <c r="IM324" s="124"/>
      <c r="IN324" s="124"/>
      <c r="IO324" s="124"/>
      <c r="IP324" s="124"/>
      <c r="IQ324" s="124"/>
      <c r="IR324" s="124"/>
    </row>
    <row r="325" spans="1:252" s="125" customFormat="1" ht="19.5" customHeight="1" hidden="1">
      <c r="A325" s="101" t="s">
        <v>1958</v>
      </c>
      <c r="B325" s="142" t="s">
        <v>1950</v>
      </c>
      <c r="C325" s="143" t="s">
        <v>99</v>
      </c>
      <c r="D325" s="64"/>
      <c r="E325" s="64"/>
      <c r="F325" s="64">
        <v>368363.1</v>
      </c>
      <c r="G325" s="64">
        <v>394140</v>
      </c>
      <c r="H325" s="64">
        <v>425670</v>
      </c>
      <c r="I325" s="64">
        <v>459720</v>
      </c>
      <c r="J325" s="64">
        <v>496500</v>
      </c>
      <c r="IB325" s="124"/>
      <c r="IC325" s="124"/>
      <c r="ID325" s="124"/>
      <c r="IE325" s="124"/>
      <c r="IF325" s="124"/>
      <c r="IG325" s="124"/>
      <c r="IH325" s="124"/>
      <c r="II325" s="124"/>
      <c r="IJ325" s="124"/>
      <c r="IK325" s="124"/>
      <c r="IL325" s="124"/>
      <c r="IM325" s="124"/>
      <c r="IN325" s="124"/>
      <c r="IO325" s="124"/>
      <c r="IP325" s="124"/>
      <c r="IQ325" s="124"/>
      <c r="IR325" s="124"/>
    </row>
    <row r="326" spans="1:252" s="125" customFormat="1" ht="13.5" customHeight="1" hidden="1">
      <c r="A326" s="101" t="s">
        <v>1959</v>
      </c>
      <c r="B326" s="142" t="s">
        <v>1951</v>
      </c>
      <c r="C326" s="143"/>
      <c r="D326" s="64">
        <f>SUM(D327:D328)</f>
        <v>2161184.49</v>
      </c>
      <c r="E326" s="64">
        <f>SUM(E327:E328)</f>
        <v>2378495.7</v>
      </c>
      <c r="F326" s="64">
        <f>SUM(F327:F329)</f>
        <v>662837.02</v>
      </c>
      <c r="G326" s="64">
        <f>SUM(G327:G329)</f>
        <v>709200</v>
      </c>
      <c r="H326" s="64">
        <f>SUM(H327:H329)</f>
        <v>766000</v>
      </c>
      <c r="I326" s="64">
        <f>SUM(I327:I329)</f>
        <v>827000</v>
      </c>
      <c r="J326" s="64">
        <f>SUM(J327:J329)</f>
        <v>893000</v>
      </c>
      <c r="IB326" s="124"/>
      <c r="IC326" s="124"/>
      <c r="ID326" s="124"/>
      <c r="IE326" s="124"/>
      <c r="IF326" s="124"/>
      <c r="IG326" s="124"/>
      <c r="IH326" s="124"/>
      <c r="II326" s="124"/>
      <c r="IJ326" s="124"/>
      <c r="IK326" s="124"/>
      <c r="IL326" s="124"/>
      <c r="IM326" s="124"/>
      <c r="IN326" s="124"/>
      <c r="IO326" s="124"/>
      <c r="IP326" s="124"/>
      <c r="IQ326" s="124"/>
      <c r="IR326" s="124"/>
    </row>
    <row r="327" spans="1:252" s="125" customFormat="1" ht="18" hidden="1">
      <c r="A327" s="101" t="s">
        <v>1960</v>
      </c>
      <c r="B327" s="142" t="s">
        <v>1952</v>
      </c>
      <c r="C327" s="143" t="s">
        <v>97</v>
      </c>
      <c r="D327" s="64">
        <v>1620888.37</v>
      </c>
      <c r="E327" s="64">
        <v>1783871.77</v>
      </c>
      <c r="F327" s="64">
        <v>397702.21</v>
      </c>
      <c r="G327" s="64">
        <v>425520</v>
      </c>
      <c r="H327" s="64">
        <v>459600</v>
      </c>
      <c r="I327" s="64">
        <v>496200</v>
      </c>
      <c r="J327" s="64">
        <v>535800</v>
      </c>
      <c r="IB327" s="124"/>
      <c r="IC327" s="124"/>
      <c r="ID327" s="124"/>
      <c r="IE327" s="124"/>
      <c r="IF327" s="124"/>
      <c r="IG327" s="124"/>
      <c r="IH327" s="124"/>
      <c r="II327" s="124"/>
      <c r="IJ327" s="124"/>
      <c r="IK327" s="124"/>
      <c r="IL327" s="124"/>
      <c r="IM327" s="124"/>
      <c r="IN327" s="124"/>
      <c r="IO327" s="124"/>
      <c r="IP327" s="124"/>
      <c r="IQ327" s="124"/>
      <c r="IR327" s="124"/>
    </row>
    <row r="328" spans="1:252" s="125" customFormat="1" ht="18" hidden="1">
      <c r="A328" s="101" t="s">
        <v>1961</v>
      </c>
      <c r="B328" s="142" t="s">
        <v>1953</v>
      </c>
      <c r="C328" s="143" t="s">
        <v>98</v>
      </c>
      <c r="D328" s="64">
        <v>540296.12</v>
      </c>
      <c r="E328" s="64">
        <v>594623.93</v>
      </c>
      <c r="F328" s="64">
        <v>165709.26</v>
      </c>
      <c r="G328" s="64">
        <v>177300</v>
      </c>
      <c r="H328" s="64">
        <v>191500</v>
      </c>
      <c r="I328" s="64">
        <v>206750</v>
      </c>
      <c r="J328" s="64">
        <v>223250</v>
      </c>
      <c r="IB328" s="124"/>
      <c r="IC328" s="124"/>
      <c r="ID328" s="124"/>
      <c r="IE328" s="124"/>
      <c r="IF328" s="124"/>
      <c r="IG328" s="124"/>
      <c r="IH328" s="124"/>
      <c r="II328" s="124"/>
      <c r="IJ328" s="124"/>
      <c r="IK328" s="124"/>
      <c r="IL328" s="124"/>
      <c r="IM328" s="124"/>
      <c r="IN328" s="124"/>
      <c r="IO328" s="124"/>
      <c r="IP328" s="124"/>
      <c r="IQ328" s="124"/>
      <c r="IR328" s="124"/>
    </row>
    <row r="329" spans="1:252" s="125" customFormat="1" ht="19.5" customHeight="1" hidden="1">
      <c r="A329" s="101" t="s">
        <v>1962</v>
      </c>
      <c r="B329" s="142" t="s">
        <v>1954</v>
      </c>
      <c r="C329" s="143" t="s">
        <v>99</v>
      </c>
      <c r="D329" s="64"/>
      <c r="E329" s="64"/>
      <c r="F329" s="64">
        <v>99425.55</v>
      </c>
      <c r="G329" s="64">
        <v>106380</v>
      </c>
      <c r="H329" s="64">
        <v>114900</v>
      </c>
      <c r="I329" s="64">
        <v>124050</v>
      </c>
      <c r="J329" s="64">
        <v>133950</v>
      </c>
      <c r="IB329" s="124"/>
      <c r="IC329" s="124"/>
      <c r="ID329" s="124"/>
      <c r="IE329" s="124"/>
      <c r="IF329" s="124"/>
      <c r="IG329" s="124"/>
      <c r="IH329" s="124"/>
      <c r="II329" s="124"/>
      <c r="IJ329" s="124"/>
      <c r="IK329" s="124"/>
      <c r="IL329" s="124"/>
      <c r="IM329" s="124"/>
      <c r="IN329" s="124"/>
      <c r="IO329" s="124"/>
      <c r="IP329" s="124"/>
      <c r="IQ329" s="124"/>
      <c r="IR329" s="124"/>
    </row>
    <row r="330" spans="1:252" s="125" customFormat="1" ht="22.5">
      <c r="A330" s="103" t="s">
        <v>834</v>
      </c>
      <c r="B330" s="167" t="s">
        <v>305</v>
      </c>
      <c r="C330" s="137"/>
      <c r="D330" s="62">
        <f aca="true" t="shared" si="70" ref="D330:J330">SUM(D331:D334)</f>
        <v>498887.72</v>
      </c>
      <c r="E330" s="62">
        <f t="shared" si="70"/>
        <v>630370.6399999999</v>
      </c>
      <c r="F330" s="62">
        <f t="shared" si="70"/>
        <v>790361.45</v>
      </c>
      <c r="G330" s="62">
        <f t="shared" si="70"/>
        <v>836600</v>
      </c>
      <c r="H330" s="62">
        <f t="shared" si="70"/>
        <v>903500</v>
      </c>
      <c r="I330" s="62">
        <f t="shared" si="70"/>
        <v>976000</v>
      </c>
      <c r="J330" s="62">
        <f t="shared" si="70"/>
        <v>1054000</v>
      </c>
      <c r="IB330" s="124"/>
      <c r="IC330" s="124"/>
      <c r="ID330" s="124"/>
      <c r="IE330" s="124"/>
      <c r="IF330" s="124"/>
      <c r="IG330" s="124"/>
      <c r="IH330" s="124"/>
      <c r="II330" s="124"/>
      <c r="IJ330" s="124"/>
      <c r="IK330" s="124"/>
      <c r="IL330" s="124"/>
      <c r="IM330" s="124"/>
      <c r="IN330" s="124"/>
      <c r="IO330" s="124"/>
      <c r="IP330" s="124"/>
      <c r="IQ330" s="124"/>
      <c r="IR330" s="124"/>
    </row>
    <row r="331" spans="1:252" s="125" customFormat="1" ht="12.75" hidden="1">
      <c r="A331" s="101" t="s">
        <v>836</v>
      </c>
      <c r="B331" s="142" t="s">
        <v>837</v>
      </c>
      <c r="C331" s="143" t="s">
        <v>97</v>
      </c>
      <c r="D331" s="64">
        <v>299332.74</v>
      </c>
      <c r="E331" s="64">
        <v>378222.47</v>
      </c>
      <c r="F331" s="64">
        <v>474216.98</v>
      </c>
      <c r="G331" s="64">
        <v>501960</v>
      </c>
      <c r="H331" s="64">
        <v>542100</v>
      </c>
      <c r="I331" s="64">
        <v>585600</v>
      </c>
      <c r="J331" s="64">
        <v>632400</v>
      </c>
      <c r="IB331" s="124"/>
      <c r="IC331" s="124"/>
      <c r="ID331" s="124"/>
      <c r="IE331" s="124"/>
      <c r="IF331" s="124"/>
      <c r="IG331" s="124"/>
      <c r="IH331" s="124"/>
      <c r="II331" s="124"/>
      <c r="IJ331" s="124"/>
      <c r="IK331" s="124"/>
      <c r="IL331" s="124"/>
      <c r="IM331" s="124"/>
      <c r="IN331" s="124"/>
      <c r="IO331" s="124"/>
      <c r="IP331" s="124"/>
      <c r="IQ331" s="124"/>
      <c r="IR331" s="124"/>
    </row>
    <row r="332" spans="1:252" s="125" customFormat="1" ht="12.75" hidden="1">
      <c r="A332" s="101" t="s">
        <v>838</v>
      </c>
      <c r="B332" s="142" t="s">
        <v>839</v>
      </c>
      <c r="C332" s="143" t="s">
        <v>98</v>
      </c>
      <c r="D332" s="64">
        <v>24944.39</v>
      </c>
      <c r="E332" s="64">
        <v>31518.55</v>
      </c>
      <c r="F332" s="64">
        <v>39518.09</v>
      </c>
      <c r="G332" s="64">
        <v>41830</v>
      </c>
      <c r="H332" s="64">
        <v>45175</v>
      </c>
      <c r="I332" s="64">
        <v>48800</v>
      </c>
      <c r="J332" s="64">
        <v>52700</v>
      </c>
      <c r="IB332" s="124"/>
      <c r="IC332" s="124"/>
      <c r="ID332" s="124"/>
      <c r="IE332" s="124"/>
      <c r="IF332" s="124"/>
      <c r="IG332" s="124"/>
      <c r="IH332" s="124"/>
      <c r="II332" s="124"/>
      <c r="IJ332" s="124"/>
      <c r="IK332" s="124"/>
      <c r="IL332" s="124"/>
      <c r="IM332" s="124"/>
      <c r="IN332" s="124"/>
      <c r="IO332" s="124"/>
      <c r="IP332" s="124"/>
      <c r="IQ332" s="124"/>
      <c r="IR332" s="124"/>
    </row>
    <row r="333" spans="1:252" s="125" customFormat="1" ht="12.75" hidden="1">
      <c r="A333" s="101" t="s">
        <v>840</v>
      </c>
      <c r="B333" s="142" t="s">
        <v>841</v>
      </c>
      <c r="C333" s="143" t="s">
        <v>99</v>
      </c>
      <c r="D333" s="64">
        <v>74833.19</v>
      </c>
      <c r="E333" s="64">
        <v>94555.62</v>
      </c>
      <c r="F333" s="64">
        <v>118554.21</v>
      </c>
      <c r="G333" s="64">
        <v>125490</v>
      </c>
      <c r="H333" s="64">
        <v>135525</v>
      </c>
      <c r="I333" s="64">
        <v>146400</v>
      </c>
      <c r="J333" s="64">
        <v>158100</v>
      </c>
      <c r="IB333" s="124"/>
      <c r="IC333" s="124"/>
      <c r="ID333" s="124"/>
      <c r="IE333" s="124"/>
      <c r="IF333" s="124"/>
      <c r="IG333" s="124"/>
      <c r="IH333" s="124"/>
      <c r="II333" s="124"/>
      <c r="IJ333" s="124"/>
      <c r="IK333" s="124"/>
      <c r="IL333" s="124"/>
      <c r="IM333" s="124"/>
      <c r="IN333" s="124"/>
      <c r="IO333" s="124"/>
      <c r="IP333" s="124"/>
      <c r="IQ333" s="124"/>
      <c r="IR333" s="124"/>
    </row>
    <row r="334" spans="1:252" s="125" customFormat="1" ht="12.75" hidden="1">
      <c r="A334" s="101" t="s">
        <v>842</v>
      </c>
      <c r="B334" s="142" t="s">
        <v>843</v>
      </c>
      <c r="C334" s="143" t="s">
        <v>106</v>
      </c>
      <c r="D334" s="64">
        <v>99777.4</v>
      </c>
      <c r="E334" s="64">
        <v>126074</v>
      </c>
      <c r="F334" s="64">
        <v>158072.17</v>
      </c>
      <c r="G334" s="64">
        <v>167320</v>
      </c>
      <c r="H334" s="64">
        <v>180700</v>
      </c>
      <c r="I334" s="64">
        <v>195200</v>
      </c>
      <c r="J334" s="64">
        <v>210800</v>
      </c>
      <c r="IB334" s="124"/>
      <c r="IC334" s="124"/>
      <c r="ID334" s="124"/>
      <c r="IE334" s="124"/>
      <c r="IF334" s="124"/>
      <c r="IG334" s="124"/>
      <c r="IH334" s="124"/>
      <c r="II334" s="124"/>
      <c r="IJ334" s="124"/>
      <c r="IK334" s="124"/>
      <c r="IL334" s="124"/>
      <c r="IM334" s="124"/>
      <c r="IN334" s="124"/>
      <c r="IO334" s="124"/>
      <c r="IP334" s="124"/>
      <c r="IQ334" s="124"/>
      <c r="IR334" s="124"/>
    </row>
    <row r="335" spans="1:252" s="111" customFormat="1" ht="22.5">
      <c r="A335" s="103" t="s">
        <v>844</v>
      </c>
      <c r="B335" s="167" t="s">
        <v>845</v>
      </c>
      <c r="C335" s="137"/>
      <c r="D335" s="62">
        <f aca="true" t="shared" si="71" ref="D335:J335">SUM(D336:D336)</f>
        <v>722860.96</v>
      </c>
      <c r="E335" s="62">
        <f t="shared" si="71"/>
        <v>836109.56</v>
      </c>
      <c r="F335" s="62">
        <f t="shared" si="71"/>
        <v>627955.8</v>
      </c>
      <c r="G335" s="62">
        <f t="shared" si="71"/>
        <v>851000</v>
      </c>
      <c r="H335" s="62">
        <f t="shared" si="71"/>
        <v>902000</v>
      </c>
      <c r="I335" s="62">
        <f t="shared" si="71"/>
        <v>965200</v>
      </c>
      <c r="J335" s="62">
        <f t="shared" si="71"/>
        <v>965200</v>
      </c>
      <c r="IB335" s="110"/>
      <c r="IC335" s="110"/>
      <c r="ID335" s="110"/>
      <c r="IE335" s="110"/>
      <c r="IF335" s="110"/>
      <c r="IG335" s="110"/>
      <c r="IH335" s="110"/>
      <c r="II335" s="110"/>
      <c r="IJ335" s="110"/>
      <c r="IK335" s="110"/>
      <c r="IL335" s="110"/>
      <c r="IM335" s="110"/>
      <c r="IN335" s="110"/>
      <c r="IO335" s="110"/>
      <c r="IP335" s="110"/>
      <c r="IQ335" s="110"/>
      <c r="IR335" s="110"/>
    </row>
    <row r="336" spans="1:252" s="111" customFormat="1" ht="12.75" hidden="1">
      <c r="A336" s="101" t="s">
        <v>846</v>
      </c>
      <c r="B336" s="142" t="s">
        <v>847</v>
      </c>
      <c r="C336" s="143" t="s">
        <v>97</v>
      </c>
      <c r="D336" s="64">
        <v>722860.96</v>
      </c>
      <c r="E336" s="64">
        <v>836109.56</v>
      </c>
      <c r="F336" s="64">
        <v>627955.8</v>
      </c>
      <c r="G336" s="64">
        <v>851000</v>
      </c>
      <c r="H336" s="64">
        <v>902000</v>
      </c>
      <c r="I336" s="64">
        <v>965200</v>
      </c>
      <c r="J336" s="64">
        <v>965200</v>
      </c>
      <c r="IB336" s="110"/>
      <c r="IC336" s="110"/>
      <c r="ID336" s="110"/>
      <c r="IE336" s="110"/>
      <c r="IF336" s="110"/>
      <c r="IG336" s="110"/>
      <c r="IH336" s="110"/>
      <c r="II336" s="110"/>
      <c r="IJ336" s="110"/>
      <c r="IK336" s="110"/>
      <c r="IL336" s="110"/>
      <c r="IM336" s="110"/>
      <c r="IN336" s="110"/>
      <c r="IO336" s="110"/>
      <c r="IP336" s="110"/>
      <c r="IQ336" s="110"/>
      <c r="IR336" s="110"/>
    </row>
    <row r="337" spans="1:252" s="111" customFormat="1" ht="22.5">
      <c r="A337" s="103" t="s">
        <v>848</v>
      </c>
      <c r="B337" s="167" t="s">
        <v>407</v>
      </c>
      <c r="C337" s="137"/>
      <c r="D337" s="138">
        <f aca="true" t="shared" si="72" ref="D337:J337">SUM(D338+D348+D357+D370,D375)</f>
        <v>17376936.16</v>
      </c>
      <c r="E337" s="138">
        <f t="shared" si="72"/>
        <v>17076712.169999998</v>
      </c>
      <c r="F337" s="138">
        <f t="shared" si="72"/>
        <v>17035525.330000002</v>
      </c>
      <c r="G337" s="138">
        <f t="shared" si="72"/>
        <v>18234500</v>
      </c>
      <c r="H337" s="138">
        <f t="shared" si="72"/>
        <v>18014100</v>
      </c>
      <c r="I337" s="138">
        <f t="shared" si="72"/>
        <v>19088000</v>
      </c>
      <c r="J337" s="138">
        <f t="shared" si="72"/>
        <v>19407074</v>
      </c>
      <c r="IB337" s="110"/>
      <c r="IC337" s="110"/>
      <c r="ID337" s="110"/>
      <c r="IE337" s="110"/>
      <c r="IF337" s="110"/>
      <c r="IG337" s="110"/>
      <c r="IH337" s="110"/>
      <c r="II337" s="110"/>
      <c r="IJ337" s="110"/>
      <c r="IK337" s="110"/>
      <c r="IL337" s="110"/>
      <c r="IM337" s="110"/>
      <c r="IN337" s="110"/>
      <c r="IO337" s="110"/>
      <c r="IP337" s="110"/>
      <c r="IQ337" s="110"/>
      <c r="IR337" s="110"/>
    </row>
    <row r="338" spans="1:252" s="111" customFormat="1" ht="12.75">
      <c r="A338" s="103" t="s">
        <v>1238</v>
      </c>
      <c r="B338" s="167" t="s">
        <v>1237</v>
      </c>
      <c r="C338" s="137"/>
      <c r="D338" s="62">
        <f aca="true" t="shared" si="73" ref="D338:I338">SUM(D339+D342)</f>
        <v>8788831.75</v>
      </c>
      <c r="E338" s="62">
        <f t="shared" si="73"/>
        <v>9212523.7</v>
      </c>
      <c r="F338" s="62">
        <f t="shared" si="73"/>
        <v>8426348</v>
      </c>
      <c r="G338" s="62">
        <f t="shared" si="73"/>
        <v>8942500</v>
      </c>
      <c r="H338" s="62">
        <f t="shared" si="73"/>
        <v>10497600</v>
      </c>
      <c r="I338" s="62">
        <f t="shared" si="73"/>
        <v>11232500</v>
      </c>
      <c r="J338" s="62">
        <f>SUM(J339+J342)</f>
        <v>11232500</v>
      </c>
      <c r="IB338" s="110"/>
      <c r="IC338" s="110"/>
      <c r="ID338" s="110"/>
      <c r="IE338" s="110"/>
      <c r="IF338" s="110"/>
      <c r="IG338" s="110"/>
      <c r="IH338" s="110"/>
      <c r="II338" s="110"/>
      <c r="IJ338" s="110"/>
      <c r="IK338" s="110"/>
      <c r="IL338" s="110"/>
      <c r="IM338" s="110"/>
      <c r="IN338" s="110"/>
      <c r="IO338" s="110"/>
      <c r="IP338" s="110"/>
      <c r="IQ338" s="110"/>
      <c r="IR338" s="110"/>
    </row>
    <row r="339" spans="1:252" s="111" customFormat="1" ht="12.75">
      <c r="A339" s="103" t="s">
        <v>1239</v>
      </c>
      <c r="B339" s="167" t="s">
        <v>1240</v>
      </c>
      <c r="C339" s="137"/>
      <c r="D339" s="62">
        <f aca="true" t="shared" si="74" ref="D339:I339">SUM(D340:D341)</f>
        <v>5986996.75</v>
      </c>
      <c r="E339" s="62">
        <f t="shared" si="74"/>
        <v>6333571.04</v>
      </c>
      <c r="F339" s="62">
        <f t="shared" si="74"/>
        <v>5800564</v>
      </c>
      <c r="G339" s="62">
        <f t="shared" si="74"/>
        <v>6324800</v>
      </c>
      <c r="H339" s="62">
        <f t="shared" si="74"/>
        <v>7146000</v>
      </c>
      <c r="I339" s="62">
        <f t="shared" si="74"/>
        <v>7646300</v>
      </c>
      <c r="J339" s="62">
        <f>SUM(J340:J341)</f>
        <v>7646300</v>
      </c>
      <c r="IB339" s="110"/>
      <c r="IC339" s="110"/>
      <c r="ID339" s="110"/>
      <c r="IE339" s="110"/>
      <c r="IF339" s="110"/>
      <c r="IG339" s="110"/>
      <c r="IH339" s="110"/>
      <c r="II339" s="110"/>
      <c r="IJ339" s="110"/>
      <c r="IK339" s="110"/>
      <c r="IL339" s="110"/>
      <c r="IM339" s="110"/>
      <c r="IN339" s="110"/>
      <c r="IO339" s="110"/>
      <c r="IP339" s="110"/>
      <c r="IQ339" s="110"/>
      <c r="IR339" s="110"/>
    </row>
    <row r="340" spans="1:252" s="131" customFormat="1" ht="12.75" hidden="1">
      <c r="A340" s="101" t="s">
        <v>1241</v>
      </c>
      <c r="B340" s="142" t="s">
        <v>1242</v>
      </c>
      <c r="C340" s="143" t="s">
        <v>109</v>
      </c>
      <c r="D340" s="64">
        <v>5986996.75</v>
      </c>
      <c r="E340" s="64">
        <v>6327888</v>
      </c>
      <c r="F340" s="64">
        <v>5800564</v>
      </c>
      <c r="G340" s="64">
        <v>6324800</v>
      </c>
      <c r="H340" s="64">
        <v>7146000</v>
      </c>
      <c r="I340" s="64">
        <v>7646300</v>
      </c>
      <c r="J340" s="64">
        <v>7646300</v>
      </c>
      <c r="IB340" s="132"/>
      <c r="IC340" s="132"/>
      <c r="ID340" s="132"/>
      <c r="IE340" s="132"/>
      <c r="IF340" s="132"/>
      <c r="IG340" s="132"/>
      <c r="IH340" s="132"/>
      <c r="II340" s="132"/>
      <c r="IJ340" s="132"/>
      <c r="IK340" s="132"/>
      <c r="IL340" s="132"/>
      <c r="IM340" s="132"/>
      <c r="IN340" s="132"/>
      <c r="IO340" s="132"/>
      <c r="IP340" s="132"/>
      <c r="IQ340" s="132"/>
      <c r="IR340" s="132"/>
    </row>
    <row r="341" spans="1:252" s="111" customFormat="1" ht="12.75" customHeight="1" hidden="1">
      <c r="A341" s="101" t="s">
        <v>1243</v>
      </c>
      <c r="B341" s="142" t="s">
        <v>1244</v>
      </c>
      <c r="C341" s="143" t="s">
        <v>109</v>
      </c>
      <c r="D341" s="64"/>
      <c r="E341" s="64">
        <v>5683.04</v>
      </c>
      <c r="F341" s="64"/>
      <c r="G341" s="64"/>
      <c r="H341" s="64"/>
      <c r="I341" s="64"/>
      <c r="J341" s="64"/>
      <c r="IB341" s="110"/>
      <c r="IC341" s="110"/>
      <c r="ID341" s="110"/>
      <c r="IE341" s="110"/>
      <c r="IF341" s="110"/>
      <c r="IG341" s="110"/>
      <c r="IH341" s="110"/>
      <c r="II341" s="110"/>
      <c r="IJ341" s="110"/>
      <c r="IK341" s="110"/>
      <c r="IL341" s="110"/>
      <c r="IM341" s="110"/>
      <c r="IN341" s="110"/>
      <c r="IO341" s="110"/>
      <c r="IP341" s="110"/>
      <c r="IQ341" s="110"/>
      <c r="IR341" s="110"/>
    </row>
    <row r="342" spans="1:252" s="111" customFormat="1" ht="12.75">
      <c r="A342" s="103" t="s">
        <v>1245</v>
      </c>
      <c r="B342" s="167" t="s">
        <v>850</v>
      </c>
      <c r="C342" s="137"/>
      <c r="D342" s="62">
        <f aca="true" t="shared" si="75" ref="D342:I342">SUM(D343:D346)</f>
        <v>2801835</v>
      </c>
      <c r="E342" s="62">
        <f t="shared" si="75"/>
        <v>2878952.66</v>
      </c>
      <c r="F342" s="62">
        <f>SUM(F343:F347)</f>
        <v>2625784</v>
      </c>
      <c r="G342" s="62">
        <f t="shared" si="75"/>
        <v>2617700</v>
      </c>
      <c r="H342" s="62">
        <f t="shared" si="75"/>
        <v>3351600</v>
      </c>
      <c r="I342" s="62">
        <f t="shared" si="75"/>
        <v>3586200</v>
      </c>
      <c r="J342" s="62">
        <f>SUM(J343:J346)</f>
        <v>3586200</v>
      </c>
      <c r="IB342" s="110"/>
      <c r="IC342" s="110"/>
      <c r="ID342" s="110"/>
      <c r="IE342" s="110"/>
      <c r="IF342" s="110"/>
      <c r="IG342" s="110"/>
      <c r="IH342" s="110"/>
      <c r="II342" s="110"/>
      <c r="IJ342" s="110"/>
      <c r="IK342" s="110"/>
      <c r="IL342" s="110"/>
      <c r="IM342" s="110"/>
      <c r="IN342" s="110"/>
      <c r="IO342" s="110"/>
      <c r="IP342" s="110"/>
      <c r="IQ342" s="110"/>
      <c r="IR342" s="110"/>
    </row>
    <row r="343" spans="1:252" s="131" customFormat="1" ht="12.75" hidden="1">
      <c r="A343" s="101" t="s">
        <v>1246</v>
      </c>
      <c r="B343" s="142" t="s">
        <v>1247</v>
      </c>
      <c r="C343" s="143" t="s">
        <v>117</v>
      </c>
      <c r="D343" s="64">
        <v>1290355</v>
      </c>
      <c r="E343" s="64">
        <v>1235494</v>
      </c>
      <c r="F343" s="64">
        <v>1390194</v>
      </c>
      <c r="G343" s="64">
        <v>1313700</v>
      </c>
      <c r="H343" s="64">
        <v>1408000</v>
      </c>
      <c r="I343" s="64">
        <v>1506600</v>
      </c>
      <c r="J343" s="64">
        <v>1506600</v>
      </c>
      <c r="IB343" s="132"/>
      <c r="IC343" s="132"/>
      <c r="ID343" s="132"/>
      <c r="IE343" s="132"/>
      <c r="IF343" s="132"/>
      <c r="IG343" s="132"/>
      <c r="IH343" s="132"/>
      <c r="II343" s="132"/>
      <c r="IJ343" s="132"/>
      <c r="IK343" s="132"/>
      <c r="IL343" s="132"/>
      <c r="IM343" s="132"/>
      <c r="IN343" s="132"/>
      <c r="IO343" s="132"/>
      <c r="IP343" s="132"/>
      <c r="IQ343" s="132"/>
      <c r="IR343" s="132"/>
    </row>
    <row r="344" spans="1:252" s="131" customFormat="1" ht="12.75" hidden="1">
      <c r="A344" s="101" t="s">
        <v>1526</v>
      </c>
      <c r="B344" s="142" t="s">
        <v>1371</v>
      </c>
      <c r="C344" s="143" t="s">
        <v>1512</v>
      </c>
      <c r="D344" s="64">
        <v>258800</v>
      </c>
      <c r="E344" s="64">
        <v>576668.66</v>
      </c>
      <c r="F344" s="64">
        <v>330700</v>
      </c>
      <c r="G344" s="64">
        <v>420000</v>
      </c>
      <c r="H344" s="64">
        <v>538000</v>
      </c>
      <c r="I344" s="64">
        <v>575600</v>
      </c>
      <c r="J344" s="64">
        <v>575600</v>
      </c>
      <c r="IB344" s="132"/>
      <c r="IC344" s="132"/>
      <c r="ID344" s="132"/>
      <c r="IE344" s="132"/>
      <c r="IF344" s="132"/>
      <c r="IG344" s="132"/>
      <c r="IH344" s="132"/>
      <c r="II344" s="132"/>
      <c r="IJ344" s="132"/>
      <c r="IK344" s="132"/>
      <c r="IL344" s="132"/>
      <c r="IM344" s="132"/>
      <c r="IN344" s="132"/>
      <c r="IO344" s="132"/>
      <c r="IP344" s="132"/>
      <c r="IQ344" s="132"/>
      <c r="IR344" s="132"/>
    </row>
    <row r="345" spans="1:252" s="131" customFormat="1" ht="12.75" hidden="1">
      <c r="A345" s="101" t="s">
        <v>1525</v>
      </c>
      <c r="B345" s="142" t="s">
        <v>1591</v>
      </c>
      <c r="C345" s="143" t="s">
        <v>110</v>
      </c>
      <c r="D345" s="64">
        <v>133800</v>
      </c>
      <c r="E345" s="64">
        <v>122650</v>
      </c>
      <c r="F345" s="64">
        <v>120420</v>
      </c>
      <c r="G345" s="64">
        <v>125000</v>
      </c>
      <c r="H345" s="64">
        <v>151400</v>
      </c>
      <c r="I345" s="64">
        <v>162000</v>
      </c>
      <c r="J345" s="64">
        <v>162000</v>
      </c>
      <c r="IB345" s="132"/>
      <c r="IC345" s="132"/>
      <c r="ID345" s="132"/>
      <c r="IE345" s="132"/>
      <c r="IF345" s="132"/>
      <c r="IG345" s="132"/>
      <c r="IH345" s="132"/>
      <c r="II345" s="132"/>
      <c r="IJ345" s="132"/>
      <c r="IK345" s="132"/>
      <c r="IL345" s="132"/>
      <c r="IM345" s="132"/>
      <c r="IN345" s="132"/>
      <c r="IO345" s="132"/>
      <c r="IP345" s="132"/>
      <c r="IQ345" s="132"/>
      <c r="IR345" s="132"/>
    </row>
    <row r="346" spans="1:252" s="131" customFormat="1" ht="12.75" hidden="1">
      <c r="A346" s="101" t="s">
        <v>1248</v>
      </c>
      <c r="B346" s="142" t="s">
        <v>1249</v>
      </c>
      <c r="C346" s="143" t="s">
        <v>110</v>
      </c>
      <c r="D346" s="64">
        <v>1118880</v>
      </c>
      <c r="E346" s="64">
        <v>944140</v>
      </c>
      <c r="F346" s="64">
        <v>783470</v>
      </c>
      <c r="G346" s="64">
        <v>759000</v>
      </c>
      <c r="H346" s="64">
        <v>1254200</v>
      </c>
      <c r="I346" s="64">
        <v>1342000</v>
      </c>
      <c r="J346" s="64">
        <v>1342000</v>
      </c>
      <c r="IB346" s="132"/>
      <c r="IC346" s="132"/>
      <c r="ID346" s="132"/>
      <c r="IE346" s="132"/>
      <c r="IF346" s="132"/>
      <c r="IG346" s="132"/>
      <c r="IH346" s="132"/>
      <c r="II346" s="132"/>
      <c r="IJ346" s="132"/>
      <c r="IK346" s="132"/>
      <c r="IL346" s="132"/>
      <c r="IM346" s="132"/>
      <c r="IN346" s="132"/>
      <c r="IO346" s="132"/>
      <c r="IP346" s="132"/>
      <c r="IQ346" s="132"/>
      <c r="IR346" s="132"/>
    </row>
    <row r="347" spans="1:252" s="131" customFormat="1" ht="12.75" hidden="1">
      <c r="A347" s="101" t="s">
        <v>1963</v>
      </c>
      <c r="B347" s="142" t="s">
        <v>1964</v>
      </c>
      <c r="C347" s="143" t="s">
        <v>110</v>
      </c>
      <c r="D347" s="64"/>
      <c r="E347" s="64"/>
      <c r="F347" s="64">
        <v>1000</v>
      </c>
      <c r="G347" s="64">
        <v>3000</v>
      </c>
      <c r="H347" s="64"/>
      <c r="I347" s="64"/>
      <c r="J347" s="64"/>
      <c r="IB347" s="132"/>
      <c r="IC347" s="132"/>
      <c r="ID347" s="132"/>
      <c r="IE347" s="132"/>
      <c r="IF347" s="132"/>
      <c r="IG347" s="132"/>
      <c r="IH347" s="132"/>
      <c r="II347" s="132"/>
      <c r="IJ347" s="132"/>
      <c r="IK347" s="132"/>
      <c r="IL347" s="132"/>
      <c r="IM347" s="132"/>
      <c r="IN347" s="132"/>
      <c r="IO347" s="132"/>
      <c r="IP347" s="132"/>
      <c r="IQ347" s="132"/>
      <c r="IR347" s="132"/>
    </row>
    <row r="348" spans="1:252" s="111" customFormat="1" ht="15.75" customHeight="1">
      <c r="A348" s="103" t="s">
        <v>1250</v>
      </c>
      <c r="B348" s="167" t="s">
        <v>1251</v>
      </c>
      <c r="C348" s="137"/>
      <c r="D348" s="62">
        <f aca="true" t="shared" si="76" ref="D348:J348">D349</f>
        <v>5445035</v>
      </c>
      <c r="E348" s="62">
        <f t="shared" si="76"/>
        <v>5199151.529999999</v>
      </c>
      <c r="F348" s="62">
        <f t="shared" si="76"/>
        <v>6181664.4</v>
      </c>
      <c r="G348" s="62">
        <f t="shared" si="76"/>
        <v>6658100</v>
      </c>
      <c r="H348" s="62">
        <f t="shared" si="76"/>
        <v>4842500</v>
      </c>
      <c r="I348" s="62">
        <f t="shared" si="76"/>
        <v>5181500</v>
      </c>
      <c r="J348" s="62">
        <f t="shared" si="76"/>
        <v>5500574</v>
      </c>
      <c r="IB348" s="110"/>
      <c r="IC348" s="110"/>
      <c r="ID348" s="110"/>
      <c r="IE348" s="110"/>
      <c r="IF348" s="110"/>
      <c r="IG348" s="110"/>
      <c r="IH348" s="110"/>
      <c r="II348" s="110"/>
      <c r="IJ348" s="110"/>
      <c r="IK348" s="110"/>
      <c r="IL348" s="110"/>
      <c r="IM348" s="110"/>
      <c r="IN348" s="110"/>
      <c r="IO348" s="110"/>
      <c r="IP348" s="110"/>
      <c r="IQ348" s="110"/>
      <c r="IR348" s="110"/>
    </row>
    <row r="349" spans="1:252" s="111" customFormat="1" ht="20.25" customHeight="1">
      <c r="A349" s="103" t="s">
        <v>1260</v>
      </c>
      <c r="B349" s="167" t="s">
        <v>1252</v>
      </c>
      <c r="C349" s="137"/>
      <c r="D349" s="62">
        <f aca="true" t="shared" si="77" ref="D349:I349">SUM(D350:D356)</f>
        <v>5445035</v>
      </c>
      <c r="E349" s="62">
        <f t="shared" si="77"/>
        <v>5199151.529999999</v>
      </c>
      <c r="F349" s="62">
        <f t="shared" si="77"/>
        <v>6181664.4</v>
      </c>
      <c r="G349" s="62">
        <f t="shared" si="77"/>
        <v>6658100</v>
      </c>
      <c r="H349" s="62">
        <f t="shared" si="77"/>
        <v>4842500</v>
      </c>
      <c r="I349" s="62">
        <f t="shared" si="77"/>
        <v>5181500</v>
      </c>
      <c r="J349" s="62">
        <f>SUM(J350:J356)</f>
        <v>5500574</v>
      </c>
      <c r="IB349" s="110"/>
      <c r="IC349" s="110"/>
      <c r="ID349" s="110"/>
      <c r="IE349" s="110"/>
      <c r="IF349" s="110"/>
      <c r="IG349" s="110"/>
      <c r="IH349" s="110"/>
      <c r="II349" s="110"/>
      <c r="IJ349" s="110"/>
      <c r="IK349" s="110"/>
      <c r="IL349" s="110"/>
      <c r="IM349" s="110"/>
      <c r="IN349" s="110"/>
      <c r="IO349" s="110"/>
      <c r="IP349" s="110"/>
      <c r="IQ349" s="110"/>
      <c r="IR349" s="110"/>
    </row>
    <row r="350" spans="1:252" s="131" customFormat="1" ht="12.75" customHeight="1" hidden="1">
      <c r="A350" s="101" t="s">
        <v>1253</v>
      </c>
      <c r="B350" s="142" t="s">
        <v>1254</v>
      </c>
      <c r="C350" s="143" t="s">
        <v>120</v>
      </c>
      <c r="D350" s="64">
        <v>114400</v>
      </c>
      <c r="E350" s="64">
        <v>154000</v>
      </c>
      <c r="F350" s="64">
        <v>158400</v>
      </c>
      <c r="G350" s="64">
        <v>156600</v>
      </c>
      <c r="H350" s="64">
        <v>178000</v>
      </c>
      <c r="I350" s="64">
        <v>190500</v>
      </c>
      <c r="J350" s="64">
        <v>190500</v>
      </c>
      <c r="IB350" s="132"/>
      <c r="IC350" s="132"/>
      <c r="ID350" s="132"/>
      <c r="IE350" s="132"/>
      <c r="IF350" s="132"/>
      <c r="IG350" s="132"/>
      <c r="IH350" s="132"/>
      <c r="II350" s="132"/>
      <c r="IJ350" s="132"/>
      <c r="IK350" s="132"/>
      <c r="IL350" s="132"/>
      <c r="IM350" s="132"/>
      <c r="IN350" s="132"/>
      <c r="IO350" s="132"/>
      <c r="IP350" s="132"/>
      <c r="IQ350" s="132"/>
      <c r="IR350" s="132"/>
    </row>
    <row r="351" spans="1:252" s="131" customFormat="1" ht="12" customHeight="1" hidden="1">
      <c r="A351" s="101" t="s">
        <v>1255</v>
      </c>
      <c r="B351" s="142" t="s">
        <v>1256</v>
      </c>
      <c r="C351" s="143" t="s">
        <v>121</v>
      </c>
      <c r="D351" s="64">
        <v>360000</v>
      </c>
      <c r="E351" s="64">
        <v>380952</v>
      </c>
      <c r="F351" s="64">
        <v>579040.5</v>
      </c>
      <c r="G351" s="64">
        <v>357000</v>
      </c>
      <c r="H351" s="64">
        <v>404500</v>
      </c>
      <c r="I351" s="64">
        <v>432800</v>
      </c>
      <c r="J351" s="64">
        <v>432800</v>
      </c>
      <c r="IB351" s="132"/>
      <c r="IC351" s="132"/>
      <c r="ID351" s="132"/>
      <c r="IE351" s="132"/>
      <c r="IF351" s="132"/>
      <c r="IG351" s="132"/>
      <c r="IH351" s="132"/>
      <c r="II351" s="132"/>
      <c r="IJ351" s="132"/>
      <c r="IK351" s="132"/>
      <c r="IL351" s="132"/>
      <c r="IM351" s="132"/>
      <c r="IN351" s="132"/>
      <c r="IO351" s="132"/>
      <c r="IP351" s="132"/>
      <c r="IQ351" s="132"/>
      <c r="IR351" s="132"/>
    </row>
    <row r="352" spans="1:252" s="131" customFormat="1" ht="12.75" hidden="1">
      <c r="A352" s="101" t="s">
        <v>1257</v>
      </c>
      <c r="B352" s="142" t="s">
        <v>1259</v>
      </c>
      <c r="C352" s="143" t="s">
        <v>1258</v>
      </c>
      <c r="D352" s="64">
        <v>844375</v>
      </c>
      <c r="E352" s="64">
        <v>856625</v>
      </c>
      <c r="F352" s="64">
        <v>934500</v>
      </c>
      <c r="G352" s="64">
        <v>934500</v>
      </c>
      <c r="H352" s="64">
        <v>780000</v>
      </c>
      <c r="I352" s="64">
        <f aca="true" t="shared" si="78" ref="I352:J356">H352*1.07</f>
        <v>834600</v>
      </c>
      <c r="J352" s="64">
        <f t="shared" si="78"/>
        <v>893022</v>
      </c>
      <c r="IB352" s="132"/>
      <c r="IC352" s="132"/>
      <c r="ID352" s="132"/>
      <c r="IE352" s="132"/>
      <c r="IF352" s="132"/>
      <c r="IG352" s="132"/>
      <c r="IH352" s="132"/>
      <c r="II352" s="132"/>
      <c r="IJ352" s="132"/>
      <c r="IK352" s="132"/>
      <c r="IL352" s="132"/>
      <c r="IM352" s="132"/>
      <c r="IN352" s="132"/>
      <c r="IO352" s="132"/>
      <c r="IP352" s="132"/>
      <c r="IQ352" s="132"/>
      <c r="IR352" s="132"/>
    </row>
    <row r="353" spans="1:252" s="131" customFormat="1" ht="12.75" hidden="1">
      <c r="A353" s="101"/>
      <c r="B353" s="142" t="s">
        <v>1527</v>
      </c>
      <c r="C353" s="143" t="s">
        <v>120</v>
      </c>
      <c r="D353" s="64">
        <v>6600</v>
      </c>
      <c r="E353" s="64">
        <v>17600</v>
      </c>
      <c r="F353" s="64"/>
      <c r="G353" s="64"/>
      <c r="H353" s="64"/>
      <c r="I353" s="64">
        <f t="shared" si="78"/>
        <v>0</v>
      </c>
      <c r="J353" s="64">
        <f t="shared" si="78"/>
        <v>0</v>
      </c>
      <c r="IB353" s="132"/>
      <c r="IC353" s="132"/>
      <c r="ID353" s="132"/>
      <c r="IE353" s="132"/>
      <c r="IF353" s="132"/>
      <c r="IG353" s="132"/>
      <c r="IH353" s="132"/>
      <c r="II353" s="132"/>
      <c r="IJ353" s="132"/>
      <c r="IK353" s="132"/>
      <c r="IL353" s="132"/>
      <c r="IM353" s="132"/>
      <c r="IN353" s="132"/>
      <c r="IO353" s="132"/>
      <c r="IP353" s="132"/>
      <c r="IQ353" s="132"/>
      <c r="IR353" s="132"/>
    </row>
    <row r="354" spans="1:252" s="131" customFormat="1" ht="12.75" hidden="1">
      <c r="A354" s="101" t="s">
        <v>1619</v>
      </c>
      <c r="B354" s="101" t="s">
        <v>1620</v>
      </c>
      <c r="C354" s="102" t="s">
        <v>1682</v>
      </c>
      <c r="D354" s="64">
        <v>4000000</v>
      </c>
      <c r="E354" s="64">
        <v>3174600</v>
      </c>
      <c r="F354" s="64">
        <v>3075400</v>
      </c>
      <c r="G354" s="64">
        <v>3000000</v>
      </c>
      <c r="H354" s="64">
        <v>3000000</v>
      </c>
      <c r="I354" s="64">
        <f t="shared" si="78"/>
        <v>3210000</v>
      </c>
      <c r="J354" s="64">
        <f t="shared" si="78"/>
        <v>3434700</v>
      </c>
      <c r="IB354" s="132"/>
      <c r="IC354" s="132"/>
      <c r="ID354" s="132"/>
      <c r="IE354" s="132"/>
      <c r="IF354" s="132"/>
      <c r="IG354" s="132"/>
      <c r="IH354" s="132"/>
      <c r="II354" s="132"/>
      <c r="IJ354" s="132"/>
      <c r="IK354" s="132"/>
      <c r="IL354" s="132"/>
      <c r="IM354" s="132"/>
      <c r="IN354" s="132"/>
      <c r="IO354" s="132"/>
      <c r="IP354" s="132"/>
      <c r="IQ354" s="132"/>
      <c r="IR354" s="132"/>
    </row>
    <row r="355" spans="1:252" s="111" customFormat="1" ht="12.75" hidden="1">
      <c r="A355" s="101" t="s">
        <v>1675</v>
      </c>
      <c r="B355" s="101" t="s">
        <v>1676</v>
      </c>
      <c r="C355" s="102" t="s">
        <v>108</v>
      </c>
      <c r="D355" s="64">
        <v>320</v>
      </c>
      <c r="E355" s="64">
        <v>70452.18</v>
      </c>
      <c r="F355" s="64"/>
      <c r="G355" s="64"/>
      <c r="H355" s="64"/>
      <c r="I355" s="64">
        <f t="shared" si="78"/>
        <v>0</v>
      </c>
      <c r="J355" s="64">
        <f t="shared" si="78"/>
        <v>0</v>
      </c>
      <c r="IB355" s="110"/>
      <c r="IC355" s="110"/>
      <c r="ID355" s="110"/>
      <c r="IE355" s="110"/>
      <c r="IF355" s="110"/>
      <c r="IG355" s="110"/>
      <c r="IH355" s="110"/>
      <c r="II355" s="110"/>
      <c r="IJ355" s="110"/>
      <c r="IK355" s="110"/>
      <c r="IL355" s="110"/>
      <c r="IM355" s="110"/>
      <c r="IN355" s="110"/>
      <c r="IO355" s="110"/>
      <c r="IP355" s="110"/>
      <c r="IQ355" s="110"/>
      <c r="IR355" s="110"/>
    </row>
    <row r="356" spans="1:252" s="111" customFormat="1" ht="12.75" hidden="1">
      <c r="A356" s="101" t="s">
        <v>1711</v>
      </c>
      <c r="B356" s="101" t="s">
        <v>1712</v>
      </c>
      <c r="C356" s="102" t="s">
        <v>112</v>
      </c>
      <c r="D356" s="64">
        <v>119340</v>
      </c>
      <c r="E356" s="64">
        <v>544922.35</v>
      </c>
      <c r="F356" s="64">
        <v>1434323.9</v>
      </c>
      <c r="G356" s="64">
        <v>2210000</v>
      </c>
      <c r="H356" s="64">
        <v>480000</v>
      </c>
      <c r="I356" s="64">
        <f t="shared" si="78"/>
        <v>513600.00000000006</v>
      </c>
      <c r="J356" s="64">
        <f t="shared" si="78"/>
        <v>549552.0000000001</v>
      </c>
      <c r="IB356" s="110"/>
      <c r="IC356" s="110"/>
      <c r="ID356" s="110"/>
      <c r="IE356" s="110"/>
      <c r="IF356" s="110"/>
      <c r="IG356" s="110"/>
      <c r="IH356" s="110"/>
      <c r="II356" s="110"/>
      <c r="IJ356" s="110"/>
      <c r="IK356" s="110"/>
      <c r="IL356" s="110"/>
      <c r="IM356" s="110"/>
      <c r="IN356" s="110"/>
      <c r="IO356" s="110"/>
      <c r="IP356" s="110"/>
      <c r="IQ356" s="110"/>
      <c r="IR356" s="110"/>
    </row>
    <row r="357" spans="1:252" s="111" customFormat="1" ht="12.75">
      <c r="A357" s="103" t="s">
        <v>1261</v>
      </c>
      <c r="B357" s="167" t="s">
        <v>1262</v>
      </c>
      <c r="C357" s="137"/>
      <c r="D357" s="62">
        <f aca="true" t="shared" si="79" ref="D357:J357">SUM(D358+D364+D368)</f>
        <v>1184389.28</v>
      </c>
      <c r="E357" s="62">
        <f t="shared" si="79"/>
        <v>1233294.98</v>
      </c>
      <c r="F357" s="62">
        <f t="shared" si="79"/>
        <v>1170082.8</v>
      </c>
      <c r="G357" s="62">
        <f t="shared" si="79"/>
        <v>1262600</v>
      </c>
      <c r="H357" s="62">
        <f t="shared" si="79"/>
        <v>1294000</v>
      </c>
      <c r="I357" s="62">
        <f t="shared" si="79"/>
        <v>1294000</v>
      </c>
      <c r="J357" s="62">
        <f t="shared" si="79"/>
        <v>1294000</v>
      </c>
      <c r="IB357" s="110"/>
      <c r="IC357" s="110"/>
      <c r="ID357" s="110"/>
      <c r="IE357" s="110"/>
      <c r="IF357" s="110"/>
      <c r="IG357" s="110"/>
      <c r="IH357" s="110"/>
      <c r="II357" s="110"/>
      <c r="IJ357" s="110"/>
      <c r="IK357" s="110"/>
      <c r="IL357" s="110"/>
      <c r="IM357" s="110"/>
      <c r="IN357" s="110"/>
      <c r="IO357" s="110"/>
      <c r="IP357" s="110"/>
      <c r="IQ357" s="110"/>
      <c r="IR357" s="110"/>
    </row>
    <row r="358" spans="1:252" s="111" customFormat="1" ht="16.5" customHeight="1">
      <c r="A358" s="103" t="s">
        <v>1263</v>
      </c>
      <c r="B358" s="167" t="s">
        <v>1264</v>
      </c>
      <c r="C358" s="137"/>
      <c r="D358" s="62">
        <f>SUM(D359:D361)</f>
        <v>339686.07</v>
      </c>
      <c r="E358" s="62">
        <f>SUM(E359:E362)</f>
        <v>400112.19000000006</v>
      </c>
      <c r="F358" s="62">
        <f>SUM(F359:F363)</f>
        <v>377546.33</v>
      </c>
      <c r="G358" s="62">
        <f>SUM(G359:G361)</f>
        <v>193600</v>
      </c>
      <c r="H358" s="62">
        <f>SUM(H359:H361)</f>
        <v>240000</v>
      </c>
      <c r="I358" s="62">
        <f>SUM(I359:I361)</f>
        <v>240000</v>
      </c>
      <c r="J358" s="62">
        <f>SUM(J359:J361)</f>
        <v>240000</v>
      </c>
      <c r="IB358" s="110"/>
      <c r="IC358" s="110"/>
      <c r="ID358" s="110"/>
      <c r="IE358" s="110"/>
      <c r="IF358" s="110"/>
      <c r="IG358" s="110"/>
      <c r="IH358" s="110"/>
      <c r="II358" s="110"/>
      <c r="IJ358" s="110"/>
      <c r="IK358" s="110"/>
      <c r="IL358" s="110"/>
      <c r="IM358" s="110"/>
      <c r="IN358" s="110"/>
      <c r="IO358" s="110"/>
      <c r="IP358" s="110"/>
      <c r="IQ358" s="110"/>
      <c r="IR358" s="110"/>
    </row>
    <row r="359" spans="1:252" s="131" customFormat="1" ht="15" customHeight="1" hidden="1">
      <c r="A359" s="101" t="s">
        <v>1267</v>
      </c>
      <c r="B359" s="142" t="s">
        <v>1268</v>
      </c>
      <c r="C359" s="143" t="s">
        <v>113</v>
      </c>
      <c r="D359" s="64">
        <v>200000</v>
      </c>
      <c r="E359" s="64">
        <v>166666.6</v>
      </c>
      <c r="F359" s="64">
        <v>183333.26</v>
      </c>
      <c r="G359" s="64">
        <v>193600</v>
      </c>
      <c r="H359" s="64">
        <v>240000</v>
      </c>
      <c r="I359" s="64">
        <v>240000</v>
      </c>
      <c r="J359" s="64">
        <v>240000</v>
      </c>
      <c r="IB359" s="132"/>
      <c r="IC359" s="132"/>
      <c r="ID359" s="132"/>
      <c r="IE359" s="132"/>
      <c r="IF359" s="132"/>
      <c r="IG359" s="132"/>
      <c r="IH359" s="132"/>
      <c r="II359" s="132"/>
      <c r="IJ359" s="132"/>
      <c r="IK359" s="132"/>
      <c r="IL359" s="132"/>
      <c r="IM359" s="132"/>
      <c r="IN359" s="132"/>
      <c r="IO359" s="132"/>
      <c r="IP359" s="132"/>
      <c r="IQ359" s="132"/>
      <c r="IR359" s="132"/>
    </row>
    <row r="360" spans="1:252" s="111" customFormat="1" ht="15" customHeight="1" hidden="1">
      <c r="A360" s="101" t="s">
        <v>1593</v>
      </c>
      <c r="B360" s="101" t="s">
        <v>1592</v>
      </c>
      <c r="C360" s="102" t="s">
        <v>122</v>
      </c>
      <c r="D360" s="64">
        <v>97686.07</v>
      </c>
      <c r="E360" s="64">
        <v>209941.56</v>
      </c>
      <c r="F360" s="64"/>
      <c r="G360" s="64"/>
      <c r="H360" s="64"/>
      <c r="I360" s="64"/>
      <c r="J360" s="64"/>
      <c r="IB360" s="110"/>
      <c r="IC360" s="110"/>
      <c r="ID360" s="110"/>
      <c r="IE360" s="110"/>
      <c r="IF360" s="110"/>
      <c r="IG360" s="110"/>
      <c r="IH360" s="110"/>
      <c r="II360" s="110"/>
      <c r="IJ360" s="110"/>
      <c r="IK360" s="110"/>
      <c r="IL360" s="110"/>
      <c r="IM360" s="110"/>
      <c r="IN360" s="110"/>
      <c r="IO360" s="110"/>
      <c r="IP360" s="110"/>
      <c r="IQ360" s="110"/>
      <c r="IR360" s="110"/>
    </row>
    <row r="361" spans="1:252" s="111" customFormat="1" ht="12.75" hidden="1">
      <c r="A361" s="101" t="s">
        <v>1594</v>
      </c>
      <c r="B361" s="101" t="s">
        <v>1595</v>
      </c>
      <c r="C361" s="102" t="s">
        <v>122</v>
      </c>
      <c r="D361" s="64">
        <v>42000</v>
      </c>
      <c r="E361" s="64"/>
      <c r="F361" s="64"/>
      <c r="G361" s="64"/>
      <c r="H361" s="64"/>
      <c r="I361" s="64"/>
      <c r="J361" s="64"/>
      <c r="IB361" s="110"/>
      <c r="IC361" s="110"/>
      <c r="ID361" s="110"/>
      <c r="IE361" s="110"/>
      <c r="IF361" s="110"/>
      <c r="IG361" s="110"/>
      <c r="IH361" s="110"/>
      <c r="II361" s="110"/>
      <c r="IJ361" s="110"/>
      <c r="IK361" s="110"/>
      <c r="IL361" s="110"/>
      <c r="IM361" s="110"/>
      <c r="IN361" s="110"/>
      <c r="IO361" s="110"/>
      <c r="IP361" s="110"/>
      <c r="IQ361" s="110"/>
      <c r="IR361" s="110"/>
    </row>
    <row r="362" spans="1:252" s="131" customFormat="1" ht="12.75" hidden="1">
      <c r="A362" s="101" t="s">
        <v>1905</v>
      </c>
      <c r="B362" s="101" t="s">
        <v>1906</v>
      </c>
      <c r="C362" s="102" t="s">
        <v>114</v>
      </c>
      <c r="D362" s="64"/>
      <c r="E362" s="64">
        <v>23504.03</v>
      </c>
      <c r="F362" s="64">
        <v>107106.53</v>
      </c>
      <c r="G362" s="64">
        <v>110000</v>
      </c>
      <c r="H362" s="64"/>
      <c r="I362" s="64"/>
      <c r="J362" s="64"/>
      <c r="IB362" s="132"/>
      <c r="IC362" s="132"/>
      <c r="ID362" s="132"/>
      <c r="IE362" s="132"/>
      <c r="IF362" s="132"/>
      <c r="IG362" s="132"/>
      <c r="IH362" s="132"/>
      <c r="II362" s="132"/>
      <c r="IJ362" s="132"/>
      <c r="IK362" s="132"/>
      <c r="IL362" s="132"/>
      <c r="IM362" s="132"/>
      <c r="IN362" s="132"/>
      <c r="IO362" s="132"/>
      <c r="IP362" s="132"/>
      <c r="IQ362" s="132"/>
      <c r="IR362" s="132"/>
    </row>
    <row r="363" spans="1:252" s="111" customFormat="1" ht="12.75" hidden="1">
      <c r="A363" s="101" t="s">
        <v>1965</v>
      </c>
      <c r="B363" s="101" t="s">
        <v>1966</v>
      </c>
      <c r="C363" s="102" t="s">
        <v>114</v>
      </c>
      <c r="D363" s="64"/>
      <c r="E363" s="64"/>
      <c r="F363" s="64">
        <v>87106.54</v>
      </c>
      <c r="G363" s="64"/>
      <c r="H363" s="64"/>
      <c r="I363" s="64"/>
      <c r="J363" s="64"/>
      <c r="IB363" s="110"/>
      <c r="IC363" s="110"/>
      <c r="ID363" s="110"/>
      <c r="IE363" s="110"/>
      <c r="IF363" s="110"/>
      <c r="IG363" s="110"/>
      <c r="IH363" s="110"/>
      <c r="II363" s="110"/>
      <c r="IJ363" s="110"/>
      <c r="IK363" s="110"/>
      <c r="IL363" s="110"/>
      <c r="IM363" s="110"/>
      <c r="IN363" s="110"/>
      <c r="IO363" s="110"/>
      <c r="IP363" s="110"/>
      <c r="IQ363" s="110"/>
      <c r="IR363" s="110"/>
    </row>
    <row r="364" spans="1:252" s="111" customFormat="1" ht="12.75">
      <c r="A364" s="103" t="s">
        <v>1271</v>
      </c>
      <c r="B364" s="167" t="s">
        <v>1272</v>
      </c>
      <c r="C364" s="137"/>
      <c r="D364" s="62">
        <f aca="true" t="shared" si="80" ref="D364:J364">SUM(D365:D367)</f>
        <v>747067.46</v>
      </c>
      <c r="E364" s="62">
        <f t="shared" si="80"/>
        <v>730657.02</v>
      </c>
      <c r="F364" s="62">
        <f t="shared" si="80"/>
        <v>792536.4700000001</v>
      </c>
      <c r="G364" s="62">
        <f t="shared" si="80"/>
        <v>1054000</v>
      </c>
      <c r="H364" s="62">
        <f t="shared" si="80"/>
        <v>1054000</v>
      </c>
      <c r="I364" s="62">
        <f t="shared" si="80"/>
        <v>1054000</v>
      </c>
      <c r="J364" s="62">
        <f t="shared" si="80"/>
        <v>1054000</v>
      </c>
      <c r="IB364" s="110"/>
      <c r="IC364" s="110"/>
      <c r="ID364" s="110"/>
      <c r="IE364" s="110"/>
      <c r="IF364" s="110"/>
      <c r="IG364" s="110"/>
      <c r="IH364" s="110"/>
      <c r="II364" s="110"/>
      <c r="IJ364" s="110"/>
      <c r="IK364" s="110"/>
      <c r="IL364" s="110"/>
      <c r="IM364" s="110"/>
      <c r="IN364" s="110"/>
      <c r="IO364" s="110"/>
      <c r="IP364" s="110"/>
      <c r="IQ364" s="110"/>
      <c r="IR364" s="110"/>
    </row>
    <row r="365" spans="1:252" s="131" customFormat="1" ht="12.75" hidden="1">
      <c r="A365" s="101" t="s">
        <v>1273</v>
      </c>
      <c r="B365" s="142" t="s">
        <v>1274</v>
      </c>
      <c r="C365" s="143" t="s">
        <v>114</v>
      </c>
      <c r="D365" s="64">
        <v>747067.46</v>
      </c>
      <c r="E365" s="64">
        <v>583171</v>
      </c>
      <c r="F365" s="64">
        <v>665993.89</v>
      </c>
      <c r="G365" s="64">
        <v>910000</v>
      </c>
      <c r="H365" s="64">
        <f aca="true" t="shared" si="81" ref="H365:I367">G365</f>
        <v>910000</v>
      </c>
      <c r="I365" s="64">
        <f t="shared" si="81"/>
        <v>910000</v>
      </c>
      <c r="J365" s="64">
        <f>I365</f>
        <v>910000</v>
      </c>
      <c r="IB365" s="132"/>
      <c r="IC365" s="132"/>
      <c r="ID365" s="132"/>
      <c r="IE365" s="132"/>
      <c r="IF365" s="132"/>
      <c r="IG365" s="132"/>
      <c r="IH365" s="132"/>
      <c r="II365" s="132"/>
      <c r="IJ365" s="132"/>
      <c r="IK365" s="132"/>
      <c r="IL365" s="132"/>
      <c r="IM365" s="132"/>
      <c r="IN365" s="132"/>
      <c r="IO365" s="132"/>
      <c r="IP365" s="132"/>
      <c r="IQ365" s="132"/>
      <c r="IR365" s="132"/>
    </row>
    <row r="366" spans="1:252" s="131" customFormat="1" ht="12.75" hidden="1">
      <c r="A366" s="101" t="s">
        <v>1831</v>
      </c>
      <c r="B366" s="101" t="s">
        <v>1832</v>
      </c>
      <c r="C366" s="102" t="s">
        <v>114</v>
      </c>
      <c r="D366" s="64"/>
      <c r="E366" s="64">
        <v>118156.72</v>
      </c>
      <c r="F366" s="64">
        <v>96726.8</v>
      </c>
      <c r="G366" s="64">
        <v>115000</v>
      </c>
      <c r="H366" s="64">
        <f t="shared" si="81"/>
        <v>115000</v>
      </c>
      <c r="I366" s="64">
        <f t="shared" si="81"/>
        <v>115000</v>
      </c>
      <c r="J366" s="64">
        <f>I366</f>
        <v>115000</v>
      </c>
      <c r="IB366" s="132"/>
      <c r="IC366" s="132"/>
      <c r="ID366" s="132"/>
      <c r="IE366" s="132"/>
      <c r="IF366" s="132"/>
      <c r="IG366" s="132"/>
      <c r="IH366" s="132"/>
      <c r="II366" s="132"/>
      <c r="IJ366" s="132"/>
      <c r="IK366" s="132"/>
      <c r="IL366" s="132"/>
      <c r="IM366" s="132"/>
      <c r="IN366" s="132"/>
      <c r="IO366" s="132"/>
      <c r="IP366" s="132"/>
      <c r="IQ366" s="132"/>
      <c r="IR366" s="132"/>
    </row>
    <row r="367" spans="1:252" s="131" customFormat="1" ht="12.75" hidden="1">
      <c r="A367" s="101" t="s">
        <v>1756</v>
      </c>
      <c r="B367" s="101" t="s">
        <v>1757</v>
      </c>
      <c r="C367" s="102" t="s">
        <v>114</v>
      </c>
      <c r="D367" s="64"/>
      <c r="E367" s="64">
        <v>29329.3</v>
      </c>
      <c r="F367" s="64">
        <v>29815.78</v>
      </c>
      <c r="G367" s="64">
        <v>29000</v>
      </c>
      <c r="H367" s="64">
        <f t="shared" si="81"/>
        <v>29000</v>
      </c>
      <c r="I367" s="64">
        <f t="shared" si="81"/>
        <v>29000</v>
      </c>
      <c r="J367" s="64">
        <f>I367</f>
        <v>29000</v>
      </c>
      <c r="IB367" s="132"/>
      <c r="IC367" s="132"/>
      <c r="ID367" s="132"/>
      <c r="IE367" s="132"/>
      <c r="IF367" s="132"/>
      <c r="IG367" s="132"/>
      <c r="IH367" s="132"/>
      <c r="II367" s="132"/>
      <c r="IJ367" s="132"/>
      <c r="IK367" s="132"/>
      <c r="IL367" s="132"/>
      <c r="IM367" s="132"/>
      <c r="IN367" s="132"/>
      <c r="IO367" s="132"/>
      <c r="IP367" s="132"/>
      <c r="IQ367" s="132"/>
      <c r="IR367" s="132"/>
    </row>
    <row r="368" spans="1:252" s="111" customFormat="1" ht="12.75">
      <c r="A368" s="103" t="s">
        <v>1275</v>
      </c>
      <c r="B368" s="167" t="s">
        <v>1276</v>
      </c>
      <c r="C368" s="137"/>
      <c r="D368" s="62">
        <f aca="true" t="shared" si="82" ref="D368:J368">D369</f>
        <v>97635.75</v>
      </c>
      <c r="E368" s="62">
        <f t="shared" si="82"/>
        <v>102525.77</v>
      </c>
      <c r="F368" s="62">
        <f t="shared" si="82"/>
        <v>0</v>
      </c>
      <c r="G368" s="62">
        <f t="shared" si="82"/>
        <v>15000</v>
      </c>
      <c r="H368" s="62">
        <f t="shared" si="82"/>
        <v>0</v>
      </c>
      <c r="I368" s="62">
        <f t="shared" si="82"/>
        <v>0</v>
      </c>
      <c r="J368" s="62">
        <f t="shared" si="82"/>
        <v>0</v>
      </c>
      <c r="IB368" s="110"/>
      <c r="IC368" s="110"/>
      <c r="ID368" s="110"/>
      <c r="IE368" s="110"/>
      <c r="IF368" s="110"/>
      <c r="IG368" s="110"/>
      <c r="IH368" s="110"/>
      <c r="II368" s="110"/>
      <c r="IJ368" s="110"/>
      <c r="IK368" s="110"/>
      <c r="IL368" s="110"/>
      <c r="IM368" s="110"/>
      <c r="IN368" s="110"/>
      <c r="IO368" s="110"/>
      <c r="IP368" s="110"/>
      <c r="IQ368" s="110"/>
      <c r="IR368" s="110"/>
    </row>
    <row r="369" spans="1:252" s="111" customFormat="1" ht="12.75" hidden="1">
      <c r="A369" s="101" t="s">
        <v>1277</v>
      </c>
      <c r="B369" s="142" t="s">
        <v>851</v>
      </c>
      <c r="C369" s="143" t="s">
        <v>114</v>
      </c>
      <c r="D369" s="64">
        <v>97635.75</v>
      </c>
      <c r="E369" s="64">
        <v>102525.77</v>
      </c>
      <c r="F369" s="64">
        <v>0</v>
      </c>
      <c r="G369" s="64">
        <v>15000</v>
      </c>
      <c r="H369" s="64">
        <v>0</v>
      </c>
      <c r="I369" s="64">
        <v>0</v>
      </c>
      <c r="J369" s="64">
        <v>0</v>
      </c>
      <c r="IB369" s="110"/>
      <c r="IC369" s="110"/>
      <c r="ID369" s="110"/>
      <c r="IE369" s="110"/>
      <c r="IF369" s="110"/>
      <c r="IG369" s="110"/>
      <c r="IH369" s="110"/>
      <c r="II369" s="110"/>
      <c r="IJ369" s="110"/>
      <c r="IK369" s="110"/>
      <c r="IL369" s="110"/>
      <c r="IM369" s="110"/>
      <c r="IN369" s="110"/>
      <c r="IO369" s="110"/>
      <c r="IP369" s="110"/>
      <c r="IQ369" s="110"/>
      <c r="IR369" s="110"/>
    </row>
    <row r="370" spans="1:252" s="111" customFormat="1" ht="12.75">
      <c r="A370" s="103" t="s">
        <v>1278</v>
      </c>
      <c r="B370" s="167" t="s">
        <v>1279</v>
      </c>
      <c r="C370" s="137"/>
      <c r="D370" s="62">
        <f aca="true" t="shared" si="83" ref="D370:I370">SUM(D371+D373)</f>
        <v>1277430.13</v>
      </c>
      <c r="E370" s="62">
        <f t="shared" si="83"/>
        <v>1371741.96</v>
      </c>
      <c r="F370" s="62">
        <f t="shared" si="83"/>
        <v>1257430.13</v>
      </c>
      <c r="G370" s="62">
        <f t="shared" si="83"/>
        <v>1371300</v>
      </c>
      <c r="H370" s="62">
        <f t="shared" si="83"/>
        <v>1380000</v>
      </c>
      <c r="I370" s="62">
        <f t="shared" si="83"/>
        <v>1380000</v>
      </c>
      <c r="J370" s="62">
        <f>SUM(J371+J373)</f>
        <v>1380000</v>
      </c>
      <c r="IB370" s="110"/>
      <c r="IC370" s="110"/>
      <c r="ID370" s="110"/>
      <c r="IE370" s="110"/>
      <c r="IF370" s="110"/>
      <c r="IG370" s="110"/>
      <c r="IH370" s="110"/>
      <c r="II370" s="110"/>
      <c r="IJ370" s="110"/>
      <c r="IK370" s="110"/>
      <c r="IL370" s="110"/>
      <c r="IM370" s="110"/>
      <c r="IN370" s="110"/>
      <c r="IO370" s="110"/>
      <c r="IP370" s="110"/>
      <c r="IQ370" s="110"/>
      <c r="IR370" s="110"/>
    </row>
    <row r="371" spans="1:252" s="111" customFormat="1" ht="16.5" customHeight="1">
      <c r="A371" s="103" t="s">
        <v>1280</v>
      </c>
      <c r="B371" s="167" t="s">
        <v>1281</v>
      </c>
      <c r="C371" s="137"/>
      <c r="D371" s="62">
        <f aca="true" t="shared" si="84" ref="D371:J371">D372</f>
        <v>20000</v>
      </c>
      <c r="E371" s="62">
        <f t="shared" si="84"/>
        <v>0</v>
      </c>
      <c r="F371" s="62">
        <f t="shared" si="84"/>
        <v>0</v>
      </c>
      <c r="G371" s="62">
        <f t="shared" si="84"/>
        <v>0</v>
      </c>
      <c r="H371" s="62">
        <f t="shared" si="84"/>
        <v>0</v>
      </c>
      <c r="I371" s="62">
        <f t="shared" si="84"/>
        <v>0</v>
      </c>
      <c r="J371" s="62">
        <f t="shared" si="84"/>
        <v>0</v>
      </c>
      <c r="IB371" s="110"/>
      <c r="IC371" s="110"/>
      <c r="ID371" s="110"/>
      <c r="IE371" s="110"/>
      <c r="IF371" s="110"/>
      <c r="IG371" s="110"/>
      <c r="IH371" s="110"/>
      <c r="II371" s="110"/>
      <c r="IJ371" s="110"/>
      <c r="IK371" s="110"/>
      <c r="IL371" s="110"/>
      <c r="IM371" s="110"/>
      <c r="IN371" s="110"/>
      <c r="IO371" s="110"/>
      <c r="IP371" s="110"/>
      <c r="IQ371" s="110"/>
      <c r="IR371" s="110"/>
    </row>
    <row r="372" spans="1:252" s="111" customFormat="1" ht="12.75" hidden="1">
      <c r="A372" s="101" t="s">
        <v>1282</v>
      </c>
      <c r="B372" s="142" t="s">
        <v>1398</v>
      </c>
      <c r="C372" s="143" t="s">
        <v>107</v>
      </c>
      <c r="D372" s="64">
        <v>20000</v>
      </c>
      <c r="E372" s="64"/>
      <c r="F372" s="64"/>
      <c r="G372" s="64"/>
      <c r="H372" s="64"/>
      <c r="I372" s="64"/>
      <c r="J372" s="64"/>
      <c r="IB372" s="110"/>
      <c r="IC372" s="110"/>
      <c r="ID372" s="110"/>
      <c r="IE372" s="110"/>
      <c r="IF372" s="110"/>
      <c r="IG372" s="110"/>
      <c r="IH372" s="110"/>
      <c r="II372" s="110"/>
      <c r="IJ372" s="110"/>
      <c r="IK372" s="110"/>
      <c r="IL372" s="110"/>
      <c r="IM372" s="110"/>
      <c r="IN372" s="110"/>
      <c r="IO372" s="110"/>
      <c r="IP372" s="110"/>
      <c r="IQ372" s="110"/>
      <c r="IR372" s="110"/>
    </row>
    <row r="373" spans="1:252" s="111" customFormat="1" ht="14.25" customHeight="1">
      <c r="A373" s="103" t="s">
        <v>1283</v>
      </c>
      <c r="B373" s="167" t="s">
        <v>1284</v>
      </c>
      <c r="C373" s="137"/>
      <c r="D373" s="62">
        <f aca="true" t="shared" si="85" ref="D373:J373">D374</f>
        <v>1257430.13</v>
      </c>
      <c r="E373" s="62">
        <f t="shared" si="85"/>
        <v>1371741.96</v>
      </c>
      <c r="F373" s="62">
        <f t="shared" si="85"/>
        <v>1257430.13</v>
      </c>
      <c r="G373" s="62">
        <f t="shared" si="85"/>
        <v>1371300</v>
      </c>
      <c r="H373" s="62">
        <f t="shared" si="85"/>
        <v>1380000</v>
      </c>
      <c r="I373" s="62">
        <f t="shared" si="85"/>
        <v>1380000</v>
      </c>
      <c r="J373" s="62">
        <f t="shared" si="85"/>
        <v>1380000</v>
      </c>
      <c r="IB373" s="110"/>
      <c r="IC373" s="110"/>
      <c r="ID373" s="110"/>
      <c r="IE373" s="110"/>
      <c r="IF373" s="110"/>
      <c r="IG373" s="110"/>
      <c r="IH373" s="110"/>
      <c r="II373" s="110"/>
      <c r="IJ373" s="110"/>
      <c r="IK373" s="110"/>
      <c r="IL373" s="110"/>
      <c r="IM373" s="110"/>
      <c r="IN373" s="110"/>
      <c r="IO373" s="110"/>
      <c r="IP373" s="110"/>
      <c r="IQ373" s="110"/>
      <c r="IR373" s="110"/>
    </row>
    <row r="374" spans="1:252" s="131" customFormat="1" ht="12.75" hidden="1">
      <c r="A374" s="101" t="s">
        <v>1285</v>
      </c>
      <c r="B374" s="142" t="s">
        <v>1286</v>
      </c>
      <c r="C374" s="143" t="s">
        <v>115</v>
      </c>
      <c r="D374" s="64">
        <v>1257430.13</v>
      </c>
      <c r="E374" s="64">
        <v>1371741.96</v>
      </c>
      <c r="F374" s="64">
        <v>1257430.13</v>
      </c>
      <c r="G374" s="64">
        <v>1371300</v>
      </c>
      <c r="H374" s="64">
        <v>1380000</v>
      </c>
      <c r="I374" s="64">
        <v>1380000</v>
      </c>
      <c r="J374" s="64">
        <v>1380000</v>
      </c>
      <c r="IB374" s="132"/>
      <c r="IC374" s="132"/>
      <c r="ID374" s="132"/>
      <c r="IE374" s="132"/>
      <c r="IF374" s="132"/>
      <c r="IG374" s="132"/>
      <c r="IH374" s="132"/>
      <c r="II374" s="132"/>
      <c r="IJ374" s="132"/>
      <c r="IK374" s="132"/>
      <c r="IL374" s="132"/>
      <c r="IM374" s="132"/>
      <c r="IN374" s="132"/>
      <c r="IO374" s="132"/>
      <c r="IP374" s="132"/>
      <c r="IQ374" s="132"/>
      <c r="IR374" s="132"/>
    </row>
    <row r="375" spans="1:252" s="111" customFormat="1" ht="12.75">
      <c r="A375" s="103" t="s">
        <v>1533</v>
      </c>
      <c r="B375" s="167" t="s">
        <v>1531</v>
      </c>
      <c r="C375" s="137"/>
      <c r="D375" s="62">
        <f aca="true" t="shared" si="86" ref="D375:J375">D376</f>
        <v>681250</v>
      </c>
      <c r="E375" s="62">
        <f t="shared" si="86"/>
        <v>60000</v>
      </c>
      <c r="F375" s="62">
        <f t="shared" si="86"/>
        <v>0</v>
      </c>
      <c r="G375" s="62">
        <f t="shared" si="86"/>
        <v>0</v>
      </c>
      <c r="H375" s="62">
        <f t="shared" si="86"/>
        <v>0</v>
      </c>
      <c r="I375" s="62">
        <f t="shared" si="86"/>
        <v>0</v>
      </c>
      <c r="J375" s="62">
        <f t="shared" si="86"/>
        <v>0</v>
      </c>
      <c r="IB375" s="110"/>
      <c r="IC375" s="110"/>
      <c r="ID375" s="110"/>
      <c r="IE375" s="110"/>
      <c r="IF375" s="110"/>
      <c r="IG375" s="110"/>
      <c r="IH375" s="110"/>
      <c r="II375" s="110"/>
      <c r="IJ375" s="110"/>
      <c r="IK375" s="110"/>
      <c r="IL375" s="110"/>
      <c r="IM375" s="110"/>
      <c r="IN375" s="110"/>
      <c r="IO375" s="110"/>
      <c r="IP375" s="110"/>
      <c r="IQ375" s="110"/>
      <c r="IR375" s="110"/>
    </row>
    <row r="376" spans="1:252" s="111" customFormat="1" ht="16.5" customHeight="1">
      <c r="A376" s="103" t="s">
        <v>1534</v>
      </c>
      <c r="B376" s="167" t="s">
        <v>1532</v>
      </c>
      <c r="C376" s="137"/>
      <c r="D376" s="62">
        <f aca="true" t="shared" si="87" ref="D376:J376">SUM(D377:D380)</f>
        <v>681250</v>
      </c>
      <c r="E376" s="62">
        <f t="shared" si="87"/>
        <v>60000</v>
      </c>
      <c r="F376" s="62">
        <f t="shared" si="87"/>
        <v>0</v>
      </c>
      <c r="G376" s="62">
        <f t="shared" si="87"/>
        <v>0</v>
      </c>
      <c r="H376" s="62">
        <f t="shared" si="87"/>
        <v>0</v>
      </c>
      <c r="I376" s="62">
        <f t="shared" si="87"/>
        <v>0</v>
      </c>
      <c r="J376" s="62">
        <f t="shared" si="87"/>
        <v>0</v>
      </c>
      <c r="IB376" s="110"/>
      <c r="IC376" s="110"/>
      <c r="ID376" s="110"/>
      <c r="IE376" s="110"/>
      <c r="IF376" s="110"/>
      <c r="IG376" s="110"/>
      <c r="IH376" s="110"/>
      <c r="II376" s="110"/>
      <c r="IJ376" s="110"/>
      <c r="IK376" s="110"/>
      <c r="IL376" s="110"/>
      <c r="IM376" s="110"/>
      <c r="IN376" s="110"/>
      <c r="IO376" s="110"/>
      <c r="IP376" s="110"/>
      <c r="IQ376" s="110"/>
      <c r="IR376" s="110"/>
    </row>
    <row r="377" spans="1:252" s="111" customFormat="1" ht="12.75" customHeight="1" hidden="1">
      <c r="A377" s="101" t="s">
        <v>1597</v>
      </c>
      <c r="B377" s="142" t="s">
        <v>1598</v>
      </c>
      <c r="C377" s="143" t="s">
        <v>127</v>
      </c>
      <c r="D377" s="64">
        <v>591250</v>
      </c>
      <c r="E377" s="64"/>
      <c r="F377" s="64"/>
      <c r="G377" s="64"/>
      <c r="H377" s="64"/>
      <c r="I377" s="64"/>
      <c r="J377" s="64"/>
      <c r="IB377" s="110"/>
      <c r="IC377" s="110"/>
      <c r="ID377" s="110"/>
      <c r="IE377" s="110"/>
      <c r="IF377" s="110"/>
      <c r="IG377" s="110"/>
      <c r="IH377" s="110"/>
      <c r="II377" s="110"/>
      <c r="IJ377" s="110"/>
      <c r="IK377" s="110"/>
      <c r="IL377" s="110"/>
      <c r="IM377" s="110"/>
      <c r="IN377" s="110"/>
      <c r="IO377" s="110"/>
      <c r="IP377" s="110"/>
      <c r="IQ377" s="110"/>
      <c r="IR377" s="110"/>
    </row>
    <row r="378" spans="1:252" s="111" customFormat="1" ht="12.75" customHeight="1" hidden="1">
      <c r="A378" s="101" t="s">
        <v>1599</v>
      </c>
      <c r="B378" s="142" t="s">
        <v>1600</v>
      </c>
      <c r="C378" s="143" t="s">
        <v>112</v>
      </c>
      <c r="D378" s="64">
        <v>30000</v>
      </c>
      <c r="E378" s="64">
        <v>30000</v>
      </c>
      <c r="F378" s="64"/>
      <c r="G378" s="64"/>
      <c r="H378" s="64"/>
      <c r="I378" s="64"/>
      <c r="J378" s="64"/>
      <c r="IB378" s="110"/>
      <c r="IC378" s="110"/>
      <c r="ID378" s="110"/>
      <c r="IE378" s="110"/>
      <c r="IF378" s="110"/>
      <c r="IG378" s="110"/>
      <c r="IH378" s="110"/>
      <c r="II378" s="110"/>
      <c r="IJ378" s="110"/>
      <c r="IK378" s="110"/>
      <c r="IL378" s="110"/>
      <c r="IM378" s="110"/>
      <c r="IN378" s="110"/>
      <c r="IO378" s="110"/>
      <c r="IP378" s="110"/>
      <c r="IQ378" s="110"/>
      <c r="IR378" s="110"/>
    </row>
    <row r="379" spans="1:252" s="111" customFormat="1" ht="12.75" customHeight="1" hidden="1">
      <c r="A379" s="101" t="s">
        <v>1663</v>
      </c>
      <c r="B379" s="142" t="s">
        <v>1664</v>
      </c>
      <c r="C379" s="143" t="s">
        <v>112</v>
      </c>
      <c r="D379" s="64">
        <v>30000</v>
      </c>
      <c r="E379" s="64"/>
      <c r="F379" s="64"/>
      <c r="G379" s="64"/>
      <c r="H379" s="64"/>
      <c r="I379" s="64"/>
      <c r="J379" s="64"/>
      <c r="IB379" s="110"/>
      <c r="IC379" s="110"/>
      <c r="ID379" s="110"/>
      <c r="IE379" s="110"/>
      <c r="IF379" s="110"/>
      <c r="IG379" s="110"/>
      <c r="IH379" s="110"/>
      <c r="II379" s="110"/>
      <c r="IJ379" s="110"/>
      <c r="IK379" s="110"/>
      <c r="IL379" s="110"/>
      <c r="IM379" s="110"/>
      <c r="IN379" s="110"/>
      <c r="IO379" s="110"/>
      <c r="IP379" s="110"/>
      <c r="IQ379" s="110"/>
      <c r="IR379" s="110"/>
    </row>
    <row r="380" spans="1:252" s="111" customFormat="1" ht="12.75" customHeight="1" hidden="1">
      <c r="A380" s="101" t="s">
        <v>1839</v>
      </c>
      <c r="B380" s="142" t="s">
        <v>1840</v>
      </c>
      <c r="C380" s="143" t="s">
        <v>128</v>
      </c>
      <c r="D380" s="64">
        <v>30000</v>
      </c>
      <c r="E380" s="64">
        <v>30000</v>
      </c>
      <c r="F380" s="64"/>
      <c r="G380" s="64"/>
      <c r="H380" s="64"/>
      <c r="I380" s="64"/>
      <c r="J380" s="64"/>
      <c r="IB380" s="110"/>
      <c r="IC380" s="110"/>
      <c r="ID380" s="110"/>
      <c r="IE380" s="110"/>
      <c r="IF380" s="110"/>
      <c r="IG380" s="110"/>
      <c r="IH380" s="110"/>
      <c r="II380" s="110"/>
      <c r="IJ380" s="110"/>
      <c r="IK380" s="110"/>
      <c r="IL380" s="110"/>
      <c r="IM380" s="110"/>
      <c r="IN380" s="110"/>
      <c r="IO380" s="110"/>
      <c r="IP380" s="110"/>
      <c r="IQ380" s="110"/>
      <c r="IR380" s="110"/>
    </row>
    <row r="381" spans="1:252" s="111" customFormat="1" ht="22.5">
      <c r="A381" s="103" t="s">
        <v>852</v>
      </c>
      <c r="B381" s="167" t="s">
        <v>408</v>
      </c>
      <c r="C381" s="137"/>
      <c r="D381" s="62">
        <f aca="true" t="shared" si="88" ref="D381:J381">SUM(D382:D394)</f>
        <v>2048253.2200000002</v>
      </c>
      <c r="E381" s="62">
        <f t="shared" si="88"/>
        <v>1908497.1800000002</v>
      </c>
      <c r="F381" s="62">
        <f t="shared" si="88"/>
        <v>1105509.63</v>
      </c>
      <c r="G381" s="62">
        <f t="shared" si="88"/>
        <v>1657500</v>
      </c>
      <c r="H381" s="62">
        <f t="shared" si="88"/>
        <v>1657500</v>
      </c>
      <c r="I381" s="62">
        <f t="shared" si="88"/>
        <v>1657500</v>
      </c>
      <c r="J381" s="62">
        <f t="shared" si="88"/>
        <v>1657500</v>
      </c>
      <c r="IB381" s="110"/>
      <c r="IC381" s="110"/>
      <c r="ID381" s="110"/>
      <c r="IE381" s="110"/>
      <c r="IF381" s="110"/>
      <c r="IG381" s="110"/>
      <c r="IH381" s="110"/>
      <c r="II381" s="110"/>
      <c r="IJ381" s="110"/>
      <c r="IK381" s="110"/>
      <c r="IL381" s="110"/>
      <c r="IM381" s="110"/>
      <c r="IN381" s="110"/>
      <c r="IO381" s="110"/>
      <c r="IP381" s="110"/>
      <c r="IQ381" s="110"/>
      <c r="IR381" s="110"/>
    </row>
    <row r="382" spans="1:252" s="131" customFormat="1" ht="12.75" hidden="1">
      <c r="A382" s="101" t="s">
        <v>1287</v>
      </c>
      <c r="B382" s="142" t="s">
        <v>856</v>
      </c>
      <c r="C382" s="143" t="s">
        <v>134</v>
      </c>
      <c r="D382" s="64">
        <v>247977</v>
      </c>
      <c r="E382" s="64">
        <v>337323.75</v>
      </c>
      <c r="F382" s="64">
        <v>195000</v>
      </c>
      <c r="G382" s="64">
        <v>468000</v>
      </c>
      <c r="H382" s="64">
        <f>G382</f>
        <v>468000</v>
      </c>
      <c r="I382" s="64">
        <f>H382</f>
        <v>468000</v>
      </c>
      <c r="J382" s="64">
        <f>I382</f>
        <v>468000</v>
      </c>
      <c r="IB382" s="132"/>
      <c r="IC382" s="132"/>
      <c r="ID382" s="132"/>
      <c r="IE382" s="132"/>
      <c r="IF382" s="132"/>
      <c r="IG382" s="132"/>
      <c r="IH382" s="132"/>
      <c r="II382" s="132"/>
      <c r="IJ382" s="132"/>
      <c r="IK382" s="132"/>
      <c r="IL382" s="132"/>
      <c r="IM382" s="132"/>
      <c r="IN382" s="132"/>
      <c r="IO382" s="132"/>
      <c r="IP382" s="132"/>
      <c r="IQ382" s="132"/>
      <c r="IR382" s="132"/>
    </row>
    <row r="383" spans="1:252" s="131" customFormat="1" ht="12.75" hidden="1">
      <c r="A383" s="101" t="s">
        <v>1288</v>
      </c>
      <c r="B383" s="142" t="s">
        <v>857</v>
      </c>
      <c r="C383" s="143" t="s">
        <v>133</v>
      </c>
      <c r="D383" s="64">
        <v>342000</v>
      </c>
      <c r="E383" s="64">
        <v>252000</v>
      </c>
      <c r="F383" s="64">
        <v>108000</v>
      </c>
      <c r="G383" s="64">
        <v>144000</v>
      </c>
      <c r="H383" s="64">
        <f aca="true" t="shared" si="89" ref="H383:H394">G383</f>
        <v>144000</v>
      </c>
      <c r="I383" s="64">
        <f aca="true" t="shared" si="90" ref="I383:I394">H383</f>
        <v>144000</v>
      </c>
      <c r="J383" s="64">
        <f aca="true" t="shared" si="91" ref="J383:J394">I383</f>
        <v>144000</v>
      </c>
      <c r="IB383" s="132"/>
      <c r="IC383" s="132"/>
      <c r="ID383" s="132"/>
      <c r="IE383" s="132"/>
      <c r="IF383" s="132"/>
      <c r="IG383" s="132"/>
      <c r="IH383" s="132"/>
      <c r="II383" s="132"/>
      <c r="IJ383" s="132"/>
      <c r="IK383" s="132"/>
      <c r="IL383" s="132"/>
      <c r="IM383" s="132"/>
      <c r="IN383" s="132"/>
      <c r="IO383" s="132"/>
      <c r="IP383" s="132"/>
      <c r="IQ383" s="132"/>
      <c r="IR383" s="132"/>
    </row>
    <row r="384" spans="1:252" s="131" customFormat="1" ht="12.75" hidden="1">
      <c r="A384" s="101" t="s">
        <v>1289</v>
      </c>
      <c r="B384" s="142" t="s">
        <v>858</v>
      </c>
      <c r="C384" s="143" t="s">
        <v>135</v>
      </c>
      <c r="D384" s="64">
        <v>248800</v>
      </c>
      <c r="E384" s="64">
        <v>268000</v>
      </c>
      <c r="F384" s="64">
        <v>168400</v>
      </c>
      <c r="G384" s="64">
        <v>268800</v>
      </c>
      <c r="H384" s="64">
        <f t="shared" si="89"/>
        <v>268800</v>
      </c>
      <c r="I384" s="64">
        <f t="shared" si="90"/>
        <v>268800</v>
      </c>
      <c r="J384" s="64">
        <f t="shared" si="91"/>
        <v>268800</v>
      </c>
      <c r="IB384" s="132"/>
      <c r="IC384" s="132"/>
      <c r="ID384" s="132"/>
      <c r="IE384" s="132"/>
      <c r="IF384" s="132"/>
      <c r="IG384" s="132"/>
      <c r="IH384" s="132"/>
      <c r="II384" s="132"/>
      <c r="IJ384" s="132"/>
      <c r="IK384" s="132"/>
      <c r="IL384" s="132"/>
      <c r="IM384" s="132"/>
      <c r="IN384" s="132"/>
      <c r="IO384" s="132"/>
      <c r="IP384" s="132"/>
      <c r="IQ384" s="132"/>
      <c r="IR384" s="132"/>
    </row>
    <row r="385" spans="1:252" s="131" customFormat="1" ht="12.75" hidden="1">
      <c r="A385" s="101" t="s">
        <v>1290</v>
      </c>
      <c r="B385" s="142" t="s">
        <v>859</v>
      </c>
      <c r="C385" s="143" t="s">
        <v>136</v>
      </c>
      <c r="D385" s="64">
        <v>302167.32</v>
      </c>
      <c r="E385" s="64">
        <v>276986.71</v>
      </c>
      <c r="F385" s="64">
        <v>251806.1</v>
      </c>
      <c r="G385" s="64">
        <v>302000</v>
      </c>
      <c r="H385" s="64">
        <f t="shared" si="89"/>
        <v>302000</v>
      </c>
      <c r="I385" s="64">
        <f t="shared" si="90"/>
        <v>302000</v>
      </c>
      <c r="J385" s="64">
        <f t="shared" si="91"/>
        <v>302000</v>
      </c>
      <c r="IB385" s="132"/>
      <c r="IC385" s="132"/>
      <c r="ID385" s="132"/>
      <c r="IE385" s="132"/>
      <c r="IF385" s="132"/>
      <c r="IG385" s="132"/>
      <c r="IH385" s="132"/>
      <c r="II385" s="132"/>
      <c r="IJ385" s="132"/>
      <c r="IK385" s="132"/>
      <c r="IL385" s="132"/>
      <c r="IM385" s="132"/>
      <c r="IN385" s="132"/>
      <c r="IO385" s="132"/>
      <c r="IP385" s="132"/>
      <c r="IQ385" s="132"/>
      <c r="IR385" s="132"/>
    </row>
    <row r="386" spans="1:252" s="131" customFormat="1" ht="12.75" hidden="1">
      <c r="A386" s="101" t="s">
        <v>1291</v>
      </c>
      <c r="B386" s="142" t="s">
        <v>409</v>
      </c>
      <c r="C386" s="143" t="s">
        <v>149</v>
      </c>
      <c r="D386" s="64">
        <v>30000</v>
      </c>
      <c r="E386" s="64">
        <v>0</v>
      </c>
      <c r="F386" s="64"/>
      <c r="G386" s="64">
        <f aca="true" t="shared" si="92" ref="G386:G393">F386</f>
        <v>0</v>
      </c>
      <c r="H386" s="64">
        <f t="shared" si="89"/>
        <v>0</v>
      </c>
      <c r="I386" s="64">
        <f t="shared" si="90"/>
        <v>0</v>
      </c>
      <c r="J386" s="64">
        <f t="shared" si="91"/>
        <v>0</v>
      </c>
      <c r="IB386" s="132"/>
      <c r="IC386" s="132"/>
      <c r="ID386" s="132"/>
      <c r="IE386" s="132"/>
      <c r="IF386" s="132"/>
      <c r="IG386" s="132"/>
      <c r="IH386" s="132"/>
      <c r="II386" s="132"/>
      <c r="IJ386" s="132"/>
      <c r="IK386" s="132"/>
      <c r="IL386" s="132"/>
      <c r="IM386" s="132"/>
      <c r="IN386" s="132"/>
      <c r="IO386" s="132"/>
      <c r="IP386" s="132"/>
      <c r="IQ386" s="132"/>
      <c r="IR386" s="132"/>
    </row>
    <row r="387" spans="1:252" s="131" customFormat="1" ht="12.75" hidden="1">
      <c r="A387" s="101" t="s">
        <v>1292</v>
      </c>
      <c r="B387" s="142" t="s">
        <v>37</v>
      </c>
      <c r="C387" s="143" t="s">
        <v>36</v>
      </c>
      <c r="D387" s="64">
        <v>88506</v>
      </c>
      <c r="E387" s="64">
        <v>0</v>
      </c>
      <c r="F387" s="64"/>
      <c r="G387" s="64">
        <f t="shared" si="92"/>
        <v>0</v>
      </c>
      <c r="H387" s="64">
        <f t="shared" si="89"/>
        <v>0</v>
      </c>
      <c r="I387" s="64">
        <f t="shared" si="90"/>
        <v>0</v>
      </c>
      <c r="J387" s="64">
        <f t="shared" si="91"/>
        <v>0</v>
      </c>
      <c r="IB387" s="132"/>
      <c r="IC387" s="132"/>
      <c r="ID387" s="132"/>
      <c r="IE387" s="132"/>
      <c r="IF387" s="132"/>
      <c r="IG387" s="132"/>
      <c r="IH387" s="132"/>
      <c r="II387" s="132"/>
      <c r="IJ387" s="132"/>
      <c r="IK387" s="132"/>
      <c r="IL387" s="132"/>
      <c r="IM387" s="132"/>
      <c r="IN387" s="132"/>
      <c r="IO387" s="132"/>
      <c r="IP387" s="132"/>
      <c r="IQ387" s="132"/>
      <c r="IR387" s="132"/>
    </row>
    <row r="388" spans="1:252" s="131" customFormat="1" ht="12.75" hidden="1">
      <c r="A388" s="101" t="s">
        <v>1293</v>
      </c>
      <c r="B388" s="142" t="s">
        <v>1294</v>
      </c>
      <c r="C388" s="143" t="s">
        <v>145</v>
      </c>
      <c r="D388" s="64">
        <v>369041.11</v>
      </c>
      <c r="E388" s="64">
        <v>290630.35</v>
      </c>
      <c r="F388" s="64">
        <v>350473.15</v>
      </c>
      <c r="G388" s="64">
        <v>339000</v>
      </c>
      <c r="H388" s="64">
        <f t="shared" si="89"/>
        <v>339000</v>
      </c>
      <c r="I388" s="64">
        <f t="shared" si="90"/>
        <v>339000</v>
      </c>
      <c r="J388" s="64">
        <f t="shared" si="91"/>
        <v>339000</v>
      </c>
      <c r="IB388" s="132"/>
      <c r="IC388" s="132"/>
      <c r="ID388" s="132"/>
      <c r="IE388" s="132"/>
      <c r="IF388" s="132"/>
      <c r="IG388" s="132"/>
      <c r="IH388" s="132"/>
      <c r="II388" s="132"/>
      <c r="IJ388" s="132"/>
      <c r="IK388" s="132"/>
      <c r="IL388" s="132"/>
      <c r="IM388" s="132"/>
      <c r="IN388" s="132"/>
      <c r="IO388" s="132"/>
      <c r="IP388" s="132"/>
      <c r="IQ388" s="132"/>
      <c r="IR388" s="132"/>
    </row>
    <row r="389" spans="1:252" s="131" customFormat="1" ht="12.75" hidden="1">
      <c r="A389" s="101" t="s">
        <v>1295</v>
      </c>
      <c r="B389" s="142" t="s">
        <v>1296</v>
      </c>
      <c r="C389" s="143" t="s">
        <v>1218</v>
      </c>
      <c r="D389" s="64">
        <v>47513.79</v>
      </c>
      <c r="E389" s="64">
        <v>35313.26</v>
      </c>
      <c r="F389" s="64">
        <v>4430.38</v>
      </c>
      <c r="G389" s="64">
        <v>53000</v>
      </c>
      <c r="H389" s="64">
        <f t="shared" si="89"/>
        <v>53000</v>
      </c>
      <c r="I389" s="64">
        <f t="shared" si="90"/>
        <v>53000</v>
      </c>
      <c r="J389" s="64">
        <f t="shared" si="91"/>
        <v>53000</v>
      </c>
      <c r="IB389" s="132"/>
      <c r="IC389" s="132"/>
      <c r="ID389" s="132"/>
      <c r="IE389" s="132"/>
      <c r="IF389" s="132"/>
      <c r="IG389" s="132"/>
      <c r="IH389" s="132"/>
      <c r="II389" s="132"/>
      <c r="IJ389" s="132"/>
      <c r="IK389" s="132"/>
      <c r="IL389" s="132"/>
      <c r="IM389" s="132"/>
      <c r="IN389" s="132"/>
      <c r="IO389" s="132"/>
      <c r="IP389" s="132"/>
      <c r="IQ389" s="132"/>
      <c r="IR389" s="132"/>
    </row>
    <row r="390" spans="1:252" s="131" customFormat="1" ht="12.75" hidden="1">
      <c r="A390" s="101" t="s">
        <v>1433</v>
      </c>
      <c r="B390" s="142" t="s">
        <v>1434</v>
      </c>
      <c r="C390" s="143" t="s">
        <v>1429</v>
      </c>
      <c r="D390" s="64">
        <v>291908</v>
      </c>
      <c r="E390" s="64">
        <v>121043</v>
      </c>
      <c r="F390" s="64"/>
      <c r="G390" s="64">
        <f t="shared" si="92"/>
        <v>0</v>
      </c>
      <c r="H390" s="64">
        <f t="shared" si="89"/>
        <v>0</v>
      </c>
      <c r="I390" s="64">
        <f t="shared" si="90"/>
        <v>0</v>
      </c>
      <c r="J390" s="64">
        <f t="shared" si="91"/>
        <v>0</v>
      </c>
      <c r="IB390" s="132"/>
      <c r="IC390" s="132"/>
      <c r="ID390" s="132"/>
      <c r="IE390" s="132"/>
      <c r="IF390" s="132"/>
      <c r="IG390" s="132"/>
      <c r="IH390" s="132"/>
      <c r="II390" s="132"/>
      <c r="IJ390" s="132"/>
      <c r="IK390" s="132"/>
      <c r="IL390" s="132"/>
      <c r="IM390" s="132"/>
      <c r="IN390" s="132"/>
      <c r="IO390" s="132"/>
      <c r="IP390" s="132"/>
      <c r="IQ390" s="132"/>
      <c r="IR390" s="132"/>
    </row>
    <row r="391" spans="1:252" s="131" customFormat="1" ht="12.75" hidden="1">
      <c r="A391" s="101" t="s">
        <v>1713</v>
      </c>
      <c r="B391" s="142" t="s">
        <v>1714</v>
      </c>
      <c r="C391" s="143" t="s">
        <v>1703</v>
      </c>
      <c r="D391" s="64">
        <v>80100</v>
      </c>
      <c r="E391" s="64">
        <v>237040.11</v>
      </c>
      <c r="F391" s="64"/>
      <c r="G391" s="64">
        <f t="shared" si="92"/>
        <v>0</v>
      </c>
      <c r="H391" s="64">
        <f t="shared" si="89"/>
        <v>0</v>
      </c>
      <c r="I391" s="64">
        <f t="shared" si="90"/>
        <v>0</v>
      </c>
      <c r="J391" s="64">
        <f t="shared" si="91"/>
        <v>0</v>
      </c>
      <c r="IB391" s="132"/>
      <c r="IC391" s="132"/>
      <c r="ID391" s="132"/>
      <c r="IE391" s="132"/>
      <c r="IF391" s="132"/>
      <c r="IG391" s="132"/>
      <c r="IH391" s="132"/>
      <c r="II391" s="132"/>
      <c r="IJ391" s="132"/>
      <c r="IK391" s="132"/>
      <c r="IL391" s="132"/>
      <c r="IM391" s="132"/>
      <c r="IN391" s="132"/>
      <c r="IO391" s="132"/>
      <c r="IP391" s="132"/>
      <c r="IQ391" s="132"/>
      <c r="IR391" s="132"/>
    </row>
    <row r="392" spans="1:252" s="131" customFormat="1" ht="12.75" hidden="1">
      <c r="A392" s="101" t="s">
        <v>1727</v>
      </c>
      <c r="B392" s="101" t="s">
        <v>1728</v>
      </c>
      <c r="C392" s="102" t="s">
        <v>1725</v>
      </c>
      <c r="D392" s="64"/>
      <c r="E392" s="64">
        <v>39000</v>
      </c>
      <c r="F392" s="64">
        <v>26000</v>
      </c>
      <c r="G392" s="64">
        <v>77000</v>
      </c>
      <c r="H392" s="64">
        <f t="shared" si="89"/>
        <v>77000</v>
      </c>
      <c r="I392" s="64">
        <f t="shared" si="90"/>
        <v>77000</v>
      </c>
      <c r="J392" s="64">
        <f t="shared" si="91"/>
        <v>77000</v>
      </c>
      <c r="IB392" s="132"/>
      <c r="IC392" s="132"/>
      <c r="ID392" s="132"/>
      <c r="IE392" s="132"/>
      <c r="IF392" s="132"/>
      <c r="IG392" s="132"/>
      <c r="IH392" s="132"/>
      <c r="II392" s="132"/>
      <c r="IJ392" s="132"/>
      <c r="IK392" s="132"/>
      <c r="IL392" s="132"/>
      <c r="IM392" s="132"/>
      <c r="IN392" s="132"/>
      <c r="IO392" s="132"/>
      <c r="IP392" s="132"/>
      <c r="IQ392" s="132"/>
      <c r="IR392" s="132"/>
    </row>
    <row r="393" spans="1:252" s="131" customFormat="1" ht="12.75" hidden="1">
      <c r="A393" s="101" t="s">
        <v>1833</v>
      </c>
      <c r="B393" s="101" t="s">
        <v>1834</v>
      </c>
      <c r="C393" s="102" t="s">
        <v>1829</v>
      </c>
      <c r="D393" s="64"/>
      <c r="E393" s="64">
        <v>49800</v>
      </c>
      <c r="F393" s="64"/>
      <c r="G393" s="64">
        <f t="shared" si="92"/>
        <v>0</v>
      </c>
      <c r="H393" s="64">
        <f t="shared" si="89"/>
        <v>0</v>
      </c>
      <c r="I393" s="64">
        <f t="shared" si="90"/>
        <v>0</v>
      </c>
      <c r="J393" s="64">
        <f t="shared" si="91"/>
        <v>0</v>
      </c>
      <c r="IB393" s="132"/>
      <c r="IC393" s="132"/>
      <c r="ID393" s="132"/>
      <c r="IE393" s="132"/>
      <c r="IF393" s="132"/>
      <c r="IG393" s="132"/>
      <c r="IH393" s="132"/>
      <c r="II393" s="132"/>
      <c r="IJ393" s="132"/>
      <c r="IK393" s="132"/>
      <c r="IL393" s="132"/>
      <c r="IM393" s="132"/>
      <c r="IN393" s="132"/>
      <c r="IO393" s="132"/>
      <c r="IP393" s="132"/>
      <c r="IQ393" s="132"/>
      <c r="IR393" s="132"/>
    </row>
    <row r="394" spans="1:235" s="132" customFormat="1" ht="12.75" hidden="1">
      <c r="A394" s="101"/>
      <c r="B394" s="142" t="s">
        <v>472</v>
      </c>
      <c r="C394" s="143" t="s">
        <v>3</v>
      </c>
      <c r="D394" s="64">
        <v>240</v>
      </c>
      <c r="E394" s="64">
        <v>1360</v>
      </c>
      <c r="F394" s="64">
        <v>1400</v>
      </c>
      <c r="G394" s="64">
        <v>5700</v>
      </c>
      <c r="H394" s="64">
        <f t="shared" si="89"/>
        <v>5700</v>
      </c>
      <c r="I394" s="64">
        <f t="shared" si="90"/>
        <v>5700</v>
      </c>
      <c r="J394" s="64">
        <f t="shared" si="91"/>
        <v>5700</v>
      </c>
      <c r="K394" s="131"/>
      <c r="L394" s="131"/>
      <c r="M394" s="131"/>
      <c r="N394" s="131"/>
      <c r="O394" s="131"/>
      <c r="P394" s="131"/>
      <c r="Q394" s="131"/>
      <c r="R394" s="131"/>
      <c r="S394" s="131"/>
      <c r="T394" s="131"/>
      <c r="U394" s="131"/>
      <c r="V394" s="131"/>
      <c r="W394" s="131"/>
      <c r="X394" s="131"/>
      <c r="Y394" s="131"/>
      <c r="Z394" s="131"/>
      <c r="AA394" s="131"/>
      <c r="AB394" s="131"/>
      <c r="AC394" s="131"/>
      <c r="AD394" s="131"/>
      <c r="AE394" s="131"/>
      <c r="AF394" s="131"/>
      <c r="AG394" s="131"/>
      <c r="AH394" s="131"/>
      <c r="AI394" s="131"/>
      <c r="AJ394" s="131"/>
      <c r="AK394" s="131"/>
      <c r="AL394" s="131"/>
      <c r="AM394" s="131"/>
      <c r="AN394" s="131"/>
      <c r="AO394" s="131"/>
      <c r="AP394" s="131"/>
      <c r="AQ394" s="131"/>
      <c r="AR394" s="131"/>
      <c r="AS394" s="131"/>
      <c r="AT394" s="131"/>
      <c r="AU394" s="131"/>
      <c r="AV394" s="131"/>
      <c r="AW394" s="131"/>
      <c r="AX394" s="131"/>
      <c r="AY394" s="131"/>
      <c r="AZ394" s="131"/>
      <c r="BA394" s="131"/>
      <c r="BB394" s="131"/>
      <c r="BC394" s="131"/>
      <c r="BD394" s="131"/>
      <c r="BE394" s="131"/>
      <c r="BF394" s="131"/>
      <c r="BG394" s="131"/>
      <c r="BH394" s="131"/>
      <c r="BI394" s="131"/>
      <c r="BJ394" s="131"/>
      <c r="BK394" s="131"/>
      <c r="BL394" s="131"/>
      <c r="BM394" s="131"/>
      <c r="BN394" s="131"/>
      <c r="BO394" s="131"/>
      <c r="BP394" s="131"/>
      <c r="BQ394" s="131"/>
      <c r="BR394" s="131"/>
      <c r="BS394" s="131"/>
      <c r="BT394" s="131"/>
      <c r="BU394" s="131"/>
      <c r="BV394" s="131"/>
      <c r="BW394" s="131"/>
      <c r="BX394" s="131"/>
      <c r="BY394" s="131"/>
      <c r="BZ394" s="131"/>
      <c r="CA394" s="131"/>
      <c r="CB394" s="131"/>
      <c r="CC394" s="131"/>
      <c r="CD394" s="131"/>
      <c r="CE394" s="131"/>
      <c r="CF394" s="131"/>
      <c r="CG394" s="131"/>
      <c r="CH394" s="131"/>
      <c r="CI394" s="131"/>
      <c r="CJ394" s="131"/>
      <c r="CK394" s="131"/>
      <c r="CL394" s="131"/>
      <c r="CM394" s="131"/>
      <c r="CN394" s="131"/>
      <c r="CO394" s="131"/>
      <c r="CP394" s="131"/>
      <c r="CQ394" s="131"/>
      <c r="CR394" s="131"/>
      <c r="CS394" s="131"/>
      <c r="CT394" s="131"/>
      <c r="CU394" s="131"/>
      <c r="CV394" s="131"/>
      <c r="CW394" s="131"/>
      <c r="CX394" s="131"/>
      <c r="CY394" s="131"/>
      <c r="CZ394" s="131"/>
      <c r="DA394" s="131"/>
      <c r="DB394" s="131"/>
      <c r="DC394" s="131"/>
      <c r="DD394" s="131"/>
      <c r="DE394" s="131"/>
      <c r="DF394" s="131"/>
      <c r="DG394" s="131"/>
      <c r="DH394" s="131"/>
      <c r="DI394" s="131"/>
      <c r="DJ394" s="131"/>
      <c r="DK394" s="131"/>
      <c r="DL394" s="131"/>
      <c r="DM394" s="131"/>
      <c r="DN394" s="131"/>
      <c r="DO394" s="131"/>
      <c r="DP394" s="131"/>
      <c r="DQ394" s="131"/>
      <c r="DR394" s="131"/>
      <c r="DS394" s="131"/>
      <c r="DT394" s="131"/>
      <c r="DU394" s="131"/>
      <c r="DV394" s="131"/>
      <c r="DW394" s="131"/>
      <c r="DX394" s="131"/>
      <c r="DY394" s="131"/>
      <c r="DZ394" s="131"/>
      <c r="EA394" s="131"/>
      <c r="EB394" s="131"/>
      <c r="EC394" s="131"/>
      <c r="ED394" s="131"/>
      <c r="EE394" s="131"/>
      <c r="EF394" s="131"/>
      <c r="EG394" s="131"/>
      <c r="EH394" s="131"/>
      <c r="EI394" s="131"/>
      <c r="EJ394" s="131"/>
      <c r="EK394" s="131"/>
      <c r="EL394" s="131"/>
      <c r="EM394" s="131"/>
      <c r="EN394" s="131"/>
      <c r="EO394" s="131"/>
      <c r="EP394" s="131"/>
      <c r="EQ394" s="131"/>
      <c r="ER394" s="131"/>
      <c r="ES394" s="131"/>
      <c r="ET394" s="131"/>
      <c r="EU394" s="131"/>
      <c r="EV394" s="131"/>
      <c r="EW394" s="131"/>
      <c r="EX394" s="131"/>
      <c r="EY394" s="131"/>
      <c r="EZ394" s="131"/>
      <c r="FA394" s="131"/>
      <c r="FB394" s="131"/>
      <c r="FC394" s="131"/>
      <c r="FD394" s="131"/>
      <c r="FE394" s="131"/>
      <c r="FF394" s="131"/>
      <c r="FG394" s="131"/>
      <c r="FH394" s="131"/>
      <c r="FI394" s="131"/>
      <c r="FJ394" s="131"/>
      <c r="FK394" s="131"/>
      <c r="FL394" s="131"/>
      <c r="FM394" s="131"/>
      <c r="FN394" s="131"/>
      <c r="FO394" s="131"/>
      <c r="FP394" s="131"/>
      <c r="FQ394" s="131"/>
      <c r="FR394" s="131"/>
      <c r="FS394" s="131"/>
      <c r="FT394" s="131"/>
      <c r="FU394" s="131"/>
      <c r="FV394" s="131"/>
      <c r="FW394" s="131"/>
      <c r="FX394" s="131"/>
      <c r="FY394" s="131"/>
      <c r="FZ394" s="131"/>
      <c r="GA394" s="131"/>
      <c r="GB394" s="131"/>
      <c r="GC394" s="131"/>
      <c r="GD394" s="131"/>
      <c r="GE394" s="131"/>
      <c r="GF394" s="131"/>
      <c r="GG394" s="131"/>
      <c r="GH394" s="131"/>
      <c r="GI394" s="131"/>
      <c r="GJ394" s="131"/>
      <c r="GK394" s="131"/>
      <c r="GL394" s="131"/>
      <c r="GM394" s="131"/>
      <c r="GN394" s="131"/>
      <c r="GO394" s="131"/>
      <c r="GP394" s="131"/>
      <c r="GQ394" s="131"/>
      <c r="GR394" s="131"/>
      <c r="GS394" s="131"/>
      <c r="GT394" s="131"/>
      <c r="GU394" s="131"/>
      <c r="GV394" s="131"/>
      <c r="GW394" s="131"/>
      <c r="GX394" s="131"/>
      <c r="GY394" s="131"/>
      <c r="GZ394" s="131"/>
      <c r="HA394" s="131"/>
      <c r="HB394" s="131"/>
      <c r="HC394" s="131"/>
      <c r="HD394" s="131"/>
      <c r="HE394" s="131"/>
      <c r="HF394" s="131"/>
      <c r="HG394" s="131"/>
      <c r="HH394" s="131"/>
      <c r="HI394" s="131"/>
      <c r="HJ394" s="131"/>
      <c r="HK394" s="131"/>
      <c r="HL394" s="131"/>
      <c r="HM394" s="131"/>
      <c r="HN394" s="131"/>
      <c r="HO394" s="131"/>
      <c r="HP394" s="131"/>
      <c r="HQ394" s="131"/>
      <c r="HR394" s="131"/>
      <c r="HS394" s="131"/>
      <c r="HT394" s="131"/>
      <c r="HU394" s="131"/>
      <c r="HV394" s="131"/>
      <c r="HW394" s="131"/>
      <c r="HX394" s="131"/>
      <c r="HY394" s="131"/>
      <c r="HZ394" s="131"/>
      <c r="IA394" s="131"/>
    </row>
    <row r="395" spans="1:10" ht="22.5">
      <c r="A395" s="103" t="s">
        <v>860</v>
      </c>
      <c r="B395" s="167" t="s">
        <v>861</v>
      </c>
      <c r="C395" s="137"/>
      <c r="D395" s="62">
        <f aca="true" t="shared" si="93" ref="D395:I395">SUM(D396:D400)</f>
        <v>7224281.76</v>
      </c>
      <c r="E395" s="62">
        <f t="shared" si="93"/>
        <v>7542404.93</v>
      </c>
      <c r="F395" s="62">
        <f t="shared" si="93"/>
        <v>8155766.14</v>
      </c>
      <c r="G395" s="62">
        <f t="shared" si="93"/>
        <v>8911600</v>
      </c>
      <c r="H395" s="62">
        <f t="shared" si="93"/>
        <v>9451700</v>
      </c>
      <c r="I395" s="62">
        <f t="shared" si="93"/>
        <v>10207700</v>
      </c>
      <c r="J395" s="62">
        <f>SUM(J396:J400)</f>
        <v>11024000</v>
      </c>
    </row>
    <row r="396" spans="1:235" s="124" customFormat="1" ht="12.75" hidden="1">
      <c r="A396" s="101" t="s">
        <v>862</v>
      </c>
      <c r="B396" s="142" t="s">
        <v>306</v>
      </c>
      <c r="C396" s="143" t="s">
        <v>151</v>
      </c>
      <c r="D396" s="64">
        <v>4757862.13</v>
      </c>
      <c r="E396" s="64">
        <v>5782238.13</v>
      </c>
      <c r="F396" s="64">
        <v>6431306.8</v>
      </c>
      <c r="G396" s="64">
        <v>7060000</v>
      </c>
      <c r="H396" s="64">
        <v>8000000</v>
      </c>
      <c r="I396" s="64">
        <f>H396*1.08</f>
        <v>8640000</v>
      </c>
      <c r="J396" s="64">
        <f>I396*1.08</f>
        <v>9331200</v>
      </c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  <c r="V396" s="125"/>
      <c r="W396" s="125"/>
      <c r="X396" s="125"/>
      <c r="Y396" s="125"/>
      <c r="Z396" s="125"/>
      <c r="AA396" s="125"/>
      <c r="AB396" s="125"/>
      <c r="AC396" s="125"/>
      <c r="AD396" s="125"/>
      <c r="AE396" s="125"/>
      <c r="AF396" s="125"/>
      <c r="AG396" s="125"/>
      <c r="AH396" s="125"/>
      <c r="AI396" s="125"/>
      <c r="AJ396" s="125"/>
      <c r="AK396" s="125"/>
      <c r="AL396" s="125"/>
      <c r="AM396" s="125"/>
      <c r="AN396" s="125"/>
      <c r="AO396" s="125"/>
      <c r="AP396" s="125"/>
      <c r="AQ396" s="125"/>
      <c r="AR396" s="125"/>
      <c r="AS396" s="125"/>
      <c r="AT396" s="125"/>
      <c r="AU396" s="125"/>
      <c r="AV396" s="125"/>
      <c r="AW396" s="125"/>
      <c r="AX396" s="125"/>
      <c r="AY396" s="125"/>
      <c r="AZ396" s="125"/>
      <c r="BA396" s="125"/>
      <c r="BB396" s="125"/>
      <c r="BC396" s="125"/>
      <c r="BD396" s="125"/>
      <c r="BE396" s="125"/>
      <c r="BF396" s="125"/>
      <c r="BG396" s="125"/>
      <c r="BH396" s="125"/>
      <c r="BI396" s="125"/>
      <c r="BJ396" s="125"/>
      <c r="BK396" s="125"/>
      <c r="BL396" s="125"/>
      <c r="BM396" s="125"/>
      <c r="BN396" s="125"/>
      <c r="BO396" s="125"/>
      <c r="BP396" s="125"/>
      <c r="BQ396" s="125"/>
      <c r="BR396" s="125"/>
      <c r="BS396" s="125"/>
      <c r="BT396" s="125"/>
      <c r="BU396" s="125"/>
      <c r="BV396" s="125"/>
      <c r="BW396" s="125"/>
      <c r="BX396" s="125"/>
      <c r="BY396" s="125"/>
      <c r="BZ396" s="125"/>
      <c r="CA396" s="125"/>
      <c r="CB396" s="125"/>
      <c r="CC396" s="125"/>
      <c r="CD396" s="125"/>
      <c r="CE396" s="125"/>
      <c r="CF396" s="125"/>
      <c r="CG396" s="125"/>
      <c r="CH396" s="125"/>
      <c r="CI396" s="125"/>
      <c r="CJ396" s="125"/>
      <c r="CK396" s="125"/>
      <c r="CL396" s="125"/>
      <c r="CM396" s="125"/>
      <c r="CN396" s="125"/>
      <c r="CO396" s="125"/>
      <c r="CP396" s="125"/>
      <c r="CQ396" s="125"/>
      <c r="CR396" s="125"/>
      <c r="CS396" s="125"/>
      <c r="CT396" s="125"/>
      <c r="CU396" s="125"/>
      <c r="CV396" s="125"/>
      <c r="CW396" s="125"/>
      <c r="CX396" s="125"/>
      <c r="CY396" s="125"/>
      <c r="CZ396" s="125"/>
      <c r="DA396" s="125"/>
      <c r="DB396" s="125"/>
      <c r="DC396" s="125"/>
      <c r="DD396" s="125"/>
      <c r="DE396" s="125"/>
      <c r="DF396" s="125"/>
      <c r="DG396" s="125"/>
      <c r="DH396" s="125"/>
      <c r="DI396" s="125"/>
      <c r="DJ396" s="125"/>
      <c r="DK396" s="125"/>
      <c r="DL396" s="125"/>
      <c r="DM396" s="125"/>
      <c r="DN396" s="125"/>
      <c r="DO396" s="125"/>
      <c r="DP396" s="125"/>
      <c r="DQ396" s="125"/>
      <c r="DR396" s="125"/>
      <c r="DS396" s="125"/>
      <c r="DT396" s="125"/>
      <c r="DU396" s="125"/>
      <c r="DV396" s="125"/>
      <c r="DW396" s="125"/>
      <c r="DX396" s="125"/>
      <c r="DY396" s="125"/>
      <c r="DZ396" s="125"/>
      <c r="EA396" s="125"/>
      <c r="EB396" s="125"/>
      <c r="EC396" s="125"/>
      <c r="ED396" s="125"/>
      <c r="EE396" s="125"/>
      <c r="EF396" s="125"/>
      <c r="EG396" s="125"/>
      <c r="EH396" s="125"/>
      <c r="EI396" s="125"/>
      <c r="EJ396" s="125"/>
      <c r="EK396" s="125"/>
      <c r="EL396" s="125"/>
      <c r="EM396" s="125"/>
      <c r="EN396" s="125"/>
      <c r="EO396" s="125"/>
      <c r="EP396" s="125"/>
      <c r="EQ396" s="125"/>
      <c r="ER396" s="125"/>
      <c r="ES396" s="125"/>
      <c r="ET396" s="125"/>
      <c r="EU396" s="125"/>
      <c r="EV396" s="125"/>
      <c r="EW396" s="125"/>
      <c r="EX396" s="125"/>
      <c r="EY396" s="125"/>
      <c r="EZ396" s="125"/>
      <c r="FA396" s="125"/>
      <c r="FB396" s="125"/>
      <c r="FC396" s="125"/>
      <c r="FD396" s="125"/>
      <c r="FE396" s="125"/>
      <c r="FF396" s="125"/>
      <c r="FG396" s="125"/>
      <c r="FH396" s="125"/>
      <c r="FI396" s="125"/>
      <c r="FJ396" s="125"/>
      <c r="FK396" s="125"/>
      <c r="FL396" s="125"/>
      <c r="FM396" s="125"/>
      <c r="FN396" s="125"/>
      <c r="FO396" s="125"/>
      <c r="FP396" s="125"/>
      <c r="FQ396" s="125"/>
      <c r="FR396" s="125"/>
      <c r="FS396" s="125"/>
      <c r="FT396" s="125"/>
      <c r="FU396" s="125"/>
      <c r="FV396" s="125"/>
      <c r="FW396" s="125"/>
      <c r="FX396" s="125"/>
      <c r="FY396" s="125"/>
      <c r="FZ396" s="125"/>
      <c r="GA396" s="125"/>
      <c r="GB396" s="125"/>
      <c r="GC396" s="125"/>
      <c r="GD396" s="125"/>
      <c r="GE396" s="125"/>
      <c r="GF396" s="125"/>
      <c r="GG396" s="125"/>
      <c r="GH396" s="125"/>
      <c r="GI396" s="125"/>
      <c r="GJ396" s="125"/>
      <c r="GK396" s="125"/>
      <c r="GL396" s="125"/>
      <c r="GM396" s="125"/>
      <c r="GN396" s="125"/>
      <c r="GO396" s="125"/>
      <c r="GP396" s="125"/>
      <c r="GQ396" s="125"/>
      <c r="GR396" s="125"/>
      <c r="GS396" s="125"/>
      <c r="GT396" s="125"/>
      <c r="GU396" s="125"/>
      <c r="GV396" s="125"/>
      <c r="GW396" s="125"/>
      <c r="GX396" s="125"/>
      <c r="GY396" s="125"/>
      <c r="GZ396" s="125"/>
      <c r="HA396" s="125"/>
      <c r="HB396" s="125"/>
      <c r="HC396" s="125"/>
      <c r="HD396" s="125"/>
      <c r="HE396" s="125"/>
      <c r="HF396" s="125"/>
      <c r="HG396" s="125"/>
      <c r="HH396" s="125"/>
      <c r="HI396" s="125"/>
      <c r="HJ396" s="125"/>
      <c r="HK396" s="125"/>
      <c r="HL396" s="125"/>
      <c r="HM396" s="125"/>
      <c r="HN396" s="125"/>
      <c r="HO396" s="125"/>
      <c r="HP396" s="125"/>
      <c r="HQ396" s="125"/>
      <c r="HR396" s="125"/>
      <c r="HS396" s="125"/>
      <c r="HT396" s="125"/>
      <c r="HU396" s="125"/>
      <c r="HV396" s="125"/>
      <c r="HW396" s="125"/>
      <c r="HX396" s="125"/>
      <c r="HY396" s="125"/>
      <c r="HZ396" s="125"/>
      <c r="IA396" s="125"/>
    </row>
    <row r="397" spans="1:235" s="124" customFormat="1" ht="18" hidden="1">
      <c r="A397" s="101" t="s">
        <v>232</v>
      </c>
      <c r="B397" s="142" t="s">
        <v>307</v>
      </c>
      <c r="C397" s="143" t="s">
        <v>233</v>
      </c>
      <c r="D397" s="64">
        <v>7300</v>
      </c>
      <c r="E397" s="64">
        <v>2550</v>
      </c>
      <c r="F397" s="64">
        <v>2550</v>
      </c>
      <c r="G397" s="64">
        <v>2550</v>
      </c>
      <c r="H397" s="64">
        <v>5000</v>
      </c>
      <c r="I397" s="64">
        <f>H397*1.08</f>
        <v>5400</v>
      </c>
      <c r="J397" s="64">
        <v>5800</v>
      </c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  <c r="V397" s="125"/>
      <c r="W397" s="125"/>
      <c r="X397" s="125"/>
      <c r="Y397" s="125"/>
      <c r="Z397" s="125"/>
      <c r="AA397" s="125"/>
      <c r="AB397" s="125"/>
      <c r="AC397" s="125"/>
      <c r="AD397" s="125"/>
      <c r="AE397" s="125"/>
      <c r="AF397" s="125"/>
      <c r="AG397" s="125"/>
      <c r="AH397" s="125"/>
      <c r="AI397" s="125"/>
      <c r="AJ397" s="125"/>
      <c r="AK397" s="125"/>
      <c r="AL397" s="125"/>
      <c r="AM397" s="125"/>
      <c r="AN397" s="125"/>
      <c r="AO397" s="125"/>
      <c r="AP397" s="125"/>
      <c r="AQ397" s="125"/>
      <c r="AR397" s="125"/>
      <c r="AS397" s="125"/>
      <c r="AT397" s="125"/>
      <c r="AU397" s="125"/>
      <c r="AV397" s="125"/>
      <c r="AW397" s="125"/>
      <c r="AX397" s="125"/>
      <c r="AY397" s="125"/>
      <c r="AZ397" s="125"/>
      <c r="BA397" s="125"/>
      <c r="BB397" s="125"/>
      <c r="BC397" s="125"/>
      <c r="BD397" s="125"/>
      <c r="BE397" s="125"/>
      <c r="BF397" s="125"/>
      <c r="BG397" s="125"/>
      <c r="BH397" s="125"/>
      <c r="BI397" s="125"/>
      <c r="BJ397" s="125"/>
      <c r="BK397" s="125"/>
      <c r="BL397" s="125"/>
      <c r="BM397" s="125"/>
      <c r="BN397" s="125"/>
      <c r="BO397" s="125"/>
      <c r="BP397" s="125"/>
      <c r="BQ397" s="125"/>
      <c r="BR397" s="125"/>
      <c r="BS397" s="125"/>
      <c r="BT397" s="125"/>
      <c r="BU397" s="125"/>
      <c r="BV397" s="125"/>
      <c r="BW397" s="125"/>
      <c r="BX397" s="125"/>
      <c r="BY397" s="125"/>
      <c r="BZ397" s="125"/>
      <c r="CA397" s="125"/>
      <c r="CB397" s="125"/>
      <c r="CC397" s="125"/>
      <c r="CD397" s="125"/>
      <c r="CE397" s="125"/>
      <c r="CF397" s="125"/>
      <c r="CG397" s="125"/>
      <c r="CH397" s="125"/>
      <c r="CI397" s="125"/>
      <c r="CJ397" s="125"/>
      <c r="CK397" s="125"/>
      <c r="CL397" s="125"/>
      <c r="CM397" s="125"/>
      <c r="CN397" s="125"/>
      <c r="CO397" s="125"/>
      <c r="CP397" s="125"/>
      <c r="CQ397" s="125"/>
      <c r="CR397" s="125"/>
      <c r="CS397" s="125"/>
      <c r="CT397" s="125"/>
      <c r="CU397" s="125"/>
      <c r="CV397" s="125"/>
      <c r="CW397" s="125"/>
      <c r="CX397" s="125"/>
      <c r="CY397" s="125"/>
      <c r="CZ397" s="125"/>
      <c r="DA397" s="125"/>
      <c r="DB397" s="125"/>
      <c r="DC397" s="125"/>
      <c r="DD397" s="125"/>
      <c r="DE397" s="125"/>
      <c r="DF397" s="125"/>
      <c r="DG397" s="125"/>
      <c r="DH397" s="125"/>
      <c r="DI397" s="125"/>
      <c r="DJ397" s="125"/>
      <c r="DK397" s="125"/>
      <c r="DL397" s="125"/>
      <c r="DM397" s="125"/>
      <c r="DN397" s="125"/>
      <c r="DO397" s="125"/>
      <c r="DP397" s="125"/>
      <c r="DQ397" s="125"/>
      <c r="DR397" s="125"/>
      <c r="DS397" s="125"/>
      <c r="DT397" s="125"/>
      <c r="DU397" s="125"/>
      <c r="DV397" s="125"/>
      <c r="DW397" s="125"/>
      <c r="DX397" s="125"/>
      <c r="DY397" s="125"/>
      <c r="DZ397" s="125"/>
      <c r="EA397" s="125"/>
      <c r="EB397" s="125"/>
      <c r="EC397" s="125"/>
      <c r="ED397" s="125"/>
      <c r="EE397" s="125"/>
      <c r="EF397" s="125"/>
      <c r="EG397" s="125"/>
      <c r="EH397" s="125"/>
      <c r="EI397" s="125"/>
      <c r="EJ397" s="125"/>
      <c r="EK397" s="125"/>
      <c r="EL397" s="125"/>
      <c r="EM397" s="125"/>
      <c r="EN397" s="125"/>
      <c r="EO397" s="125"/>
      <c r="EP397" s="125"/>
      <c r="EQ397" s="125"/>
      <c r="ER397" s="125"/>
      <c r="ES397" s="125"/>
      <c r="ET397" s="125"/>
      <c r="EU397" s="125"/>
      <c r="EV397" s="125"/>
      <c r="EW397" s="125"/>
      <c r="EX397" s="125"/>
      <c r="EY397" s="125"/>
      <c r="EZ397" s="125"/>
      <c r="FA397" s="125"/>
      <c r="FB397" s="125"/>
      <c r="FC397" s="125"/>
      <c r="FD397" s="125"/>
      <c r="FE397" s="125"/>
      <c r="FF397" s="125"/>
      <c r="FG397" s="125"/>
      <c r="FH397" s="125"/>
      <c r="FI397" s="125"/>
      <c r="FJ397" s="125"/>
      <c r="FK397" s="125"/>
      <c r="FL397" s="125"/>
      <c r="FM397" s="125"/>
      <c r="FN397" s="125"/>
      <c r="FO397" s="125"/>
      <c r="FP397" s="125"/>
      <c r="FQ397" s="125"/>
      <c r="FR397" s="125"/>
      <c r="FS397" s="125"/>
      <c r="FT397" s="125"/>
      <c r="FU397" s="125"/>
      <c r="FV397" s="125"/>
      <c r="FW397" s="125"/>
      <c r="FX397" s="125"/>
      <c r="FY397" s="125"/>
      <c r="FZ397" s="125"/>
      <c r="GA397" s="125"/>
      <c r="GB397" s="125"/>
      <c r="GC397" s="125"/>
      <c r="GD397" s="125"/>
      <c r="GE397" s="125"/>
      <c r="GF397" s="125"/>
      <c r="GG397" s="125"/>
      <c r="GH397" s="125"/>
      <c r="GI397" s="125"/>
      <c r="GJ397" s="125"/>
      <c r="GK397" s="125"/>
      <c r="GL397" s="125"/>
      <c r="GM397" s="125"/>
      <c r="GN397" s="125"/>
      <c r="GO397" s="125"/>
      <c r="GP397" s="125"/>
      <c r="GQ397" s="125"/>
      <c r="GR397" s="125"/>
      <c r="GS397" s="125"/>
      <c r="GT397" s="125"/>
      <c r="GU397" s="125"/>
      <c r="GV397" s="125"/>
      <c r="GW397" s="125"/>
      <c r="GX397" s="125"/>
      <c r="GY397" s="125"/>
      <c r="GZ397" s="125"/>
      <c r="HA397" s="125"/>
      <c r="HB397" s="125"/>
      <c r="HC397" s="125"/>
      <c r="HD397" s="125"/>
      <c r="HE397" s="125"/>
      <c r="HF397" s="125"/>
      <c r="HG397" s="125"/>
      <c r="HH397" s="125"/>
      <c r="HI397" s="125"/>
      <c r="HJ397" s="125"/>
      <c r="HK397" s="125"/>
      <c r="HL397" s="125"/>
      <c r="HM397" s="125"/>
      <c r="HN397" s="125"/>
      <c r="HO397" s="125"/>
      <c r="HP397" s="125"/>
      <c r="HQ397" s="125"/>
      <c r="HR397" s="125"/>
      <c r="HS397" s="125"/>
      <c r="HT397" s="125"/>
      <c r="HU397" s="125"/>
      <c r="HV397" s="125"/>
      <c r="HW397" s="125"/>
      <c r="HX397" s="125"/>
      <c r="HY397" s="125"/>
      <c r="HZ397" s="125"/>
      <c r="IA397" s="125"/>
    </row>
    <row r="398" spans="1:235" s="124" customFormat="1" ht="18" hidden="1">
      <c r="A398" s="101" t="s">
        <v>863</v>
      </c>
      <c r="B398" s="142" t="s">
        <v>473</v>
      </c>
      <c r="C398" s="143" t="s">
        <v>152</v>
      </c>
      <c r="D398" s="64">
        <v>1079980</v>
      </c>
      <c r="E398" s="64">
        <v>1322424</v>
      </c>
      <c r="F398" s="64">
        <v>998390</v>
      </c>
      <c r="G398" s="64">
        <v>990000</v>
      </c>
      <c r="H398" s="64">
        <f>915000+53000+52200</f>
        <v>1020200</v>
      </c>
      <c r="I398" s="64">
        <v>1101800</v>
      </c>
      <c r="J398" s="64">
        <v>1190000</v>
      </c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  <c r="V398" s="125"/>
      <c r="W398" s="125"/>
      <c r="X398" s="125"/>
      <c r="Y398" s="125"/>
      <c r="Z398" s="125"/>
      <c r="AA398" s="125"/>
      <c r="AB398" s="125"/>
      <c r="AC398" s="125"/>
      <c r="AD398" s="125"/>
      <c r="AE398" s="125"/>
      <c r="AF398" s="125"/>
      <c r="AG398" s="125"/>
      <c r="AH398" s="125"/>
      <c r="AI398" s="125"/>
      <c r="AJ398" s="125"/>
      <c r="AK398" s="125"/>
      <c r="AL398" s="125"/>
      <c r="AM398" s="125"/>
      <c r="AN398" s="125"/>
      <c r="AO398" s="125"/>
      <c r="AP398" s="125"/>
      <c r="AQ398" s="125"/>
      <c r="AR398" s="125"/>
      <c r="AS398" s="125"/>
      <c r="AT398" s="125"/>
      <c r="AU398" s="125"/>
      <c r="AV398" s="125"/>
      <c r="AW398" s="125"/>
      <c r="AX398" s="125"/>
      <c r="AY398" s="125"/>
      <c r="AZ398" s="125"/>
      <c r="BA398" s="125"/>
      <c r="BB398" s="125"/>
      <c r="BC398" s="125"/>
      <c r="BD398" s="125"/>
      <c r="BE398" s="125"/>
      <c r="BF398" s="125"/>
      <c r="BG398" s="125"/>
      <c r="BH398" s="125"/>
      <c r="BI398" s="125"/>
      <c r="BJ398" s="125"/>
      <c r="BK398" s="125"/>
      <c r="BL398" s="125"/>
      <c r="BM398" s="125"/>
      <c r="BN398" s="125"/>
      <c r="BO398" s="125"/>
      <c r="BP398" s="125"/>
      <c r="BQ398" s="125"/>
      <c r="BR398" s="125"/>
      <c r="BS398" s="125"/>
      <c r="BT398" s="125"/>
      <c r="BU398" s="125"/>
      <c r="BV398" s="125"/>
      <c r="BW398" s="125"/>
      <c r="BX398" s="125"/>
      <c r="BY398" s="125"/>
      <c r="BZ398" s="125"/>
      <c r="CA398" s="125"/>
      <c r="CB398" s="125"/>
      <c r="CC398" s="125"/>
      <c r="CD398" s="125"/>
      <c r="CE398" s="125"/>
      <c r="CF398" s="125"/>
      <c r="CG398" s="125"/>
      <c r="CH398" s="125"/>
      <c r="CI398" s="125"/>
      <c r="CJ398" s="125"/>
      <c r="CK398" s="125"/>
      <c r="CL398" s="125"/>
      <c r="CM398" s="125"/>
      <c r="CN398" s="125"/>
      <c r="CO398" s="125"/>
      <c r="CP398" s="125"/>
      <c r="CQ398" s="125"/>
      <c r="CR398" s="125"/>
      <c r="CS398" s="125"/>
      <c r="CT398" s="125"/>
      <c r="CU398" s="125"/>
      <c r="CV398" s="125"/>
      <c r="CW398" s="125"/>
      <c r="CX398" s="125"/>
      <c r="CY398" s="125"/>
      <c r="CZ398" s="125"/>
      <c r="DA398" s="125"/>
      <c r="DB398" s="125"/>
      <c r="DC398" s="125"/>
      <c r="DD398" s="125"/>
      <c r="DE398" s="125"/>
      <c r="DF398" s="125"/>
      <c r="DG398" s="125"/>
      <c r="DH398" s="125"/>
      <c r="DI398" s="125"/>
      <c r="DJ398" s="125"/>
      <c r="DK398" s="125"/>
      <c r="DL398" s="125"/>
      <c r="DM398" s="125"/>
      <c r="DN398" s="125"/>
      <c r="DO398" s="125"/>
      <c r="DP398" s="125"/>
      <c r="DQ398" s="125"/>
      <c r="DR398" s="125"/>
      <c r="DS398" s="125"/>
      <c r="DT398" s="125"/>
      <c r="DU398" s="125"/>
      <c r="DV398" s="125"/>
      <c r="DW398" s="125"/>
      <c r="DX398" s="125"/>
      <c r="DY398" s="125"/>
      <c r="DZ398" s="125"/>
      <c r="EA398" s="125"/>
      <c r="EB398" s="125"/>
      <c r="EC398" s="125"/>
      <c r="ED398" s="125"/>
      <c r="EE398" s="125"/>
      <c r="EF398" s="125"/>
      <c r="EG398" s="125"/>
      <c r="EH398" s="125"/>
      <c r="EI398" s="125"/>
      <c r="EJ398" s="125"/>
      <c r="EK398" s="125"/>
      <c r="EL398" s="125"/>
      <c r="EM398" s="125"/>
      <c r="EN398" s="125"/>
      <c r="EO398" s="125"/>
      <c r="EP398" s="125"/>
      <c r="EQ398" s="125"/>
      <c r="ER398" s="125"/>
      <c r="ES398" s="125"/>
      <c r="ET398" s="125"/>
      <c r="EU398" s="125"/>
      <c r="EV398" s="125"/>
      <c r="EW398" s="125"/>
      <c r="EX398" s="125"/>
      <c r="EY398" s="125"/>
      <c r="EZ398" s="125"/>
      <c r="FA398" s="125"/>
      <c r="FB398" s="125"/>
      <c r="FC398" s="125"/>
      <c r="FD398" s="125"/>
      <c r="FE398" s="125"/>
      <c r="FF398" s="125"/>
      <c r="FG398" s="125"/>
      <c r="FH398" s="125"/>
      <c r="FI398" s="125"/>
      <c r="FJ398" s="125"/>
      <c r="FK398" s="125"/>
      <c r="FL398" s="125"/>
      <c r="FM398" s="125"/>
      <c r="FN398" s="125"/>
      <c r="FO398" s="125"/>
      <c r="FP398" s="125"/>
      <c r="FQ398" s="125"/>
      <c r="FR398" s="125"/>
      <c r="FS398" s="125"/>
      <c r="FT398" s="125"/>
      <c r="FU398" s="125"/>
      <c r="FV398" s="125"/>
      <c r="FW398" s="125"/>
      <c r="FX398" s="125"/>
      <c r="FY398" s="125"/>
      <c r="FZ398" s="125"/>
      <c r="GA398" s="125"/>
      <c r="GB398" s="125"/>
      <c r="GC398" s="125"/>
      <c r="GD398" s="125"/>
      <c r="GE398" s="125"/>
      <c r="GF398" s="125"/>
      <c r="GG398" s="125"/>
      <c r="GH398" s="125"/>
      <c r="GI398" s="125"/>
      <c r="GJ398" s="125"/>
      <c r="GK398" s="125"/>
      <c r="GL398" s="125"/>
      <c r="GM398" s="125"/>
      <c r="GN398" s="125"/>
      <c r="GO398" s="125"/>
      <c r="GP398" s="125"/>
      <c r="GQ398" s="125"/>
      <c r="GR398" s="125"/>
      <c r="GS398" s="125"/>
      <c r="GT398" s="125"/>
      <c r="GU398" s="125"/>
      <c r="GV398" s="125"/>
      <c r="GW398" s="125"/>
      <c r="GX398" s="125"/>
      <c r="GY398" s="125"/>
      <c r="GZ398" s="125"/>
      <c r="HA398" s="125"/>
      <c r="HB398" s="125"/>
      <c r="HC398" s="125"/>
      <c r="HD398" s="125"/>
      <c r="HE398" s="125"/>
      <c r="HF398" s="125"/>
      <c r="HG398" s="125"/>
      <c r="HH398" s="125"/>
      <c r="HI398" s="125"/>
      <c r="HJ398" s="125"/>
      <c r="HK398" s="125"/>
      <c r="HL398" s="125"/>
      <c r="HM398" s="125"/>
      <c r="HN398" s="125"/>
      <c r="HO398" s="125"/>
      <c r="HP398" s="125"/>
      <c r="HQ398" s="125"/>
      <c r="HR398" s="125"/>
      <c r="HS398" s="125"/>
      <c r="HT398" s="125"/>
      <c r="HU398" s="125"/>
      <c r="HV398" s="125"/>
      <c r="HW398" s="125"/>
      <c r="HX398" s="125"/>
      <c r="HY398" s="125"/>
      <c r="HZ398" s="125"/>
      <c r="IA398" s="125"/>
    </row>
    <row r="399" spans="1:235" s="124" customFormat="1" ht="21" customHeight="1" hidden="1">
      <c r="A399" s="101" t="s">
        <v>865</v>
      </c>
      <c r="B399" s="142" t="s">
        <v>308</v>
      </c>
      <c r="C399" s="143" t="s">
        <v>153</v>
      </c>
      <c r="D399" s="64">
        <v>151237.72</v>
      </c>
      <c r="E399" s="64">
        <v>87105.68</v>
      </c>
      <c r="F399" s="64">
        <v>20818.55</v>
      </c>
      <c r="G399" s="64">
        <v>20850</v>
      </c>
      <c r="H399" s="64">
        <v>23000</v>
      </c>
      <c r="I399" s="64">
        <v>25000</v>
      </c>
      <c r="J399" s="64">
        <f>I399*1.08</f>
        <v>27000</v>
      </c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  <c r="V399" s="125"/>
      <c r="W399" s="125"/>
      <c r="X399" s="125"/>
      <c r="Y399" s="125"/>
      <c r="Z399" s="125"/>
      <c r="AA399" s="125"/>
      <c r="AB399" s="125"/>
      <c r="AC399" s="125"/>
      <c r="AD399" s="125"/>
      <c r="AE399" s="125"/>
      <c r="AF399" s="125"/>
      <c r="AG399" s="125"/>
      <c r="AH399" s="125"/>
      <c r="AI399" s="125"/>
      <c r="AJ399" s="125"/>
      <c r="AK399" s="125"/>
      <c r="AL399" s="125"/>
      <c r="AM399" s="125"/>
      <c r="AN399" s="125"/>
      <c r="AO399" s="125"/>
      <c r="AP399" s="125"/>
      <c r="AQ399" s="125"/>
      <c r="AR399" s="125"/>
      <c r="AS399" s="125"/>
      <c r="AT399" s="125"/>
      <c r="AU399" s="125"/>
      <c r="AV399" s="125"/>
      <c r="AW399" s="125"/>
      <c r="AX399" s="125"/>
      <c r="AY399" s="125"/>
      <c r="AZ399" s="125"/>
      <c r="BA399" s="125"/>
      <c r="BB399" s="125"/>
      <c r="BC399" s="125"/>
      <c r="BD399" s="125"/>
      <c r="BE399" s="125"/>
      <c r="BF399" s="125"/>
      <c r="BG399" s="125"/>
      <c r="BH399" s="125"/>
      <c r="BI399" s="125"/>
      <c r="BJ399" s="125"/>
      <c r="BK399" s="125"/>
      <c r="BL399" s="125"/>
      <c r="BM399" s="125"/>
      <c r="BN399" s="125"/>
      <c r="BO399" s="125"/>
      <c r="BP399" s="125"/>
      <c r="BQ399" s="125"/>
      <c r="BR399" s="125"/>
      <c r="BS399" s="125"/>
      <c r="BT399" s="125"/>
      <c r="BU399" s="125"/>
      <c r="BV399" s="125"/>
      <c r="BW399" s="125"/>
      <c r="BX399" s="125"/>
      <c r="BY399" s="125"/>
      <c r="BZ399" s="125"/>
      <c r="CA399" s="125"/>
      <c r="CB399" s="125"/>
      <c r="CC399" s="125"/>
      <c r="CD399" s="125"/>
      <c r="CE399" s="125"/>
      <c r="CF399" s="125"/>
      <c r="CG399" s="125"/>
      <c r="CH399" s="125"/>
      <c r="CI399" s="125"/>
      <c r="CJ399" s="125"/>
      <c r="CK399" s="125"/>
      <c r="CL399" s="125"/>
      <c r="CM399" s="125"/>
      <c r="CN399" s="125"/>
      <c r="CO399" s="125"/>
      <c r="CP399" s="125"/>
      <c r="CQ399" s="125"/>
      <c r="CR399" s="125"/>
      <c r="CS399" s="125"/>
      <c r="CT399" s="125"/>
      <c r="CU399" s="125"/>
      <c r="CV399" s="125"/>
      <c r="CW399" s="125"/>
      <c r="CX399" s="125"/>
      <c r="CY399" s="125"/>
      <c r="CZ399" s="125"/>
      <c r="DA399" s="125"/>
      <c r="DB399" s="125"/>
      <c r="DC399" s="125"/>
      <c r="DD399" s="125"/>
      <c r="DE399" s="125"/>
      <c r="DF399" s="125"/>
      <c r="DG399" s="125"/>
      <c r="DH399" s="125"/>
      <c r="DI399" s="125"/>
      <c r="DJ399" s="125"/>
      <c r="DK399" s="125"/>
      <c r="DL399" s="125"/>
      <c r="DM399" s="125"/>
      <c r="DN399" s="125"/>
      <c r="DO399" s="125"/>
      <c r="DP399" s="125"/>
      <c r="DQ399" s="125"/>
      <c r="DR399" s="125"/>
      <c r="DS399" s="125"/>
      <c r="DT399" s="125"/>
      <c r="DU399" s="125"/>
      <c r="DV399" s="125"/>
      <c r="DW399" s="125"/>
      <c r="DX399" s="125"/>
      <c r="DY399" s="125"/>
      <c r="DZ399" s="125"/>
      <c r="EA399" s="125"/>
      <c r="EB399" s="125"/>
      <c r="EC399" s="125"/>
      <c r="ED399" s="125"/>
      <c r="EE399" s="125"/>
      <c r="EF399" s="125"/>
      <c r="EG399" s="125"/>
      <c r="EH399" s="125"/>
      <c r="EI399" s="125"/>
      <c r="EJ399" s="125"/>
      <c r="EK399" s="125"/>
      <c r="EL399" s="125"/>
      <c r="EM399" s="125"/>
      <c r="EN399" s="125"/>
      <c r="EO399" s="125"/>
      <c r="EP399" s="125"/>
      <c r="EQ399" s="125"/>
      <c r="ER399" s="125"/>
      <c r="ES399" s="125"/>
      <c r="ET399" s="125"/>
      <c r="EU399" s="125"/>
      <c r="EV399" s="125"/>
      <c r="EW399" s="125"/>
      <c r="EX399" s="125"/>
      <c r="EY399" s="125"/>
      <c r="EZ399" s="125"/>
      <c r="FA399" s="125"/>
      <c r="FB399" s="125"/>
      <c r="FC399" s="125"/>
      <c r="FD399" s="125"/>
      <c r="FE399" s="125"/>
      <c r="FF399" s="125"/>
      <c r="FG399" s="125"/>
      <c r="FH399" s="125"/>
      <c r="FI399" s="125"/>
      <c r="FJ399" s="125"/>
      <c r="FK399" s="125"/>
      <c r="FL399" s="125"/>
      <c r="FM399" s="125"/>
      <c r="FN399" s="125"/>
      <c r="FO399" s="125"/>
      <c r="FP399" s="125"/>
      <c r="FQ399" s="125"/>
      <c r="FR399" s="125"/>
      <c r="FS399" s="125"/>
      <c r="FT399" s="125"/>
      <c r="FU399" s="125"/>
      <c r="FV399" s="125"/>
      <c r="FW399" s="125"/>
      <c r="FX399" s="125"/>
      <c r="FY399" s="125"/>
      <c r="FZ399" s="125"/>
      <c r="GA399" s="125"/>
      <c r="GB399" s="125"/>
      <c r="GC399" s="125"/>
      <c r="GD399" s="125"/>
      <c r="GE399" s="125"/>
      <c r="GF399" s="125"/>
      <c r="GG399" s="125"/>
      <c r="GH399" s="125"/>
      <c r="GI399" s="125"/>
      <c r="GJ399" s="125"/>
      <c r="GK399" s="125"/>
      <c r="GL399" s="125"/>
      <c r="GM399" s="125"/>
      <c r="GN399" s="125"/>
      <c r="GO399" s="125"/>
      <c r="GP399" s="125"/>
      <c r="GQ399" s="125"/>
      <c r="GR399" s="125"/>
      <c r="GS399" s="125"/>
      <c r="GT399" s="125"/>
      <c r="GU399" s="125"/>
      <c r="GV399" s="125"/>
      <c r="GW399" s="125"/>
      <c r="GX399" s="125"/>
      <c r="GY399" s="125"/>
      <c r="GZ399" s="125"/>
      <c r="HA399" s="125"/>
      <c r="HB399" s="125"/>
      <c r="HC399" s="125"/>
      <c r="HD399" s="125"/>
      <c r="HE399" s="125"/>
      <c r="HF399" s="125"/>
      <c r="HG399" s="125"/>
      <c r="HH399" s="125"/>
      <c r="HI399" s="125"/>
      <c r="HJ399" s="125"/>
      <c r="HK399" s="125"/>
      <c r="HL399" s="125"/>
      <c r="HM399" s="125"/>
      <c r="HN399" s="125"/>
      <c r="HO399" s="125"/>
      <c r="HP399" s="125"/>
      <c r="HQ399" s="125"/>
      <c r="HR399" s="125"/>
      <c r="HS399" s="125"/>
      <c r="HT399" s="125"/>
      <c r="HU399" s="125"/>
      <c r="HV399" s="125"/>
      <c r="HW399" s="125"/>
      <c r="HX399" s="125"/>
      <c r="HY399" s="125"/>
      <c r="HZ399" s="125"/>
      <c r="IA399" s="125"/>
    </row>
    <row r="400" spans="1:235" s="124" customFormat="1" ht="22.5">
      <c r="A400" s="103" t="s">
        <v>867</v>
      </c>
      <c r="B400" s="167" t="s">
        <v>309</v>
      </c>
      <c r="C400" s="137"/>
      <c r="D400" s="62">
        <f aca="true" t="shared" si="94" ref="D400:I400">SUM(D401:D405)</f>
        <v>1227901.91</v>
      </c>
      <c r="E400" s="62">
        <f t="shared" si="94"/>
        <v>348087.12</v>
      </c>
      <c r="F400" s="62">
        <f t="shared" si="94"/>
        <v>702700.79</v>
      </c>
      <c r="G400" s="62">
        <f t="shared" si="94"/>
        <v>838200</v>
      </c>
      <c r="H400" s="62">
        <f t="shared" si="94"/>
        <v>403500</v>
      </c>
      <c r="I400" s="62">
        <f t="shared" si="94"/>
        <v>435500</v>
      </c>
      <c r="J400" s="62">
        <f>SUM(J401:J405)</f>
        <v>470000</v>
      </c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  <c r="V400" s="125"/>
      <c r="W400" s="125"/>
      <c r="X400" s="125"/>
      <c r="Y400" s="125"/>
      <c r="Z400" s="125"/>
      <c r="AA400" s="125"/>
      <c r="AB400" s="125"/>
      <c r="AC400" s="125"/>
      <c r="AD400" s="125"/>
      <c r="AE400" s="125"/>
      <c r="AF400" s="125"/>
      <c r="AG400" s="125"/>
      <c r="AH400" s="125"/>
      <c r="AI400" s="125"/>
      <c r="AJ400" s="125"/>
      <c r="AK400" s="125"/>
      <c r="AL400" s="125"/>
      <c r="AM400" s="125"/>
      <c r="AN400" s="125"/>
      <c r="AO400" s="125"/>
      <c r="AP400" s="125"/>
      <c r="AQ400" s="125"/>
      <c r="AR400" s="125"/>
      <c r="AS400" s="125"/>
      <c r="AT400" s="125"/>
      <c r="AU400" s="125"/>
      <c r="AV400" s="125"/>
      <c r="AW400" s="125"/>
      <c r="AX400" s="125"/>
      <c r="AY400" s="125"/>
      <c r="AZ400" s="125"/>
      <c r="BA400" s="125"/>
      <c r="BB400" s="125"/>
      <c r="BC400" s="125"/>
      <c r="BD400" s="125"/>
      <c r="BE400" s="125"/>
      <c r="BF400" s="125"/>
      <c r="BG400" s="125"/>
      <c r="BH400" s="125"/>
      <c r="BI400" s="125"/>
      <c r="BJ400" s="125"/>
      <c r="BK400" s="125"/>
      <c r="BL400" s="125"/>
      <c r="BM400" s="125"/>
      <c r="BN400" s="125"/>
      <c r="BO400" s="125"/>
      <c r="BP400" s="125"/>
      <c r="BQ400" s="125"/>
      <c r="BR400" s="125"/>
      <c r="BS400" s="125"/>
      <c r="BT400" s="125"/>
      <c r="BU400" s="125"/>
      <c r="BV400" s="125"/>
      <c r="BW400" s="125"/>
      <c r="BX400" s="125"/>
      <c r="BY400" s="125"/>
      <c r="BZ400" s="125"/>
      <c r="CA400" s="125"/>
      <c r="CB400" s="125"/>
      <c r="CC400" s="125"/>
      <c r="CD400" s="125"/>
      <c r="CE400" s="125"/>
      <c r="CF400" s="125"/>
      <c r="CG400" s="125"/>
      <c r="CH400" s="125"/>
      <c r="CI400" s="125"/>
      <c r="CJ400" s="125"/>
      <c r="CK400" s="125"/>
      <c r="CL400" s="125"/>
      <c r="CM400" s="125"/>
      <c r="CN400" s="125"/>
      <c r="CO400" s="125"/>
      <c r="CP400" s="125"/>
      <c r="CQ400" s="125"/>
      <c r="CR400" s="125"/>
      <c r="CS400" s="125"/>
      <c r="CT400" s="125"/>
      <c r="CU400" s="125"/>
      <c r="CV400" s="125"/>
      <c r="CW400" s="125"/>
      <c r="CX400" s="125"/>
      <c r="CY400" s="125"/>
      <c r="CZ400" s="125"/>
      <c r="DA400" s="125"/>
      <c r="DB400" s="125"/>
      <c r="DC400" s="125"/>
      <c r="DD400" s="125"/>
      <c r="DE400" s="125"/>
      <c r="DF400" s="125"/>
      <c r="DG400" s="125"/>
      <c r="DH400" s="125"/>
      <c r="DI400" s="125"/>
      <c r="DJ400" s="125"/>
      <c r="DK400" s="125"/>
      <c r="DL400" s="125"/>
      <c r="DM400" s="125"/>
      <c r="DN400" s="125"/>
      <c r="DO400" s="125"/>
      <c r="DP400" s="125"/>
      <c r="DQ400" s="125"/>
      <c r="DR400" s="125"/>
      <c r="DS400" s="125"/>
      <c r="DT400" s="125"/>
      <c r="DU400" s="125"/>
      <c r="DV400" s="125"/>
      <c r="DW400" s="125"/>
      <c r="DX400" s="125"/>
      <c r="DY400" s="125"/>
      <c r="DZ400" s="125"/>
      <c r="EA400" s="125"/>
      <c r="EB400" s="125"/>
      <c r="EC400" s="125"/>
      <c r="ED400" s="125"/>
      <c r="EE400" s="125"/>
      <c r="EF400" s="125"/>
      <c r="EG400" s="125"/>
      <c r="EH400" s="125"/>
      <c r="EI400" s="125"/>
      <c r="EJ400" s="125"/>
      <c r="EK400" s="125"/>
      <c r="EL400" s="125"/>
      <c r="EM400" s="125"/>
      <c r="EN400" s="125"/>
      <c r="EO400" s="125"/>
      <c r="EP400" s="125"/>
      <c r="EQ400" s="125"/>
      <c r="ER400" s="125"/>
      <c r="ES400" s="125"/>
      <c r="ET400" s="125"/>
      <c r="EU400" s="125"/>
      <c r="EV400" s="125"/>
      <c r="EW400" s="125"/>
      <c r="EX400" s="125"/>
      <c r="EY400" s="125"/>
      <c r="EZ400" s="125"/>
      <c r="FA400" s="125"/>
      <c r="FB400" s="125"/>
      <c r="FC400" s="125"/>
      <c r="FD400" s="125"/>
      <c r="FE400" s="125"/>
      <c r="FF400" s="125"/>
      <c r="FG400" s="125"/>
      <c r="FH400" s="125"/>
      <c r="FI400" s="125"/>
      <c r="FJ400" s="125"/>
      <c r="FK400" s="125"/>
      <c r="FL400" s="125"/>
      <c r="FM400" s="125"/>
      <c r="FN400" s="125"/>
      <c r="FO400" s="125"/>
      <c r="FP400" s="125"/>
      <c r="FQ400" s="125"/>
      <c r="FR400" s="125"/>
      <c r="FS400" s="125"/>
      <c r="FT400" s="125"/>
      <c r="FU400" s="125"/>
      <c r="FV400" s="125"/>
      <c r="FW400" s="125"/>
      <c r="FX400" s="125"/>
      <c r="FY400" s="125"/>
      <c r="FZ400" s="125"/>
      <c r="GA400" s="125"/>
      <c r="GB400" s="125"/>
      <c r="GC400" s="125"/>
      <c r="GD400" s="125"/>
      <c r="GE400" s="125"/>
      <c r="GF400" s="125"/>
      <c r="GG400" s="125"/>
      <c r="GH400" s="125"/>
      <c r="GI400" s="125"/>
      <c r="GJ400" s="125"/>
      <c r="GK400" s="125"/>
      <c r="GL400" s="125"/>
      <c r="GM400" s="125"/>
      <c r="GN400" s="125"/>
      <c r="GO400" s="125"/>
      <c r="GP400" s="125"/>
      <c r="GQ400" s="125"/>
      <c r="GR400" s="125"/>
      <c r="GS400" s="125"/>
      <c r="GT400" s="125"/>
      <c r="GU400" s="125"/>
      <c r="GV400" s="125"/>
      <c r="GW400" s="125"/>
      <c r="GX400" s="125"/>
      <c r="GY400" s="125"/>
      <c r="GZ400" s="125"/>
      <c r="HA400" s="125"/>
      <c r="HB400" s="125"/>
      <c r="HC400" s="125"/>
      <c r="HD400" s="125"/>
      <c r="HE400" s="125"/>
      <c r="HF400" s="125"/>
      <c r="HG400" s="125"/>
      <c r="HH400" s="125"/>
      <c r="HI400" s="125"/>
      <c r="HJ400" s="125"/>
      <c r="HK400" s="125"/>
      <c r="HL400" s="125"/>
      <c r="HM400" s="125"/>
      <c r="HN400" s="125"/>
      <c r="HO400" s="125"/>
      <c r="HP400" s="125"/>
      <c r="HQ400" s="125"/>
      <c r="HR400" s="125"/>
      <c r="HS400" s="125"/>
      <c r="HT400" s="125"/>
      <c r="HU400" s="125"/>
      <c r="HV400" s="125"/>
      <c r="HW400" s="125"/>
      <c r="HX400" s="125"/>
      <c r="HY400" s="125"/>
      <c r="HZ400" s="125"/>
      <c r="IA400" s="125"/>
    </row>
    <row r="401" spans="1:10" ht="12.75" hidden="1">
      <c r="A401" s="101" t="s">
        <v>869</v>
      </c>
      <c r="B401" s="142" t="s">
        <v>312</v>
      </c>
      <c r="C401" s="143" t="s">
        <v>163</v>
      </c>
      <c r="D401" s="64">
        <v>20567.1</v>
      </c>
      <c r="E401" s="64">
        <v>5727.12</v>
      </c>
      <c r="F401" s="64">
        <v>3082.79</v>
      </c>
      <c r="G401" s="64">
        <v>3200</v>
      </c>
      <c r="H401" s="64">
        <v>3500</v>
      </c>
      <c r="I401" s="64">
        <v>3500</v>
      </c>
      <c r="J401" s="64">
        <v>3500</v>
      </c>
    </row>
    <row r="402" spans="1:235" s="124" customFormat="1" ht="12.75" customHeight="1" hidden="1">
      <c r="A402" s="101" t="s">
        <v>871</v>
      </c>
      <c r="B402" s="142" t="s">
        <v>310</v>
      </c>
      <c r="C402" s="143" t="s">
        <v>154</v>
      </c>
      <c r="D402" s="64">
        <v>323850</v>
      </c>
      <c r="E402" s="64">
        <v>312120</v>
      </c>
      <c r="F402" s="64">
        <v>311970</v>
      </c>
      <c r="G402" s="64">
        <v>323500</v>
      </c>
      <c r="H402" s="64">
        <v>400000</v>
      </c>
      <c r="I402" s="64">
        <f>H402*1.08</f>
        <v>432000</v>
      </c>
      <c r="J402" s="64">
        <v>466500</v>
      </c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  <c r="V402" s="125"/>
      <c r="W402" s="125"/>
      <c r="X402" s="125"/>
      <c r="Y402" s="125"/>
      <c r="Z402" s="125"/>
      <c r="AA402" s="125"/>
      <c r="AB402" s="125"/>
      <c r="AC402" s="125"/>
      <c r="AD402" s="125"/>
      <c r="AE402" s="125"/>
      <c r="AF402" s="125"/>
      <c r="AG402" s="125"/>
      <c r="AH402" s="125"/>
      <c r="AI402" s="125"/>
      <c r="AJ402" s="125"/>
      <c r="AK402" s="125"/>
      <c r="AL402" s="125"/>
      <c r="AM402" s="125"/>
      <c r="AN402" s="125"/>
      <c r="AO402" s="125"/>
      <c r="AP402" s="125"/>
      <c r="AQ402" s="125"/>
      <c r="AR402" s="125"/>
      <c r="AS402" s="125"/>
      <c r="AT402" s="125"/>
      <c r="AU402" s="125"/>
      <c r="AV402" s="125"/>
      <c r="AW402" s="125"/>
      <c r="AX402" s="125"/>
      <c r="AY402" s="125"/>
      <c r="AZ402" s="125"/>
      <c r="BA402" s="125"/>
      <c r="BB402" s="125"/>
      <c r="BC402" s="125"/>
      <c r="BD402" s="125"/>
      <c r="BE402" s="125"/>
      <c r="BF402" s="125"/>
      <c r="BG402" s="125"/>
      <c r="BH402" s="125"/>
      <c r="BI402" s="125"/>
      <c r="BJ402" s="125"/>
      <c r="BK402" s="125"/>
      <c r="BL402" s="125"/>
      <c r="BM402" s="125"/>
      <c r="BN402" s="125"/>
      <c r="BO402" s="125"/>
      <c r="BP402" s="125"/>
      <c r="BQ402" s="125"/>
      <c r="BR402" s="125"/>
      <c r="BS402" s="125"/>
      <c r="BT402" s="125"/>
      <c r="BU402" s="125"/>
      <c r="BV402" s="125"/>
      <c r="BW402" s="125"/>
      <c r="BX402" s="125"/>
      <c r="BY402" s="125"/>
      <c r="BZ402" s="125"/>
      <c r="CA402" s="125"/>
      <c r="CB402" s="125"/>
      <c r="CC402" s="125"/>
      <c r="CD402" s="125"/>
      <c r="CE402" s="125"/>
      <c r="CF402" s="125"/>
      <c r="CG402" s="125"/>
      <c r="CH402" s="125"/>
      <c r="CI402" s="125"/>
      <c r="CJ402" s="125"/>
      <c r="CK402" s="125"/>
      <c r="CL402" s="125"/>
      <c r="CM402" s="125"/>
      <c r="CN402" s="125"/>
      <c r="CO402" s="125"/>
      <c r="CP402" s="125"/>
      <c r="CQ402" s="125"/>
      <c r="CR402" s="125"/>
      <c r="CS402" s="125"/>
      <c r="CT402" s="125"/>
      <c r="CU402" s="125"/>
      <c r="CV402" s="125"/>
      <c r="CW402" s="125"/>
      <c r="CX402" s="125"/>
      <c r="CY402" s="125"/>
      <c r="CZ402" s="125"/>
      <c r="DA402" s="125"/>
      <c r="DB402" s="125"/>
      <c r="DC402" s="125"/>
      <c r="DD402" s="125"/>
      <c r="DE402" s="125"/>
      <c r="DF402" s="125"/>
      <c r="DG402" s="125"/>
      <c r="DH402" s="125"/>
      <c r="DI402" s="125"/>
      <c r="DJ402" s="125"/>
      <c r="DK402" s="125"/>
      <c r="DL402" s="125"/>
      <c r="DM402" s="125"/>
      <c r="DN402" s="125"/>
      <c r="DO402" s="125"/>
      <c r="DP402" s="125"/>
      <c r="DQ402" s="125"/>
      <c r="DR402" s="125"/>
      <c r="DS402" s="125"/>
      <c r="DT402" s="125"/>
      <c r="DU402" s="125"/>
      <c r="DV402" s="125"/>
      <c r="DW402" s="125"/>
      <c r="DX402" s="125"/>
      <c r="DY402" s="125"/>
      <c r="DZ402" s="125"/>
      <c r="EA402" s="125"/>
      <c r="EB402" s="125"/>
      <c r="EC402" s="125"/>
      <c r="ED402" s="125"/>
      <c r="EE402" s="125"/>
      <c r="EF402" s="125"/>
      <c r="EG402" s="125"/>
      <c r="EH402" s="125"/>
      <c r="EI402" s="125"/>
      <c r="EJ402" s="125"/>
      <c r="EK402" s="125"/>
      <c r="EL402" s="125"/>
      <c r="EM402" s="125"/>
      <c r="EN402" s="125"/>
      <c r="EO402" s="125"/>
      <c r="EP402" s="125"/>
      <c r="EQ402" s="125"/>
      <c r="ER402" s="125"/>
      <c r="ES402" s="125"/>
      <c r="ET402" s="125"/>
      <c r="EU402" s="125"/>
      <c r="EV402" s="125"/>
      <c r="EW402" s="125"/>
      <c r="EX402" s="125"/>
      <c r="EY402" s="125"/>
      <c r="EZ402" s="125"/>
      <c r="FA402" s="125"/>
      <c r="FB402" s="125"/>
      <c r="FC402" s="125"/>
      <c r="FD402" s="125"/>
      <c r="FE402" s="125"/>
      <c r="FF402" s="125"/>
      <c r="FG402" s="125"/>
      <c r="FH402" s="125"/>
      <c r="FI402" s="125"/>
      <c r="FJ402" s="125"/>
      <c r="FK402" s="125"/>
      <c r="FL402" s="125"/>
      <c r="FM402" s="125"/>
      <c r="FN402" s="125"/>
      <c r="FO402" s="125"/>
      <c r="FP402" s="125"/>
      <c r="FQ402" s="125"/>
      <c r="FR402" s="125"/>
      <c r="FS402" s="125"/>
      <c r="FT402" s="125"/>
      <c r="FU402" s="125"/>
      <c r="FV402" s="125"/>
      <c r="FW402" s="125"/>
      <c r="FX402" s="125"/>
      <c r="FY402" s="125"/>
      <c r="FZ402" s="125"/>
      <c r="GA402" s="125"/>
      <c r="GB402" s="125"/>
      <c r="GC402" s="125"/>
      <c r="GD402" s="125"/>
      <c r="GE402" s="125"/>
      <c r="GF402" s="125"/>
      <c r="GG402" s="125"/>
      <c r="GH402" s="125"/>
      <c r="GI402" s="125"/>
      <c r="GJ402" s="125"/>
      <c r="GK402" s="125"/>
      <c r="GL402" s="125"/>
      <c r="GM402" s="125"/>
      <c r="GN402" s="125"/>
      <c r="GO402" s="125"/>
      <c r="GP402" s="125"/>
      <c r="GQ402" s="125"/>
      <c r="GR402" s="125"/>
      <c r="GS402" s="125"/>
      <c r="GT402" s="125"/>
      <c r="GU402" s="125"/>
      <c r="GV402" s="125"/>
      <c r="GW402" s="125"/>
      <c r="GX402" s="125"/>
      <c r="GY402" s="125"/>
      <c r="GZ402" s="125"/>
      <c r="HA402" s="125"/>
      <c r="HB402" s="125"/>
      <c r="HC402" s="125"/>
      <c r="HD402" s="125"/>
      <c r="HE402" s="125"/>
      <c r="HF402" s="125"/>
      <c r="HG402" s="125"/>
      <c r="HH402" s="125"/>
      <c r="HI402" s="125"/>
      <c r="HJ402" s="125"/>
      <c r="HK402" s="125"/>
      <c r="HL402" s="125"/>
      <c r="HM402" s="125"/>
      <c r="HN402" s="125"/>
      <c r="HO402" s="125"/>
      <c r="HP402" s="125"/>
      <c r="HQ402" s="125"/>
      <c r="HR402" s="125"/>
      <c r="HS402" s="125"/>
      <c r="HT402" s="125"/>
      <c r="HU402" s="125"/>
      <c r="HV402" s="125"/>
      <c r="HW402" s="125"/>
      <c r="HX402" s="125"/>
      <c r="HY402" s="125"/>
      <c r="HZ402" s="125"/>
      <c r="IA402" s="125"/>
    </row>
    <row r="403" spans="1:10" ht="12.75" hidden="1">
      <c r="A403" s="101" t="s">
        <v>311</v>
      </c>
      <c r="B403" s="142" t="s">
        <v>313</v>
      </c>
      <c r="C403" s="143" t="s">
        <v>155</v>
      </c>
      <c r="D403" s="64">
        <v>235304.81</v>
      </c>
      <c r="E403" s="64"/>
      <c r="F403" s="64">
        <v>0</v>
      </c>
      <c r="G403" s="64"/>
      <c r="H403" s="64"/>
      <c r="I403" s="64"/>
      <c r="J403" s="64"/>
    </row>
    <row r="404" spans="1:10" ht="12.75" hidden="1">
      <c r="A404" s="101" t="s">
        <v>1124</v>
      </c>
      <c r="B404" s="142" t="s">
        <v>1125</v>
      </c>
      <c r="C404" s="143" t="s">
        <v>1119</v>
      </c>
      <c r="D404" s="64">
        <v>410400</v>
      </c>
      <c r="E404" s="64">
        <v>30240</v>
      </c>
      <c r="F404" s="64">
        <v>387648</v>
      </c>
      <c r="G404" s="64">
        <v>511500</v>
      </c>
      <c r="H404" s="64">
        <v>0</v>
      </c>
      <c r="I404" s="64">
        <f>H404</f>
        <v>0</v>
      </c>
      <c r="J404" s="64">
        <f>I404</f>
        <v>0</v>
      </c>
    </row>
    <row r="405" spans="1:10" ht="12.75" hidden="1">
      <c r="A405" s="101" t="s">
        <v>1601</v>
      </c>
      <c r="B405" s="101" t="s">
        <v>1602</v>
      </c>
      <c r="C405" s="102" t="s">
        <v>1566</v>
      </c>
      <c r="D405" s="64">
        <v>237780</v>
      </c>
      <c r="E405" s="64"/>
      <c r="F405" s="64"/>
      <c r="G405" s="64"/>
      <c r="H405" s="64"/>
      <c r="I405" s="64"/>
      <c r="J405" s="64"/>
    </row>
    <row r="406" spans="1:10" s="124" customFormat="1" ht="22.5">
      <c r="A406" s="103" t="s">
        <v>872</v>
      </c>
      <c r="B406" s="167" t="s">
        <v>873</v>
      </c>
      <c r="C406" s="137"/>
      <c r="D406" s="62">
        <f aca="true" t="shared" si="95" ref="D406:J406">SUM(D407:D410)</f>
        <v>556367.02</v>
      </c>
      <c r="E406" s="62">
        <f t="shared" si="95"/>
        <v>570695.1599999999</v>
      </c>
      <c r="F406" s="62">
        <f t="shared" si="95"/>
        <v>576386.53</v>
      </c>
      <c r="G406" s="62">
        <f t="shared" si="95"/>
        <v>566549.62</v>
      </c>
      <c r="H406" s="62">
        <f t="shared" si="95"/>
        <v>612120</v>
      </c>
      <c r="I406" s="62">
        <f t="shared" si="95"/>
        <v>661080</v>
      </c>
      <c r="J406" s="62">
        <f t="shared" si="95"/>
        <v>713964</v>
      </c>
    </row>
    <row r="407" spans="1:10" s="124" customFormat="1" ht="13.5" customHeight="1" hidden="1">
      <c r="A407" s="101" t="s">
        <v>874</v>
      </c>
      <c r="B407" s="142" t="s">
        <v>875</v>
      </c>
      <c r="C407" s="143" t="s">
        <v>97</v>
      </c>
      <c r="D407" s="64">
        <v>333820.27</v>
      </c>
      <c r="E407" s="64">
        <v>342417.12</v>
      </c>
      <c r="F407" s="64">
        <v>345831.93</v>
      </c>
      <c r="G407" s="64">
        <v>339929.78</v>
      </c>
      <c r="H407" s="64">
        <v>367272</v>
      </c>
      <c r="I407" s="64">
        <v>396648</v>
      </c>
      <c r="J407" s="64">
        <v>428378.39999999997</v>
      </c>
    </row>
    <row r="408" spans="1:10" s="124" customFormat="1" ht="12.75" hidden="1">
      <c r="A408" s="101" t="s">
        <v>876</v>
      </c>
      <c r="B408" s="142" t="s">
        <v>877</v>
      </c>
      <c r="C408" s="143" t="s">
        <v>98</v>
      </c>
      <c r="D408" s="64">
        <v>27818.35</v>
      </c>
      <c r="E408" s="64">
        <v>28534.8</v>
      </c>
      <c r="F408" s="64">
        <v>28819.32</v>
      </c>
      <c r="G408" s="64">
        <v>28327.48</v>
      </c>
      <c r="H408" s="64">
        <v>30606</v>
      </c>
      <c r="I408" s="64">
        <v>33054</v>
      </c>
      <c r="J408" s="64">
        <v>35698.200000000004</v>
      </c>
    </row>
    <row r="409" spans="1:10" s="124" customFormat="1" ht="12.75" hidden="1">
      <c r="A409" s="101" t="s">
        <v>878</v>
      </c>
      <c r="B409" s="142" t="s">
        <v>879</v>
      </c>
      <c r="C409" s="143" t="s">
        <v>99</v>
      </c>
      <c r="D409" s="64">
        <v>83455.03</v>
      </c>
      <c r="E409" s="64">
        <v>85604.28</v>
      </c>
      <c r="F409" s="64">
        <v>86457.98</v>
      </c>
      <c r="G409" s="64">
        <v>84982.44</v>
      </c>
      <c r="H409" s="64">
        <v>91818</v>
      </c>
      <c r="I409" s="64">
        <v>99162</v>
      </c>
      <c r="J409" s="64">
        <v>107094.59999999999</v>
      </c>
    </row>
    <row r="410" spans="1:10" s="124" customFormat="1" ht="12.75" hidden="1">
      <c r="A410" s="101" t="s">
        <v>880</v>
      </c>
      <c r="B410" s="142" t="s">
        <v>881</v>
      </c>
      <c r="C410" s="143" t="s">
        <v>106</v>
      </c>
      <c r="D410" s="64">
        <v>111273.37</v>
      </c>
      <c r="E410" s="64">
        <v>114138.96</v>
      </c>
      <c r="F410" s="64">
        <v>115277.3</v>
      </c>
      <c r="G410" s="64">
        <v>113309.92</v>
      </c>
      <c r="H410" s="64">
        <v>122424</v>
      </c>
      <c r="I410" s="64">
        <v>132216</v>
      </c>
      <c r="J410" s="64">
        <v>142792.80000000002</v>
      </c>
    </row>
    <row r="411" spans="1:235" ht="12.75">
      <c r="A411" s="103" t="s">
        <v>882</v>
      </c>
      <c r="B411" s="167" t="s">
        <v>883</v>
      </c>
      <c r="C411" s="137"/>
      <c r="D411" s="62">
        <f>SUM(D412:D415)</f>
        <v>1181983.8599999999</v>
      </c>
      <c r="E411" s="62">
        <f>SUM(E412:E415)</f>
        <v>1715685.73</v>
      </c>
      <c r="F411" s="62">
        <f>SUM(F412:F416)</f>
        <v>671144.56</v>
      </c>
      <c r="G411" s="62">
        <f>SUM(G412:G416)</f>
        <v>1565500</v>
      </c>
      <c r="H411" s="62">
        <f>SUM(H412:H416)</f>
        <v>490500</v>
      </c>
      <c r="I411" s="62">
        <f>SUM(I412:I416)</f>
        <v>214600</v>
      </c>
      <c r="J411" s="62">
        <f>SUM(J412:J416)</f>
        <v>231800</v>
      </c>
      <c r="K411" s="110"/>
      <c r="L411" s="110"/>
      <c r="M411" s="110"/>
      <c r="N411" s="110"/>
      <c r="O411" s="110"/>
      <c r="P411" s="110"/>
      <c r="Q411" s="110"/>
      <c r="R411" s="110"/>
      <c r="S411" s="110"/>
      <c r="T411" s="110"/>
      <c r="U411" s="110"/>
      <c r="V411" s="110"/>
      <c r="W411" s="110"/>
      <c r="X411" s="110"/>
      <c r="Y411" s="110"/>
      <c r="Z411" s="110"/>
      <c r="AA411" s="110"/>
      <c r="AB411" s="110"/>
      <c r="AC411" s="110"/>
      <c r="AD411" s="110"/>
      <c r="AE411" s="110"/>
      <c r="AF411" s="110"/>
      <c r="AG411" s="110"/>
      <c r="AH411" s="110"/>
      <c r="AI411" s="110"/>
      <c r="AJ411" s="110"/>
      <c r="AK411" s="110"/>
      <c r="AL411" s="110"/>
      <c r="AM411" s="110"/>
      <c r="AN411" s="110"/>
      <c r="AO411" s="110"/>
      <c r="AP411" s="110"/>
      <c r="AQ411" s="110"/>
      <c r="AR411" s="110"/>
      <c r="AS411" s="110"/>
      <c r="AT411" s="110"/>
      <c r="AU411" s="110"/>
      <c r="AV411" s="110"/>
      <c r="AW411" s="110"/>
      <c r="AX411" s="110"/>
      <c r="AY411" s="110"/>
      <c r="AZ411" s="110"/>
      <c r="BA411" s="110"/>
      <c r="BB411" s="110"/>
      <c r="BC411" s="110"/>
      <c r="BD411" s="110"/>
      <c r="BE411" s="110"/>
      <c r="BF411" s="110"/>
      <c r="BG411" s="110"/>
      <c r="BH411" s="110"/>
      <c r="BI411" s="110"/>
      <c r="BJ411" s="110"/>
      <c r="BK411" s="110"/>
      <c r="BL411" s="110"/>
      <c r="BM411" s="110"/>
      <c r="BN411" s="110"/>
      <c r="BO411" s="110"/>
      <c r="BP411" s="110"/>
      <c r="BQ411" s="110"/>
      <c r="BR411" s="110"/>
      <c r="BS411" s="110"/>
      <c r="BT411" s="110"/>
      <c r="BU411" s="110"/>
      <c r="BV411" s="110"/>
      <c r="BW411" s="110"/>
      <c r="BX411" s="110"/>
      <c r="BY411" s="110"/>
      <c r="BZ411" s="110"/>
      <c r="CA411" s="110"/>
      <c r="CB411" s="110"/>
      <c r="CC411" s="110"/>
      <c r="CD411" s="110"/>
      <c r="CE411" s="110"/>
      <c r="CF411" s="110"/>
      <c r="CG411" s="110"/>
      <c r="CH411" s="110"/>
      <c r="CI411" s="110"/>
      <c r="CJ411" s="110"/>
      <c r="CK411" s="110"/>
      <c r="CL411" s="110"/>
      <c r="CM411" s="110"/>
      <c r="CN411" s="110"/>
      <c r="CO411" s="110"/>
      <c r="CP411" s="110"/>
      <c r="CQ411" s="110"/>
      <c r="CR411" s="110"/>
      <c r="CS411" s="110"/>
      <c r="CT411" s="110"/>
      <c r="CU411" s="110"/>
      <c r="CV411" s="110"/>
      <c r="CW411" s="110"/>
      <c r="CX411" s="110"/>
      <c r="CY411" s="110"/>
      <c r="CZ411" s="110"/>
      <c r="DA411" s="110"/>
      <c r="DB411" s="110"/>
      <c r="DC411" s="110"/>
      <c r="DD411" s="110"/>
      <c r="DE411" s="110"/>
      <c r="DF411" s="110"/>
      <c r="DG411" s="110"/>
      <c r="DH411" s="110"/>
      <c r="DI411" s="110"/>
      <c r="DJ411" s="110"/>
      <c r="DK411" s="110"/>
      <c r="DL411" s="110"/>
      <c r="DM411" s="110"/>
      <c r="DN411" s="110"/>
      <c r="DO411" s="110"/>
      <c r="DP411" s="110"/>
      <c r="DQ411" s="110"/>
      <c r="DR411" s="110"/>
      <c r="DS411" s="110"/>
      <c r="DT411" s="110"/>
      <c r="DU411" s="110"/>
      <c r="DV411" s="110"/>
      <c r="DW411" s="110"/>
      <c r="DX411" s="110"/>
      <c r="DY411" s="110"/>
      <c r="DZ411" s="110"/>
      <c r="EA411" s="110"/>
      <c r="EB411" s="110"/>
      <c r="EC411" s="110"/>
      <c r="ED411" s="110"/>
      <c r="EE411" s="110"/>
      <c r="EF411" s="110"/>
      <c r="EG411" s="110"/>
      <c r="EH411" s="110"/>
      <c r="EI411" s="110"/>
      <c r="EJ411" s="110"/>
      <c r="EK411" s="110"/>
      <c r="EL411" s="110"/>
      <c r="EM411" s="110"/>
      <c r="EN411" s="110"/>
      <c r="EO411" s="110"/>
      <c r="EP411" s="110"/>
      <c r="EQ411" s="110"/>
      <c r="ER411" s="110"/>
      <c r="ES411" s="110"/>
      <c r="ET411" s="110"/>
      <c r="EU411" s="110"/>
      <c r="EV411" s="110"/>
      <c r="EW411" s="110"/>
      <c r="EX411" s="110"/>
      <c r="EY411" s="110"/>
      <c r="EZ411" s="110"/>
      <c r="FA411" s="110"/>
      <c r="FB411" s="110"/>
      <c r="FC411" s="110"/>
      <c r="FD411" s="110"/>
      <c r="FE411" s="110"/>
      <c r="FF411" s="110"/>
      <c r="FG411" s="110"/>
      <c r="FH411" s="110"/>
      <c r="FI411" s="110"/>
      <c r="FJ411" s="110"/>
      <c r="FK411" s="110"/>
      <c r="FL411" s="110"/>
      <c r="FM411" s="110"/>
      <c r="FN411" s="110"/>
      <c r="FO411" s="110"/>
      <c r="FP411" s="110"/>
      <c r="FQ411" s="110"/>
      <c r="FR411" s="110"/>
      <c r="FS411" s="110"/>
      <c r="FT411" s="110"/>
      <c r="FU411" s="110"/>
      <c r="FV411" s="110"/>
      <c r="FW411" s="110"/>
      <c r="FX411" s="110"/>
      <c r="FY411" s="110"/>
      <c r="FZ411" s="110"/>
      <c r="GA411" s="110"/>
      <c r="GB411" s="110"/>
      <c r="GC411" s="110"/>
      <c r="GD411" s="110"/>
      <c r="GE411" s="110"/>
      <c r="GF411" s="110"/>
      <c r="GG411" s="110"/>
      <c r="GH411" s="110"/>
      <c r="GI411" s="110"/>
      <c r="GJ411" s="110"/>
      <c r="GK411" s="110"/>
      <c r="GL411" s="110"/>
      <c r="GM411" s="110"/>
      <c r="GN411" s="110"/>
      <c r="GO411" s="110"/>
      <c r="GP411" s="110"/>
      <c r="GQ411" s="110"/>
      <c r="GR411" s="110"/>
      <c r="GS411" s="110"/>
      <c r="GT411" s="110"/>
      <c r="GU411" s="110"/>
      <c r="GV411" s="110"/>
      <c r="GW411" s="110"/>
      <c r="GX411" s="110"/>
      <c r="GY411" s="110"/>
      <c r="GZ411" s="110"/>
      <c r="HA411" s="110"/>
      <c r="HB411" s="110"/>
      <c r="HC411" s="110"/>
      <c r="HD411" s="110"/>
      <c r="HE411" s="110"/>
      <c r="HF411" s="110"/>
      <c r="HG411" s="110"/>
      <c r="HH411" s="110"/>
      <c r="HI411" s="110"/>
      <c r="HJ411" s="110"/>
      <c r="HK411" s="110"/>
      <c r="HL411" s="110"/>
      <c r="HM411" s="110"/>
      <c r="HN411" s="110"/>
      <c r="HO411" s="110"/>
      <c r="HP411" s="110"/>
      <c r="HQ411" s="110"/>
      <c r="HR411" s="110"/>
      <c r="HS411" s="110"/>
      <c r="HT411" s="110"/>
      <c r="HU411" s="110"/>
      <c r="HV411" s="110"/>
      <c r="HW411" s="110"/>
      <c r="HX411" s="110"/>
      <c r="HY411" s="110"/>
      <c r="HZ411" s="110"/>
      <c r="IA411" s="110"/>
    </row>
    <row r="412" spans="1:10" s="129" customFormat="1" ht="12.75" customHeight="1" hidden="1">
      <c r="A412" s="101" t="s">
        <v>314</v>
      </c>
      <c r="B412" s="142" t="s">
        <v>315</v>
      </c>
      <c r="C412" s="143" t="s">
        <v>97</v>
      </c>
      <c r="D412" s="64"/>
      <c r="E412" s="64">
        <v>425170.87</v>
      </c>
      <c r="F412" s="64">
        <v>438743.56</v>
      </c>
      <c r="G412" s="64"/>
      <c r="H412" s="64"/>
      <c r="I412" s="64"/>
      <c r="J412" s="64"/>
    </row>
    <row r="413" spans="1:235" s="129" customFormat="1" ht="12.75" hidden="1">
      <c r="A413" s="101" t="s">
        <v>884</v>
      </c>
      <c r="B413" s="142" t="s">
        <v>885</v>
      </c>
      <c r="C413" s="143" t="s">
        <v>97</v>
      </c>
      <c r="D413" s="64">
        <v>134425.11</v>
      </c>
      <c r="E413" s="64">
        <v>131941.83</v>
      </c>
      <c r="F413" s="64">
        <v>159131.44</v>
      </c>
      <c r="G413" s="64">
        <v>184000</v>
      </c>
      <c r="H413" s="64">
        <v>198700</v>
      </c>
      <c r="I413" s="64">
        <v>214600</v>
      </c>
      <c r="J413" s="64">
        <v>231800</v>
      </c>
      <c r="K413" s="130"/>
      <c r="L413" s="130"/>
      <c r="M413" s="130"/>
      <c r="N413" s="130"/>
      <c r="O413" s="130"/>
      <c r="P413" s="130"/>
      <c r="Q413" s="130"/>
      <c r="R413" s="130"/>
      <c r="S413" s="130"/>
      <c r="T413" s="130"/>
      <c r="U413" s="130"/>
      <c r="V413" s="130"/>
      <c r="W413" s="130"/>
      <c r="X413" s="130"/>
      <c r="Y413" s="130"/>
      <c r="Z413" s="130"/>
      <c r="AA413" s="130"/>
      <c r="AB413" s="130"/>
      <c r="AC413" s="130"/>
      <c r="AD413" s="130"/>
      <c r="AE413" s="130"/>
      <c r="AF413" s="130"/>
      <c r="AG413" s="130"/>
      <c r="AH413" s="130"/>
      <c r="AI413" s="130"/>
      <c r="AJ413" s="130"/>
      <c r="AK413" s="130"/>
      <c r="AL413" s="130"/>
      <c r="AM413" s="130"/>
      <c r="AN413" s="130"/>
      <c r="AO413" s="130"/>
      <c r="AP413" s="130"/>
      <c r="AQ413" s="130"/>
      <c r="AR413" s="130"/>
      <c r="AS413" s="130"/>
      <c r="AT413" s="130"/>
      <c r="AU413" s="130"/>
      <c r="AV413" s="130"/>
      <c r="AW413" s="130"/>
      <c r="AX413" s="130"/>
      <c r="AY413" s="130"/>
      <c r="AZ413" s="130"/>
      <c r="BA413" s="130"/>
      <c r="BB413" s="130"/>
      <c r="BC413" s="130"/>
      <c r="BD413" s="130"/>
      <c r="BE413" s="130"/>
      <c r="BF413" s="130"/>
      <c r="BG413" s="130"/>
      <c r="BH413" s="130"/>
      <c r="BI413" s="130"/>
      <c r="BJ413" s="130"/>
      <c r="BK413" s="130"/>
      <c r="BL413" s="130"/>
      <c r="BM413" s="130"/>
      <c r="BN413" s="130"/>
      <c r="BO413" s="130"/>
      <c r="BP413" s="130"/>
      <c r="BQ413" s="130"/>
      <c r="BR413" s="130"/>
      <c r="BS413" s="130"/>
      <c r="BT413" s="130"/>
      <c r="BU413" s="130"/>
      <c r="BV413" s="130"/>
      <c r="BW413" s="130"/>
      <c r="BX413" s="130"/>
      <c r="BY413" s="130"/>
      <c r="BZ413" s="130"/>
      <c r="CA413" s="130"/>
      <c r="CB413" s="130"/>
      <c r="CC413" s="130"/>
      <c r="CD413" s="130"/>
      <c r="CE413" s="130"/>
      <c r="CF413" s="130"/>
      <c r="CG413" s="130"/>
      <c r="CH413" s="130"/>
      <c r="CI413" s="130"/>
      <c r="CJ413" s="130"/>
      <c r="CK413" s="130"/>
      <c r="CL413" s="130"/>
      <c r="CM413" s="130"/>
      <c r="CN413" s="130"/>
      <c r="CO413" s="130"/>
      <c r="CP413" s="130"/>
      <c r="CQ413" s="130"/>
      <c r="CR413" s="130"/>
      <c r="CS413" s="130"/>
      <c r="CT413" s="130"/>
      <c r="CU413" s="130"/>
      <c r="CV413" s="130"/>
      <c r="CW413" s="130"/>
      <c r="CX413" s="130"/>
      <c r="CY413" s="130"/>
      <c r="CZ413" s="130"/>
      <c r="DA413" s="130"/>
      <c r="DB413" s="130"/>
      <c r="DC413" s="130"/>
      <c r="DD413" s="130"/>
      <c r="DE413" s="130"/>
      <c r="DF413" s="130"/>
      <c r="DG413" s="130"/>
      <c r="DH413" s="130"/>
      <c r="DI413" s="130"/>
      <c r="DJ413" s="130"/>
      <c r="DK413" s="130"/>
      <c r="DL413" s="130"/>
      <c r="DM413" s="130"/>
      <c r="DN413" s="130"/>
      <c r="DO413" s="130"/>
      <c r="DP413" s="130"/>
      <c r="DQ413" s="130"/>
      <c r="DR413" s="130"/>
      <c r="DS413" s="130"/>
      <c r="DT413" s="130"/>
      <c r="DU413" s="130"/>
      <c r="DV413" s="130"/>
      <c r="DW413" s="130"/>
      <c r="DX413" s="130"/>
      <c r="DY413" s="130"/>
      <c r="DZ413" s="130"/>
      <c r="EA413" s="130"/>
      <c r="EB413" s="130"/>
      <c r="EC413" s="130"/>
      <c r="ED413" s="130"/>
      <c r="EE413" s="130"/>
      <c r="EF413" s="130"/>
      <c r="EG413" s="130"/>
      <c r="EH413" s="130"/>
      <c r="EI413" s="130"/>
      <c r="EJ413" s="130"/>
      <c r="EK413" s="130"/>
      <c r="EL413" s="130"/>
      <c r="EM413" s="130"/>
      <c r="EN413" s="130"/>
      <c r="EO413" s="130"/>
      <c r="EP413" s="130"/>
      <c r="EQ413" s="130"/>
      <c r="ER413" s="130"/>
      <c r="ES413" s="130"/>
      <c r="ET413" s="130"/>
      <c r="EU413" s="130"/>
      <c r="EV413" s="130"/>
      <c r="EW413" s="130"/>
      <c r="EX413" s="130"/>
      <c r="EY413" s="130"/>
      <c r="EZ413" s="130"/>
      <c r="FA413" s="130"/>
      <c r="FB413" s="130"/>
      <c r="FC413" s="130"/>
      <c r="FD413" s="130"/>
      <c r="FE413" s="130"/>
      <c r="FF413" s="130"/>
      <c r="FG413" s="130"/>
      <c r="FH413" s="130"/>
      <c r="FI413" s="130"/>
      <c r="FJ413" s="130"/>
      <c r="FK413" s="130"/>
      <c r="FL413" s="130"/>
      <c r="FM413" s="130"/>
      <c r="FN413" s="130"/>
      <c r="FO413" s="130"/>
      <c r="FP413" s="130"/>
      <c r="FQ413" s="130"/>
      <c r="FR413" s="130"/>
      <c r="FS413" s="130"/>
      <c r="FT413" s="130"/>
      <c r="FU413" s="130"/>
      <c r="FV413" s="130"/>
      <c r="FW413" s="130"/>
      <c r="FX413" s="130"/>
      <c r="FY413" s="130"/>
      <c r="FZ413" s="130"/>
      <c r="GA413" s="130"/>
      <c r="GB413" s="130"/>
      <c r="GC413" s="130"/>
      <c r="GD413" s="130"/>
      <c r="GE413" s="130"/>
      <c r="GF413" s="130"/>
      <c r="GG413" s="130"/>
      <c r="GH413" s="130"/>
      <c r="GI413" s="130"/>
      <c r="GJ413" s="130"/>
      <c r="GK413" s="130"/>
      <c r="GL413" s="130"/>
      <c r="GM413" s="130"/>
      <c r="GN413" s="130"/>
      <c r="GO413" s="130"/>
      <c r="GP413" s="130"/>
      <c r="GQ413" s="130"/>
      <c r="GR413" s="130"/>
      <c r="GS413" s="130"/>
      <c r="GT413" s="130"/>
      <c r="GU413" s="130"/>
      <c r="GV413" s="130"/>
      <c r="GW413" s="130"/>
      <c r="GX413" s="130"/>
      <c r="GY413" s="130"/>
      <c r="GZ413" s="130"/>
      <c r="HA413" s="130"/>
      <c r="HB413" s="130"/>
      <c r="HC413" s="130"/>
      <c r="HD413" s="130"/>
      <c r="HE413" s="130"/>
      <c r="HF413" s="130"/>
      <c r="HG413" s="130"/>
      <c r="HH413" s="130"/>
      <c r="HI413" s="130"/>
      <c r="HJ413" s="130"/>
      <c r="HK413" s="130"/>
      <c r="HL413" s="130"/>
      <c r="HM413" s="130"/>
      <c r="HN413" s="130"/>
      <c r="HO413" s="130"/>
      <c r="HP413" s="130"/>
      <c r="HQ413" s="130"/>
      <c r="HR413" s="130"/>
      <c r="HS413" s="130"/>
      <c r="HT413" s="130"/>
      <c r="HU413" s="130"/>
      <c r="HV413" s="130"/>
      <c r="HW413" s="130"/>
      <c r="HX413" s="130"/>
      <c r="HY413" s="130"/>
      <c r="HZ413" s="130"/>
      <c r="IA413" s="130"/>
    </row>
    <row r="414" spans="1:235" s="129" customFormat="1" ht="12.75" hidden="1">
      <c r="A414" s="101" t="s">
        <v>1815</v>
      </c>
      <c r="B414" s="101" t="s">
        <v>1816</v>
      </c>
      <c r="C414" s="102" t="s">
        <v>1805</v>
      </c>
      <c r="D414" s="64"/>
      <c r="E414" s="64">
        <v>100000</v>
      </c>
      <c r="F414" s="64"/>
      <c r="G414" s="64"/>
      <c r="H414" s="64"/>
      <c r="I414" s="64"/>
      <c r="J414" s="64"/>
      <c r="K414" s="130"/>
      <c r="L414" s="130"/>
      <c r="M414" s="130"/>
      <c r="N414" s="130"/>
      <c r="O414" s="130"/>
      <c r="P414" s="130"/>
      <c r="Q414" s="130"/>
      <c r="R414" s="130"/>
      <c r="S414" s="130"/>
      <c r="T414" s="130"/>
      <c r="U414" s="130"/>
      <c r="V414" s="130"/>
      <c r="W414" s="130"/>
      <c r="X414" s="130"/>
      <c r="Y414" s="130"/>
      <c r="Z414" s="130"/>
      <c r="AA414" s="130"/>
      <c r="AB414" s="130"/>
      <c r="AC414" s="130"/>
      <c r="AD414" s="130"/>
      <c r="AE414" s="130"/>
      <c r="AF414" s="130"/>
      <c r="AG414" s="130"/>
      <c r="AH414" s="130"/>
      <c r="AI414" s="130"/>
      <c r="AJ414" s="130"/>
      <c r="AK414" s="130"/>
      <c r="AL414" s="130"/>
      <c r="AM414" s="130"/>
      <c r="AN414" s="130"/>
      <c r="AO414" s="130"/>
      <c r="AP414" s="130"/>
      <c r="AQ414" s="130"/>
      <c r="AR414" s="130"/>
      <c r="AS414" s="130"/>
      <c r="AT414" s="130"/>
      <c r="AU414" s="130"/>
      <c r="AV414" s="130"/>
      <c r="AW414" s="130"/>
      <c r="AX414" s="130"/>
      <c r="AY414" s="130"/>
      <c r="AZ414" s="130"/>
      <c r="BA414" s="130"/>
      <c r="BB414" s="130"/>
      <c r="BC414" s="130"/>
      <c r="BD414" s="130"/>
      <c r="BE414" s="130"/>
      <c r="BF414" s="130"/>
      <c r="BG414" s="130"/>
      <c r="BH414" s="130"/>
      <c r="BI414" s="130"/>
      <c r="BJ414" s="130"/>
      <c r="BK414" s="130"/>
      <c r="BL414" s="130"/>
      <c r="BM414" s="130"/>
      <c r="BN414" s="130"/>
      <c r="BO414" s="130"/>
      <c r="BP414" s="130"/>
      <c r="BQ414" s="130"/>
      <c r="BR414" s="130"/>
      <c r="BS414" s="130"/>
      <c r="BT414" s="130"/>
      <c r="BU414" s="130"/>
      <c r="BV414" s="130"/>
      <c r="BW414" s="130"/>
      <c r="BX414" s="130"/>
      <c r="BY414" s="130"/>
      <c r="BZ414" s="130"/>
      <c r="CA414" s="130"/>
      <c r="CB414" s="130"/>
      <c r="CC414" s="130"/>
      <c r="CD414" s="130"/>
      <c r="CE414" s="130"/>
      <c r="CF414" s="130"/>
      <c r="CG414" s="130"/>
      <c r="CH414" s="130"/>
      <c r="CI414" s="130"/>
      <c r="CJ414" s="130"/>
      <c r="CK414" s="130"/>
      <c r="CL414" s="130"/>
      <c r="CM414" s="130"/>
      <c r="CN414" s="130"/>
      <c r="CO414" s="130"/>
      <c r="CP414" s="130"/>
      <c r="CQ414" s="130"/>
      <c r="CR414" s="130"/>
      <c r="CS414" s="130"/>
      <c r="CT414" s="130"/>
      <c r="CU414" s="130"/>
      <c r="CV414" s="130"/>
      <c r="CW414" s="130"/>
      <c r="CX414" s="130"/>
      <c r="CY414" s="130"/>
      <c r="CZ414" s="130"/>
      <c r="DA414" s="130"/>
      <c r="DB414" s="130"/>
      <c r="DC414" s="130"/>
      <c r="DD414" s="130"/>
      <c r="DE414" s="130"/>
      <c r="DF414" s="130"/>
      <c r="DG414" s="130"/>
      <c r="DH414" s="130"/>
      <c r="DI414" s="130"/>
      <c r="DJ414" s="130"/>
      <c r="DK414" s="130"/>
      <c r="DL414" s="130"/>
      <c r="DM414" s="130"/>
      <c r="DN414" s="130"/>
      <c r="DO414" s="130"/>
      <c r="DP414" s="130"/>
      <c r="DQ414" s="130"/>
      <c r="DR414" s="130"/>
      <c r="DS414" s="130"/>
      <c r="DT414" s="130"/>
      <c r="DU414" s="130"/>
      <c r="DV414" s="130"/>
      <c r="DW414" s="130"/>
      <c r="DX414" s="130"/>
      <c r="DY414" s="130"/>
      <c r="DZ414" s="130"/>
      <c r="EA414" s="130"/>
      <c r="EB414" s="130"/>
      <c r="EC414" s="130"/>
      <c r="ED414" s="130"/>
      <c r="EE414" s="130"/>
      <c r="EF414" s="130"/>
      <c r="EG414" s="130"/>
      <c r="EH414" s="130"/>
      <c r="EI414" s="130"/>
      <c r="EJ414" s="130"/>
      <c r="EK414" s="130"/>
      <c r="EL414" s="130"/>
      <c r="EM414" s="130"/>
      <c r="EN414" s="130"/>
      <c r="EO414" s="130"/>
      <c r="EP414" s="130"/>
      <c r="EQ414" s="130"/>
      <c r="ER414" s="130"/>
      <c r="ES414" s="130"/>
      <c r="ET414" s="130"/>
      <c r="EU414" s="130"/>
      <c r="EV414" s="130"/>
      <c r="EW414" s="130"/>
      <c r="EX414" s="130"/>
      <c r="EY414" s="130"/>
      <c r="EZ414" s="130"/>
      <c r="FA414" s="130"/>
      <c r="FB414" s="130"/>
      <c r="FC414" s="130"/>
      <c r="FD414" s="130"/>
      <c r="FE414" s="130"/>
      <c r="FF414" s="130"/>
      <c r="FG414" s="130"/>
      <c r="FH414" s="130"/>
      <c r="FI414" s="130"/>
      <c r="FJ414" s="130"/>
      <c r="FK414" s="130"/>
      <c r="FL414" s="130"/>
      <c r="FM414" s="130"/>
      <c r="FN414" s="130"/>
      <c r="FO414" s="130"/>
      <c r="FP414" s="130"/>
      <c r="FQ414" s="130"/>
      <c r="FR414" s="130"/>
      <c r="FS414" s="130"/>
      <c r="FT414" s="130"/>
      <c r="FU414" s="130"/>
      <c r="FV414" s="130"/>
      <c r="FW414" s="130"/>
      <c r="FX414" s="130"/>
      <c r="FY414" s="130"/>
      <c r="FZ414" s="130"/>
      <c r="GA414" s="130"/>
      <c r="GB414" s="130"/>
      <c r="GC414" s="130"/>
      <c r="GD414" s="130"/>
      <c r="GE414" s="130"/>
      <c r="GF414" s="130"/>
      <c r="GG414" s="130"/>
      <c r="GH414" s="130"/>
      <c r="GI414" s="130"/>
      <c r="GJ414" s="130"/>
      <c r="GK414" s="130"/>
      <c r="GL414" s="130"/>
      <c r="GM414" s="130"/>
      <c r="GN414" s="130"/>
      <c r="GO414" s="130"/>
      <c r="GP414" s="130"/>
      <c r="GQ414" s="130"/>
      <c r="GR414" s="130"/>
      <c r="GS414" s="130"/>
      <c r="GT414" s="130"/>
      <c r="GU414" s="130"/>
      <c r="GV414" s="130"/>
      <c r="GW414" s="130"/>
      <c r="GX414" s="130"/>
      <c r="GY414" s="130"/>
      <c r="GZ414" s="130"/>
      <c r="HA414" s="130"/>
      <c r="HB414" s="130"/>
      <c r="HC414" s="130"/>
      <c r="HD414" s="130"/>
      <c r="HE414" s="130"/>
      <c r="HF414" s="130"/>
      <c r="HG414" s="130"/>
      <c r="HH414" s="130"/>
      <c r="HI414" s="130"/>
      <c r="HJ414" s="130"/>
      <c r="HK414" s="130"/>
      <c r="HL414" s="130"/>
      <c r="HM414" s="130"/>
      <c r="HN414" s="130"/>
      <c r="HO414" s="130"/>
      <c r="HP414" s="130"/>
      <c r="HQ414" s="130"/>
      <c r="HR414" s="130"/>
      <c r="HS414" s="130"/>
      <c r="HT414" s="130"/>
      <c r="HU414" s="130"/>
      <c r="HV414" s="130"/>
      <c r="HW414" s="130"/>
      <c r="HX414" s="130"/>
      <c r="HY414" s="130"/>
      <c r="HZ414" s="130"/>
      <c r="IA414" s="130"/>
    </row>
    <row r="415" spans="1:235" s="129" customFormat="1" ht="12.75" hidden="1">
      <c r="A415" s="101" t="s">
        <v>1716</v>
      </c>
      <c r="B415" s="142" t="s">
        <v>1841</v>
      </c>
      <c r="C415" s="143" t="s">
        <v>97</v>
      </c>
      <c r="D415" s="64">
        <v>1047558.75</v>
      </c>
      <c r="E415" s="64">
        <v>1058573.03</v>
      </c>
      <c r="F415" s="64"/>
      <c r="G415" s="64"/>
      <c r="H415" s="64"/>
      <c r="I415" s="64"/>
      <c r="J415" s="64"/>
      <c r="K415" s="130"/>
      <c r="L415" s="130"/>
      <c r="M415" s="130"/>
      <c r="N415" s="130"/>
      <c r="O415" s="130"/>
      <c r="P415" s="130"/>
      <c r="Q415" s="130"/>
      <c r="R415" s="130"/>
      <c r="S415" s="130"/>
      <c r="T415" s="130"/>
      <c r="U415" s="130"/>
      <c r="V415" s="130"/>
      <c r="W415" s="130"/>
      <c r="X415" s="130"/>
      <c r="Y415" s="130"/>
      <c r="Z415" s="130"/>
      <c r="AA415" s="130"/>
      <c r="AB415" s="130"/>
      <c r="AC415" s="130"/>
      <c r="AD415" s="130"/>
      <c r="AE415" s="130"/>
      <c r="AF415" s="130"/>
      <c r="AG415" s="130"/>
      <c r="AH415" s="130"/>
      <c r="AI415" s="130"/>
      <c r="AJ415" s="130"/>
      <c r="AK415" s="130"/>
      <c r="AL415" s="130"/>
      <c r="AM415" s="130"/>
      <c r="AN415" s="130"/>
      <c r="AO415" s="130"/>
      <c r="AP415" s="130"/>
      <c r="AQ415" s="130"/>
      <c r="AR415" s="130"/>
      <c r="AS415" s="130"/>
      <c r="AT415" s="130"/>
      <c r="AU415" s="130"/>
      <c r="AV415" s="130"/>
      <c r="AW415" s="130"/>
      <c r="AX415" s="130"/>
      <c r="AY415" s="130"/>
      <c r="AZ415" s="130"/>
      <c r="BA415" s="130"/>
      <c r="BB415" s="130"/>
      <c r="BC415" s="130"/>
      <c r="BD415" s="130"/>
      <c r="BE415" s="130"/>
      <c r="BF415" s="130"/>
      <c r="BG415" s="130"/>
      <c r="BH415" s="130"/>
      <c r="BI415" s="130"/>
      <c r="BJ415" s="130"/>
      <c r="BK415" s="130"/>
      <c r="BL415" s="130"/>
      <c r="BM415" s="130"/>
      <c r="BN415" s="130"/>
      <c r="BO415" s="130"/>
      <c r="BP415" s="130"/>
      <c r="BQ415" s="130"/>
      <c r="BR415" s="130"/>
      <c r="BS415" s="130"/>
      <c r="BT415" s="130"/>
      <c r="BU415" s="130"/>
      <c r="BV415" s="130"/>
      <c r="BW415" s="130"/>
      <c r="BX415" s="130"/>
      <c r="BY415" s="130"/>
      <c r="BZ415" s="130"/>
      <c r="CA415" s="130"/>
      <c r="CB415" s="130"/>
      <c r="CC415" s="130"/>
      <c r="CD415" s="130"/>
      <c r="CE415" s="130"/>
      <c r="CF415" s="130"/>
      <c r="CG415" s="130"/>
      <c r="CH415" s="130"/>
      <c r="CI415" s="130"/>
      <c r="CJ415" s="130"/>
      <c r="CK415" s="130"/>
      <c r="CL415" s="130"/>
      <c r="CM415" s="130"/>
      <c r="CN415" s="130"/>
      <c r="CO415" s="130"/>
      <c r="CP415" s="130"/>
      <c r="CQ415" s="130"/>
      <c r="CR415" s="130"/>
      <c r="CS415" s="130"/>
      <c r="CT415" s="130"/>
      <c r="CU415" s="130"/>
      <c r="CV415" s="130"/>
      <c r="CW415" s="130"/>
      <c r="CX415" s="130"/>
      <c r="CY415" s="130"/>
      <c r="CZ415" s="130"/>
      <c r="DA415" s="130"/>
      <c r="DB415" s="130"/>
      <c r="DC415" s="130"/>
      <c r="DD415" s="130"/>
      <c r="DE415" s="130"/>
      <c r="DF415" s="130"/>
      <c r="DG415" s="130"/>
      <c r="DH415" s="130"/>
      <c r="DI415" s="130"/>
      <c r="DJ415" s="130"/>
      <c r="DK415" s="130"/>
      <c r="DL415" s="130"/>
      <c r="DM415" s="130"/>
      <c r="DN415" s="130"/>
      <c r="DO415" s="130"/>
      <c r="DP415" s="130"/>
      <c r="DQ415" s="130"/>
      <c r="DR415" s="130"/>
      <c r="DS415" s="130"/>
      <c r="DT415" s="130"/>
      <c r="DU415" s="130"/>
      <c r="DV415" s="130"/>
      <c r="DW415" s="130"/>
      <c r="DX415" s="130"/>
      <c r="DY415" s="130"/>
      <c r="DZ415" s="130"/>
      <c r="EA415" s="130"/>
      <c r="EB415" s="130"/>
      <c r="EC415" s="130"/>
      <c r="ED415" s="130"/>
      <c r="EE415" s="130"/>
      <c r="EF415" s="130"/>
      <c r="EG415" s="130"/>
      <c r="EH415" s="130"/>
      <c r="EI415" s="130"/>
      <c r="EJ415" s="130"/>
      <c r="EK415" s="130"/>
      <c r="EL415" s="130"/>
      <c r="EM415" s="130"/>
      <c r="EN415" s="130"/>
      <c r="EO415" s="130"/>
      <c r="EP415" s="130"/>
      <c r="EQ415" s="130"/>
      <c r="ER415" s="130"/>
      <c r="ES415" s="130"/>
      <c r="ET415" s="130"/>
      <c r="EU415" s="130"/>
      <c r="EV415" s="130"/>
      <c r="EW415" s="130"/>
      <c r="EX415" s="130"/>
      <c r="EY415" s="130"/>
      <c r="EZ415" s="130"/>
      <c r="FA415" s="130"/>
      <c r="FB415" s="130"/>
      <c r="FC415" s="130"/>
      <c r="FD415" s="130"/>
      <c r="FE415" s="130"/>
      <c r="FF415" s="130"/>
      <c r="FG415" s="130"/>
      <c r="FH415" s="130"/>
      <c r="FI415" s="130"/>
      <c r="FJ415" s="130"/>
      <c r="FK415" s="130"/>
      <c r="FL415" s="130"/>
      <c r="FM415" s="130"/>
      <c r="FN415" s="130"/>
      <c r="FO415" s="130"/>
      <c r="FP415" s="130"/>
      <c r="FQ415" s="130"/>
      <c r="FR415" s="130"/>
      <c r="FS415" s="130"/>
      <c r="FT415" s="130"/>
      <c r="FU415" s="130"/>
      <c r="FV415" s="130"/>
      <c r="FW415" s="130"/>
      <c r="FX415" s="130"/>
      <c r="FY415" s="130"/>
      <c r="FZ415" s="130"/>
      <c r="GA415" s="130"/>
      <c r="GB415" s="130"/>
      <c r="GC415" s="130"/>
      <c r="GD415" s="130"/>
      <c r="GE415" s="130"/>
      <c r="GF415" s="130"/>
      <c r="GG415" s="130"/>
      <c r="GH415" s="130"/>
      <c r="GI415" s="130"/>
      <c r="GJ415" s="130"/>
      <c r="GK415" s="130"/>
      <c r="GL415" s="130"/>
      <c r="GM415" s="130"/>
      <c r="GN415" s="130"/>
      <c r="GO415" s="130"/>
      <c r="GP415" s="130"/>
      <c r="GQ415" s="130"/>
      <c r="GR415" s="130"/>
      <c r="GS415" s="130"/>
      <c r="GT415" s="130"/>
      <c r="GU415" s="130"/>
      <c r="GV415" s="130"/>
      <c r="GW415" s="130"/>
      <c r="GX415" s="130"/>
      <c r="GY415" s="130"/>
      <c r="GZ415" s="130"/>
      <c r="HA415" s="130"/>
      <c r="HB415" s="130"/>
      <c r="HC415" s="130"/>
      <c r="HD415" s="130"/>
      <c r="HE415" s="130"/>
      <c r="HF415" s="130"/>
      <c r="HG415" s="130"/>
      <c r="HH415" s="130"/>
      <c r="HI415" s="130"/>
      <c r="HJ415" s="130"/>
      <c r="HK415" s="130"/>
      <c r="HL415" s="130"/>
      <c r="HM415" s="130"/>
      <c r="HN415" s="130"/>
      <c r="HO415" s="130"/>
      <c r="HP415" s="130"/>
      <c r="HQ415" s="130"/>
      <c r="HR415" s="130"/>
      <c r="HS415" s="130"/>
      <c r="HT415" s="130"/>
      <c r="HU415" s="130"/>
      <c r="HV415" s="130"/>
      <c r="HW415" s="130"/>
      <c r="HX415" s="130"/>
      <c r="HY415" s="130"/>
      <c r="HZ415" s="130"/>
      <c r="IA415" s="130"/>
    </row>
    <row r="416" spans="1:235" s="129" customFormat="1" ht="12.75">
      <c r="A416" s="103" t="s">
        <v>1896</v>
      </c>
      <c r="B416" s="167" t="s">
        <v>883</v>
      </c>
      <c r="C416" s="143"/>
      <c r="D416" s="64"/>
      <c r="E416" s="64"/>
      <c r="F416" s="64">
        <f>SUM(F417:F419)</f>
        <v>73269.56</v>
      </c>
      <c r="G416" s="64">
        <f>SUM(G417:G419)</f>
        <v>1381500</v>
      </c>
      <c r="H416" s="64">
        <f>SUM(H417:H420)</f>
        <v>291800</v>
      </c>
      <c r="I416" s="64">
        <f>SUM(I417:I420)</f>
        <v>0</v>
      </c>
      <c r="J416" s="64">
        <f>SUM(J417:J420)</f>
        <v>0</v>
      </c>
      <c r="K416" s="130"/>
      <c r="L416" s="130"/>
      <c r="M416" s="130"/>
      <c r="N416" s="130"/>
      <c r="O416" s="130"/>
      <c r="P416" s="130"/>
      <c r="Q416" s="130"/>
      <c r="R416" s="130"/>
      <c r="S416" s="130"/>
      <c r="T416" s="130"/>
      <c r="U416" s="130"/>
      <c r="V416" s="130"/>
      <c r="W416" s="130"/>
      <c r="X416" s="130"/>
      <c r="Y416" s="130"/>
      <c r="Z416" s="130"/>
      <c r="AA416" s="130"/>
      <c r="AB416" s="130"/>
      <c r="AC416" s="130"/>
      <c r="AD416" s="130"/>
      <c r="AE416" s="130"/>
      <c r="AF416" s="130"/>
      <c r="AG416" s="130"/>
      <c r="AH416" s="130"/>
      <c r="AI416" s="130"/>
      <c r="AJ416" s="130"/>
      <c r="AK416" s="130"/>
      <c r="AL416" s="130"/>
      <c r="AM416" s="130"/>
      <c r="AN416" s="130"/>
      <c r="AO416" s="130"/>
      <c r="AP416" s="130"/>
      <c r="AQ416" s="130"/>
      <c r="AR416" s="130"/>
      <c r="AS416" s="130"/>
      <c r="AT416" s="130"/>
      <c r="AU416" s="130"/>
      <c r="AV416" s="130"/>
      <c r="AW416" s="130"/>
      <c r="AX416" s="130"/>
      <c r="AY416" s="130"/>
      <c r="AZ416" s="130"/>
      <c r="BA416" s="130"/>
      <c r="BB416" s="130"/>
      <c r="BC416" s="130"/>
      <c r="BD416" s="130"/>
      <c r="BE416" s="130"/>
      <c r="BF416" s="130"/>
      <c r="BG416" s="130"/>
      <c r="BH416" s="130"/>
      <c r="BI416" s="130"/>
      <c r="BJ416" s="130"/>
      <c r="BK416" s="130"/>
      <c r="BL416" s="130"/>
      <c r="BM416" s="130"/>
      <c r="BN416" s="130"/>
      <c r="BO416" s="130"/>
      <c r="BP416" s="130"/>
      <c r="BQ416" s="130"/>
      <c r="BR416" s="130"/>
      <c r="BS416" s="130"/>
      <c r="BT416" s="130"/>
      <c r="BU416" s="130"/>
      <c r="BV416" s="130"/>
      <c r="BW416" s="130"/>
      <c r="BX416" s="130"/>
      <c r="BY416" s="130"/>
      <c r="BZ416" s="130"/>
      <c r="CA416" s="130"/>
      <c r="CB416" s="130"/>
      <c r="CC416" s="130"/>
      <c r="CD416" s="130"/>
      <c r="CE416" s="130"/>
      <c r="CF416" s="130"/>
      <c r="CG416" s="130"/>
      <c r="CH416" s="130"/>
      <c r="CI416" s="130"/>
      <c r="CJ416" s="130"/>
      <c r="CK416" s="130"/>
      <c r="CL416" s="130"/>
      <c r="CM416" s="130"/>
      <c r="CN416" s="130"/>
      <c r="CO416" s="130"/>
      <c r="CP416" s="130"/>
      <c r="CQ416" s="130"/>
      <c r="CR416" s="130"/>
      <c r="CS416" s="130"/>
      <c r="CT416" s="130"/>
      <c r="CU416" s="130"/>
      <c r="CV416" s="130"/>
      <c r="CW416" s="130"/>
      <c r="CX416" s="130"/>
      <c r="CY416" s="130"/>
      <c r="CZ416" s="130"/>
      <c r="DA416" s="130"/>
      <c r="DB416" s="130"/>
      <c r="DC416" s="130"/>
      <c r="DD416" s="130"/>
      <c r="DE416" s="130"/>
      <c r="DF416" s="130"/>
      <c r="DG416" s="130"/>
      <c r="DH416" s="130"/>
      <c r="DI416" s="130"/>
      <c r="DJ416" s="130"/>
      <c r="DK416" s="130"/>
      <c r="DL416" s="130"/>
      <c r="DM416" s="130"/>
      <c r="DN416" s="130"/>
      <c r="DO416" s="130"/>
      <c r="DP416" s="130"/>
      <c r="DQ416" s="130"/>
      <c r="DR416" s="130"/>
      <c r="DS416" s="130"/>
      <c r="DT416" s="130"/>
      <c r="DU416" s="130"/>
      <c r="DV416" s="130"/>
      <c r="DW416" s="130"/>
      <c r="DX416" s="130"/>
      <c r="DY416" s="130"/>
      <c r="DZ416" s="130"/>
      <c r="EA416" s="130"/>
      <c r="EB416" s="130"/>
      <c r="EC416" s="130"/>
      <c r="ED416" s="130"/>
      <c r="EE416" s="130"/>
      <c r="EF416" s="130"/>
      <c r="EG416" s="130"/>
      <c r="EH416" s="130"/>
      <c r="EI416" s="130"/>
      <c r="EJ416" s="130"/>
      <c r="EK416" s="130"/>
      <c r="EL416" s="130"/>
      <c r="EM416" s="130"/>
      <c r="EN416" s="130"/>
      <c r="EO416" s="130"/>
      <c r="EP416" s="130"/>
      <c r="EQ416" s="130"/>
      <c r="ER416" s="130"/>
      <c r="ES416" s="130"/>
      <c r="ET416" s="130"/>
      <c r="EU416" s="130"/>
      <c r="EV416" s="130"/>
      <c r="EW416" s="130"/>
      <c r="EX416" s="130"/>
      <c r="EY416" s="130"/>
      <c r="EZ416" s="130"/>
      <c r="FA416" s="130"/>
      <c r="FB416" s="130"/>
      <c r="FC416" s="130"/>
      <c r="FD416" s="130"/>
      <c r="FE416" s="130"/>
      <c r="FF416" s="130"/>
      <c r="FG416" s="130"/>
      <c r="FH416" s="130"/>
      <c r="FI416" s="130"/>
      <c r="FJ416" s="130"/>
      <c r="FK416" s="130"/>
      <c r="FL416" s="130"/>
      <c r="FM416" s="130"/>
      <c r="FN416" s="130"/>
      <c r="FO416" s="130"/>
      <c r="FP416" s="130"/>
      <c r="FQ416" s="130"/>
      <c r="FR416" s="130"/>
      <c r="FS416" s="130"/>
      <c r="FT416" s="130"/>
      <c r="FU416" s="130"/>
      <c r="FV416" s="130"/>
      <c r="FW416" s="130"/>
      <c r="FX416" s="130"/>
      <c r="FY416" s="130"/>
      <c r="FZ416" s="130"/>
      <c r="GA416" s="130"/>
      <c r="GB416" s="130"/>
      <c r="GC416" s="130"/>
      <c r="GD416" s="130"/>
      <c r="GE416" s="130"/>
      <c r="GF416" s="130"/>
      <c r="GG416" s="130"/>
      <c r="GH416" s="130"/>
      <c r="GI416" s="130"/>
      <c r="GJ416" s="130"/>
      <c r="GK416" s="130"/>
      <c r="GL416" s="130"/>
      <c r="GM416" s="130"/>
      <c r="GN416" s="130"/>
      <c r="GO416" s="130"/>
      <c r="GP416" s="130"/>
      <c r="GQ416" s="130"/>
      <c r="GR416" s="130"/>
      <c r="GS416" s="130"/>
      <c r="GT416" s="130"/>
      <c r="GU416" s="130"/>
      <c r="GV416" s="130"/>
      <c r="GW416" s="130"/>
      <c r="GX416" s="130"/>
      <c r="GY416" s="130"/>
      <c r="GZ416" s="130"/>
      <c r="HA416" s="130"/>
      <c r="HB416" s="130"/>
      <c r="HC416" s="130"/>
      <c r="HD416" s="130"/>
      <c r="HE416" s="130"/>
      <c r="HF416" s="130"/>
      <c r="HG416" s="130"/>
      <c r="HH416" s="130"/>
      <c r="HI416" s="130"/>
      <c r="HJ416" s="130"/>
      <c r="HK416" s="130"/>
      <c r="HL416" s="130"/>
      <c r="HM416" s="130"/>
      <c r="HN416" s="130"/>
      <c r="HO416" s="130"/>
      <c r="HP416" s="130"/>
      <c r="HQ416" s="130"/>
      <c r="HR416" s="130"/>
      <c r="HS416" s="130"/>
      <c r="HT416" s="130"/>
      <c r="HU416" s="130"/>
      <c r="HV416" s="130"/>
      <c r="HW416" s="130"/>
      <c r="HX416" s="130"/>
      <c r="HY416" s="130"/>
      <c r="HZ416" s="130"/>
      <c r="IA416" s="130"/>
    </row>
    <row r="417" spans="1:10" ht="14.25" customHeight="1" hidden="1">
      <c r="A417" s="101" t="s">
        <v>1897</v>
      </c>
      <c r="B417" s="142" t="s">
        <v>1898</v>
      </c>
      <c r="C417" s="143" t="s">
        <v>1899</v>
      </c>
      <c r="D417" s="64"/>
      <c r="E417" s="64"/>
      <c r="F417" s="64">
        <v>0</v>
      </c>
      <c r="G417" s="64">
        <v>307500</v>
      </c>
      <c r="H417" s="64">
        <v>83100</v>
      </c>
      <c r="I417" s="64"/>
      <c r="J417" s="64"/>
    </row>
    <row r="418" spans="1:10" ht="14.25" customHeight="1" hidden="1">
      <c r="A418" s="101" t="s">
        <v>1900</v>
      </c>
      <c r="B418" s="142" t="s">
        <v>1901</v>
      </c>
      <c r="C418" s="143" t="s">
        <v>1902</v>
      </c>
      <c r="D418" s="64"/>
      <c r="E418" s="64"/>
      <c r="F418" s="64">
        <v>0</v>
      </c>
      <c r="G418" s="64">
        <v>520000</v>
      </c>
      <c r="H418" s="64">
        <v>152800</v>
      </c>
      <c r="I418" s="64"/>
      <c r="J418" s="64"/>
    </row>
    <row r="419" spans="1:10" ht="14.25" customHeight="1" hidden="1">
      <c r="A419" s="101" t="s">
        <v>1967</v>
      </c>
      <c r="B419" s="142" t="s">
        <v>1968</v>
      </c>
      <c r="C419" s="143" t="s">
        <v>1969</v>
      </c>
      <c r="D419" s="64"/>
      <c r="E419" s="64"/>
      <c r="F419" s="64">
        <v>73269.56</v>
      </c>
      <c r="G419" s="64">
        <v>554000</v>
      </c>
      <c r="H419" s="64"/>
      <c r="I419" s="64"/>
      <c r="J419" s="64"/>
    </row>
    <row r="420" spans="1:10" ht="14.25" customHeight="1" hidden="1">
      <c r="A420" s="101" t="s">
        <v>2033</v>
      </c>
      <c r="B420" s="142" t="s">
        <v>2034</v>
      </c>
      <c r="C420" s="143" t="s">
        <v>1778</v>
      </c>
      <c r="D420" s="64"/>
      <c r="E420" s="64"/>
      <c r="F420" s="64"/>
      <c r="G420" s="64"/>
      <c r="H420" s="64">
        <v>55900</v>
      </c>
      <c r="I420" s="64"/>
      <c r="J420" s="64"/>
    </row>
    <row r="421" spans="1:10" ht="12.75">
      <c r="A421" s="139" t="s">
        <v>886</v>
      </c>
      <c r="B421" s="140" t="s">
        <v>887</v>
      </c>
      <c r="C421" s="141"/>
      <c r="D421" s="166">
        <f>SUM(D422+D439+D460)</f>
        <v>105989608.95</v>
      </c>
      <c r="E421" s="166">
        <f aca="true" t="shared" si="96" ref="E421:J421">SUM(E422+E439+E460)</f>
        <v>113458321.42999999</v>
      </c>
      <c r="F421" s="166">
        <f t="shared" si="96"/>
        <v>120829125.02</v>
      </c>
      <c r="G421" s="166">
        <f t="shared" si="96"/>
        <v>140005500</v>
      </c>
      <c r="H421" s="166">
        <f t="shared" si="96"/>
        <v>151343357.5</v>
      </c>
      <c r="I421" s="166">
        <f t="shared" si="96"/>
        <v>164239437.0875</v>
      </c>
      <c r="J421" s="166">
        <f t="shared" si="96"/>
        <v>178323193.7564375</v>
      </c>
    </row>
    <row r="422" spans="1:10" ht="12.75">
      <c r="A422" s="103" t="s">
        <v>888</v>
      </c>
      <c r="B422" s="167" t="s">
        <v>889</v>
      </c>
      <c r="C422" s="137"/>
      <c r="D422" s="62">
        <f aca="true" t="shared" si="97" ref="D422:I422">SUM(D423+D428+D433+D438)</f>
        <v>96899623.59</v>
      </c>
      <c r="E422" s="62">
        <f t="shared" si="97"/>
        <v>106481644.13</v>
      </c>
      <c r="F422" s="62">
        <f t="shared" si="97"/>
        <v>115458026.17</v>
      </c>
      <c r="G422" s="62">
        <f t="shared" si="97"/>
        <v>131188300</v>
      </c>
      <c r="H422" s="62">
        <f t="shared" si="97"/>
        <v>142966000</v>
      </c>
      <c r="I422" s="62">
        <f t="shared" si="97"/>
        <v>155830200</v>
      </c>
      <c r="J422" s="62">
        <f>SUM(J423+J428+J433+J438)</f>
        <v>169884300</v>
      </c>
    </row>
    <row r="423" spans="1:235" s="124" customFormat="1" ht="12.75">
      <c r="A423" s="103" t="s">
        <v>890</v>
      </c>
      <c r="B423" s="167" t="s">
        <v>891</v>
      </c>
      <c r="C423" s="137"/>
      <c r="D423" s="62">
        <f aca="true" t="shared" si="98" ref="D423:J423">SUM(D424:D427)</f>
        <v>68500495.52</v>
      </c>
      <c r="E423" s="62">
        <f t="shared" si="98"/>
        <v>75187921.97</v>
      </c>
      <c r="F423" s="62">
        <f t="shared" si="98"/>
        <v>80195158.61</v>
      </c>
      <c r="G423" s="62">
        <f t="shared" si="98"/>
        <v>90167000</v>
      </c>
      <c r="H423" s="62">
        <f t="shared" si="98"/>
        <v>97380000</v>
      </c>
      <c r="I423" s="62">
        <f t="shared" si="98"/>
        <v>105170000</v>
      </c>
      <c r="J423" s="62">
        <f t="shared" si="98"/>
        <v>113584000</v>
      </c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  <c r="V423" s="125"/>
      <c r="W423" s="125"/>
      <c r="X423" s="125"/>
      <c r="Y423" s="125"/>
      <c r="Z423" s="125"/>
      <c r="AA423" s="125"/>
      <c r="AB423" s="125"/>
      <c r="AC423" s="125"/>
      <c r="AD423" s="125"/>
      <c r="AE423" s="125"/>
      <c r="AF423" s="125"/>
      <c r="AG423" s="125"/>
      <c r="AH423" s="125"/>
      <c r="AI423" s="125"/>
      <c r="AJ423" s="125"/>
      <c r="AK423" s="125"/>
      <c r="AL423" s="125"/>
      <c r="AM423" s="125"/>
      <c r="AN423" s="125"/>
      <c r="AO423" s="125"/>
      <c r="AP423" s="125"/>
      <c r="AQ423" s="125"/>
      <c r="AR423" s="125"/>
      <c r="AS423" s="125"/>
      <c r="AT423" s="125"/>
      <c r="AU423" s="125"/>
      <c r="AV423" s="125"/>
      <c r="AW423" s="125"/>
      <c r="AX423" s="125"/>
      <c r="AY423" s="125"/>
      <c r="AZ423" s="125"/>
      <c r="BA423" s="125"/>
      <c r="BB423" s="125"/>
      <c r="BC423" s="125"/>
      <c r="BD423" s="125"/>
      <c r="BE423" s="125"/>
      <c r="BF423" s="125"/>
      <c r="BG423" s="125"/>
      <c r="BH423" s="125"/>
      <c r="BI423" s="125"/>
      <c r="BJ423" s="125"/>
      <c r="BK423" s="125"/>
      <c r="BL423" s="125"/>
      <c r="BM423" s="125"/>
      <c r="BN423" s="125"/>
      <c r="BO423" s="125"/>
      <c r="BP423" s="125"/>
      <c r="BQ423" s="125"/>
      <c r="BR423" s="125"/>
      <c r="BS423" s="125"/>
      <c r="BT423" s="125"/>
      <c r="BU423" s="125"/>
      <c r="BV423" s="125"/>
      <c r="BW423" s="125"/>
      <c r="BX423" s="125"/>
      <c r="BY423" s="125"/>
      <c r="BZ423" s="125"/>
      <c r="CA423" s="125"/>
      <c r="CB423" s="125"/>
      <c r="CC423" s="125"/>
      <c r="CD423" s="125"/>
      <c r="CE423" s="125"/>
      <c r="CF423" s="125"/>
      <c r="CG423" s="125"/>
      <c r="CH423" s="125"/>
      <c r="CI423" s="125"/>
      <c r="CJ423" s="125"/>
      <c r="CK423" s="125"/>
      <c r="CL423" s="125"/>
      <c r="CM423" s="125"/>
      <c r="CN423" s="125"/>
      <c r="CO423" s="125"/>
      <c r="CP423" s="125"/>
      <c r="CQ423" s="125"/>
      <c r="CR423" s="125"/>
      <c r="CS423" s="125"/>
      <c r="CT423" s="125"/>
      <c r="CU423" s="125"/>
      <c r="CV423" s="125"/>
      <c r="CW423" s="125"/>
      <c r="CX423" s="125"/>
      <c r="CY423" s="125"/>
      <c r="CZ423" s="125"/>
      <c r="DA423" s="125"/>
      <c r="DB423" s="125"/>
      <c r="DC423" s="125"/>
      <c r="DD423" s="125"/>
      <c r="DE423" s="125"/>
      <c r="DF423" s="125"/>
      <c r="DG423" s="125"/>
      <c r="DH423" s="125"/>
      <c r="DI423" s="125"/>
      <c r="DJ423" s="125"/>
      <c r="DK423" s="125"/>
      <c r="DL423" s="125"/>
      <c r="DM423" s="125"/>
      <c r="DN423" s="125"/>
      <c r="DO423" s="125"/>
      <c r="DP423" s="125"/>
      <c r="DQ423" s="125"/>
      <c r="DR423" s="125"/>
      <c r="DS423" s="125"/>
      <c r="DT423" s="125"/>
      <c r="DU423" s="125"/>
      <c r="DV423" s="125"/>
      <c r="DW423" s="125"/>
      <c r="DX423" s="125"/>
      <c r="DY423" s="125"/>
      <c r="DZ423" s="125"/>
      <c r="EA423" s="125"/>
      <c r="EB423" s="125"/>
      <c r="EC423" s="125"/>
      <c r="ED423" s="125"/>
      <c r="EE423" s="125"/>
      <c r="EF423" s="125"/>
      <c r="EG423" s="125"/>
      <c r="EH423" s="125"/>
      <c r="EI423" s="125"/>
      <c r="EJ423" s="125"/>
      <c r="EK423" s="125"/>
      <c r="EL423" s="125"/>
      <c r="EM423" s="125"/>
      <c r="EN423" s="125"/>
      <c r="EO423" s="125"/>
      <c r="EP423" s="125"/>
      <c r="EQ423" s="125"/>
      <c r="ER423" s="125"/>
      <c r="ES423" s="125"/>
      <c r="ET423" s="125"/>
      <c r="EU423" s="125"/>
      <c r="EV423" s="125"/>
      <c r="EW423" s="125"/>
      <c r="EX423" s="125"/>
      <c r="EY423" s="125"/>
      <c r="EZ423" s="125"/>
      <c r="FA423" s="125"/>
      <c r="FB423" s="125"/>
      <c r="FC423" s="125"/>
      <c r="FD423" s="125"/>
      <c r="FE423" s="125"/>
      <c r="FF423" s="125"/>
      <c r="FG423" s="125"/>
      <c r="FH423" s="125"/>
      <c r="FI423" s="125"/>
      <c r="FJ423" s="125"/>
      <c r="FK423" s="125"/>
      <c r="FL423" s="125"/>
      <c r="FM423" s="125"/>
      <c r="FN423" s="125"/>
      <c r="FO423" s="125"/>
      <c r="FP423" s="125"/>
      <c r="FQ423" s="125"/>
      <c r="FR423" s="125"/>
      <c r="FS423" s="125"/>
      <c r="FT423" s="125"/>
      <c r="FU423" s="125"/>
      <c r="FV423" s="125"/>
      <c r="FW423" s="125"/>
      <c r="FX423" s="125"/>
      <c r="FY423" s="125"/>
      <c r="FZ423" s="125"/>
      <c r="GA423" s="125"/>
      <c r="GB423" s="125"/>
      <c r="GC423" s="125"/>
      <c r="GD423" s="125"/>
      <c r="GE423" s="125"/>
      <c r="GF423" s="125"/>
      <c r="GG423" s="125"/>
      <c r="GH423" s="125"/>
      <c r="GI423" s="125"/>
      <c r="GJ423" s="125"/>
      <c r="GK423" s="125"/>
      <c r="GL423" s="125"/>
      <c r="GM423" s="125"/>
      <c r="GN423" s="125"/>
      <c r="GO423" s="125"/>
      <c r="GP423" s="125"/>
      <c r="GQ423" s="125"/>
      <c r="GR423" s="125"/>
      <c r="GS423" s="125"/>
      <c r="GT423" s="125"/>
      <c r="GU423" s="125"/>
      <c r="GV423" s="125"/>
      <c r="GW423" s="125"/>
      <c r="GX423" s="125"/>
      <c r="GY423" s="125"/>
      <c r="GZ423" s="125"/>
      <c r="HA423" s="125"/>
      <c r="HB423" s="125"/>
      <c r="HC423" s="125"/>
      <c r="HD423" s="125"/>
      <c r="HE423" s="125"/>
      <c r="HF423" s="125"/>
      <c r="HG423" s="125"/>
      <c r="HH423" s="125"/>
      <c r="HI423" s="125"/>
      <c r="HJ423" s="125"/>
      <c r="HK423" s="125"/>
      <c r="HL423" s="125"/>
      <c r="HM423" s="125"/>
      <c r="HN423" s="125"/>
      <c r="HO423" s="125"/>
      <c r="HP423" s="125"/>
      <c r="HQ423" s="125"/>
      <c r="HR423" s="125"/>
      <c r="HS423" s="125"/>
      <c r="HT423" s="125"/>
      <c r="HU423" s="125"/>
      <c r="HV423" s="125"/>
      <c r="HW423" s="125"/>
      <c r="HX423" s="125"/>
      <c r="HY423" s="125"/>
      <c r="HZ423" s="125"/>
      <c r="IA423" s="125"/>
    </row>
    <row r="424" spans="1:235" s="124" customFormat="1" ht="12.75" hidden="1">
      <c r="A424" s="101" t="s">
        <v>892</v>
      </c>
      <c r="B424" s="142" t="s">
        <v>893</v>
      </c>
      <c r="C424" s="143" t="s">
        <v>97</v>
      </c>
      <c r="D424" s="64">
        <v>41100297.31</v>
      </c>
      <c r="E424" s="64">
        <v>45112753.18</v>
      </c>
      <c r="F424" s="64">
        <v>48117095.17</v>
      </c>
      <c r="G424" s="64">
        <v>54100200</v>
      </c>
      <c r="H424" s="64">
        <v>58428000</v>
      </c>
      <c r="I424" s="64">
        <v>63102000</v>
      </c>
      <c r="J424" s="64">
        <v>68150400</v>
      </c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  <c r="V424" s="125"/>
      <c r="W424" s="125"/>
      <c r="X424" s="125"/>
      <c r="Y424" s="125"/>
      <c r="Z424" s="125"/>
      <c r="AA424" s="125"/>
      <c r="AB424" s="125"/>
      <c r="AC424" s="125"/>
      <c r="AD424" s="125"/>
      <c r="AE424" s="125"/>
      <c r="AF424" s="125"/>
      <c r="AG424" s="125"/>
      <c r="AH424" s="125"/>
      <c r="AI424" s="125"/>
      <c r="AJ424" s="125"/>
      <c r="AK424" s="125"/>
      <c r="AL424" s="125"/>
      <c r="AM424" s="125"/>
      <c r="AN424" s="125"/>
      <c r="AO424" s="125"/>
      <c r="AP424" s="125"/>
      <c r="AQ424" s="125"/>
      <c r="AR424" s="125"/>
      <c r="AS424" s="125"/>
      <c r="AT424" s="125"/>
      <c r="AU424" s="125"/>
      <c r="AV424" s="125"/>
      <c r="AW424" s="125"/>
      <c r="AX424" s="125"/>
      <c r="AY424" s="125"/>
      <c r="AZ424" s="125"/>
      <c r="BA424" s="125"/>
      <c r="BB424" s="125"/>
      <c r="BC424" s="125"/>
      <c r="BD424" s="125"/>
      <c r="BE424" s="125"/>
      <c r="BF424" s="125"/>
      <c r="BG424" s="125"/>
      <c r="BH424" s="125"/>
      <c r="BI424" s="125"/>
      <c r="BJ424" s="125"/>
      <c r="BK424" s="125"/>
      <c r="BL424" s="125"/>
      <c r="BM424" s="125"/>
      <c r="BN424" s="125"/>
      <c r="BO424" s="125"/>
      <c r="BP424" s="125"/>
      <c r="BQ424" s="125"/>
      <c r="BR424" s="125"/>
      <c r="BS424" s="125"/>
      <c r="BT424" s="125"/>
      <c r="BU424" s="125"/>
      <c r="BV424" s="125"/>
      <c r="BW424" s="125"/>
      <c r="BX424" s="125"/>
      <c r="BY424" s="125"/>
      <c r="BZ424" s="125"/>
      <c r="CA424" s="125"/>
      <c r="CB424" s="125"/>
      <c r="CC424" s="125"/>
      <c r="CD424" s="125"/>
      <c r="CE424" s="125"/>
      <c r="CF424" s="125"/>
      <c r="CG424" s="125"/>
      <c r="CH424" s="125"/>
      <c r="CI424" s="125"/>
      <c r="CJ424" s="125"/>
      <c r="CK424" s="125"/>
      <c r="CL424" s="125"/>
      <c r="CM424" s="125"/>
      <c r="CN424" s="125"/>
      <c r="CO424" s="125"/>
      <c r="CP424" s="125"/>
      <c r="CQ424" s="125"/>
      <c r="CR424" s="125"/>
      <c r="CS424" s="125"/>
      <c r="CT424" s="125"/>
      <c r="CU424" s="125"/>
      <c r="CV424" s="125"/>
      <c r="CW424" s="125"/>
      <c r="CX424" s="125"/>
      <c r="CY424" s="125"/>
      <c r="CZ424" s="125"/>
      <c r="DA424" s="125"/>
      <c r="DB424" s="125"/>
      <c r="DC424" s="125"/>
      <c r="DD424" s="125"/>
      <c r="DE424" s="125"/>
      <c r="DF424" s="125"/>
      <c r="DG424" s="125"/>
      <c r="DH424" s="125"/>
      <c r="DI424" s="125"/>
      <c r="DJ424" s="125"/>
      <c r="DK424" s="125"/>
      <c r="DL424" s="125"/>
      <c r="DM424" s="125"/>
      <c r="DN424" s="125"/>
      <c r="DO424" s="125"/>
      <c r="DP424" s="125"/>
      <c r="DQ424" s="125"/>
      <c r="DR424" s="125"/>
      <c r="DS424" s="125"/>
      <c r="DT424" s="125"/>
      <c r="DU424" s="125"/>
      <c r="DV424" s="125"/>
      <c r="DW424" s="125"/>
      <c r="DX424" s="125"/>
      <c r="DY424" s="125"/>
      <c r="DZ424" s="125"/>
      <c r="EA424" s="125"/>
      <c r="EB424" s="125"/>
      <c r="EC424" s="125"/>
      <c r="ED424" s="125"/>
      <c r="EE424" s="125"/>
      <c r="EF424" s="125"/>
      <c r="EG424" s="125"/>
      <c r="EH424" s="125"/>
      <c r="EI424" s="125"/>
      <c r="EJ424" s="125"/>
      <c r="EK424" s="125"/>
      <c r="EL424" s="125"/>
      <c r="EM424" s="125"/>
      <c r="EN424" s="125"/>
      <c r="EO424" s="125"/>
      <c r="EP424" s="125"/>
      <c r="EQ424" s="125"/>
      <c r="ER424" s="125"/>
      <c r="ES424" s="125"/>
      <c r="ET424" s="125"/>
      <c r="EU424" s="125"/>
      <c r="EV424" s="125"/>
      <c r="EW424" s="125"/>
      <c r="EX424" s="125"/>
      <c r="EY424" s="125"/>
      <c r="EZ424" s="125"/>
      <c r="FA424" s="125"/>
      <c r="FB424" s="125"/>
      <c r="FC424" s="125"/>
      <c r="FD424" s="125"/>
      <c r="FE424" s="125"/>
      <c r="FF424" s="125"/>
      <c r="FG424" s="125"/>
      <c r="FH424" s="125"/>
      <c r="FI424" s="125"/>
      <c r="FJ424" s="125"/>
      <c r="FK424" s="125"/>
      <c r="FL424" s="125"/>
      <c r="FM424" s="125"/>
      <c r="FN424" s="125"/>
      <c r="FO424" s="125"/>
      <c r="FP424" s="125"/>
      <c r="FQ424" s="125"/>
      <c r="FR424" s="125"/>
      <c r="FS424" s="125"/>
      <c r="FT424" s="125"/>
      <c r="FU424" s="125"/>
      <c r="FV424" s="125"/>
      <c r="FW424" s="125"/>
      <c r="FX424" s="125"/>
      <c r="FY424" s="125"/>
      <c r="FZ424" s="125"/>
      <c r="GA424" s="125"/>
      <c r="GB424" s="125"/>
      <c r="GC424" s="125"/>
      <c r="GD424" s="125"/>
      <c r="GE424" s="125"/>
      <c r="GF424" s="125"/>
      <c r="GG424" s="125"/>
      <c r="GH424" s="125"/>
      <c r="GI424" s="125"/>
      <c r="GJ424" s="125"/>
      <c r="GK424" s="125"/>
      <c r="GL424" s="125"/>
      <c r="GM424" s="125"/>
      <c r="GN424" s="125"/>
      <c r="GO424" s="125"/>
      <c r="GP424" s="125"/>
      <c r="GQ424" s="125"/>
      <c r="GR424" s="125"/>
      <c r="GS424" s="125"/>
      <c r="GT424" s="125"/>
      <c r="GU424" s="125"/>
      <c r="GV424" s="125"/>
      <c r="GW424" s="125"/>
      <c r="GX424" s="125"/>
      <c r="GY424" s="125"/>
      <c r="GZ424" s="125"/>
      <c r="HA424" s="125"/>
      <c r="HB424" s="125"/>
      <c r="HC424" s="125"/>
      <c r="HD424" s="125"/>
      <c r="HE424" s="125"/>
      <c r="HF424" s="125"/>
      <c r="HG424" s="125"/>
      <c r="HH424" s="125"/>
      <c r="HI424" s="125"/>
      <c r="HJ424" s="125"/>
      <c r="HK424" s="125"/>
      <c r="HL424" s="125"/>
      <c r="HM424" s="125"/>
      <c r="HN424" s="125"/>
      <c r="HO424" s="125"/>
      <c r="HP424" s="125"/>
      <c r="HQ424" s="125"/>
      <c r="HR424" s="125"/>
      <c r="HS424" s="125"/>
      <c r="HT424" s="125"/>
      <c r="HU424" s="125"/>
      <c r="HV424" s="125"/>
      <c r="HW424" s="125"/>
      <c r="HX424" s="125"/>
      <c r="HY424" s="125"/>
      <c r="HZ424" s="125"/>
      <c r="IA424" s="125"/>
    </row>
    <row r="425" spans="1:235" s="124" customFormat="1" ht="12.75" hidden="1">
      <c r="A425" s="101" t="s">
        <v>894</v>
      </c>
      <c r="B425" s="142" t="s">
        <v>895</v>
      </c>
      <c r="C425" s="143" t="s">
        <v>98</v>
      </c>
      <c r="D425" s="64">
        <v>3425024.78</v>
      </c>
      <c r="E425" s="64">
        <v>3759396.1</v>
      </c>
      <c r="F425" s="64">
        <v>4009757.93</v>
      </c>
      <c r="G425" s="64">
        <v>4508350</v>
      </c>
      <c r="H425" s="64">
        <v>4869000</v>
      </c>
      <c r="I425" s="64">
        <v>5258500</v>
      </c>
      <c r="J425" s="64">
        <v>5679200</v>
      </c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  <c r="V425" s="125"/>
      <c r="W425" s="125"/>
      <c r="X425" s="125"/>
      <c r="Y425" s="125"/>
      <c r="Z425" s="125"/>
      <c r="AA425" s="125"/>
      <c r="AB425" s="125"/>
      <c r="AC425" s="125"/>
      <c r="AD425" s="125"/>
      <c r="AE425" s="125"/>
      <c r="AF425" s="125"/>
      <c r="AG425" s="125"/>
      <c r="AH425" s="125"/>
      <c r="AI425" s="125"/>
      <c r="AJ425" s="125"/>
      <c r="AK425" s="125"/>
      <c r="AL425" s="125"/>
      <c r="AM425" s="125"/>
      <c r="AN425" s="125"/>
      <c r="AO425" s="125"/>
      <c r="AP425" s="125"/>
      <c r="AQ425" s="125"/>
      <c r="AR425" s="125"/>
      <c r="AS425" s="125"/>
      <c r="AT425" s="125"/>
      <c r="AU425" s="125"/>
      <c r="AV425" s="125"/>
      <c r="AW425" s="125"/>
      <c r="AX425" s="125"/>
      <c r="AY425" s="125"/>
      <c r="AZ425" s="125"/>
      <c r="BA425" s="125"/>
      <c r="BB425" s="125"/>
      <c r="BC425" s="125"/>
      <c r="BD425" s="125"/>
      <c r="BE425" s="125"/>
      <c r="BF425" s="125"/>
      <c r="BG425" s="125"/>
      <c r="BH425" s="125"/>
      <c r="BI425" s="125"/>
      <c r="BJ425" s="125"/>
      <c r="BK425" s="125"/>
      <c r="BL425" s="125"/>
      <c r="BM425" s="125"/>
      <c r="BN425" s="125"/>
      <c r="BO425" s="125"/>
      <c r="BP425" s="125"/>
      <c r="BQ425" s="125"/>
      <c r="BR425" s="125"/>
      <c r="BS425" s="125"/>
      <c r="BT425" s="125"/>
      <c r="BU425" s="125"/>
      <c r="BV425" s="125"/>
      <c r="BW425" s="125"/>
      <c r="BX425" s="125"/>
      <c r="BY425" s="125"/>
      <c r="BZ425" s="125"/>
      <c r="CA425" s="125"/>
      <c r="CB425" s="125"/>
      <c r="CC425" s="125"/>
      <c r="CD425" s="125"/>
      <c r="CE425" s="125"/>
      <c r="CF425" s="125"/>
      <c r="CG425" s="125"/>
      <c r="CH425" s="125"/>
      <c r="CI425" s="125"/>
      <c r="CJ425" s="125"/>
      <c r="CK425" s="125"/>
      <c r="CL425" s="125"/>
      <c r="CM425" s="125"/>
      <c r="CN425" s="125"/>
      <c r="CO425" s="125"/>
      <c r="CP425" s="125"/>
      <c r="CQ425" s="125"/>
      <c r="CR425" s="125"/>
      <c r="CS425" s="125"/>
      <c r="CT425" s="125"/>
      <c r="CU425" s="125"/>
      <c r="CV425" s="125"/>
      <c r="CW425" s="125"/>
      <c r="CX425" s="125"/>
      <c r="CY425" s="125"/>
      <c r="CZ425" s="125"/>
      <c r="DA425" s="125"/>
      <c r="DB425" s="125"/>
      <c r="DC425" s="125"/>
      <c r="DD425" s="125"/>
      <c r="DE425" s="125"/>
      <c r="DF425" s="125"/>
      <c r="DG425" s="125"/>
      <c r="DH425" s="125"/>
      <c r="DI425" s="125"/>
      <c r="DJ425" s="125"/>
      <c r="DK425" s="125"/>
      <c r="DL425" s="125"/>
      <c r="DM425" s="125"/>
      <c r="DN425" s="125"/>
      <c r="DO425" s="125"/>
      <c r="DP425" s="125"/>
      <c r="DQ425" s="125"/>
      <c r="DR425" s="125"/>
      <c r="DS425" s="125"/>
      <c r="DT425" s="125"/>
      <c r="DU425" s="125"/>
      <c r="DV425" s="125"/>
      <c r="DW425" s="125"/>
      <c r="DX425" s="125"/>
      <c r="DY425" s="125"/>
      <c r="DZ425" s="125"/>
      <c r="EA425" s="125"/>
      <c r="EB425" s="125"/>
      <c r="EC425" s="125"/>
      <c r="ED425" s="125"/>
      <c r="EE425" s="125"/>
      <c r="EF425" s="125"/>
      <c r="EG425" s="125"/>
      <c r="EH425" s="125"/>
      <c r="EI425" s="125"/>
      <c r="EJ425" s="125"/>
      <c r="EK425" s="125"/>
      <c r="EL425" s="125"/>
      <c r="EM425" s="125"/>
      <c r="EN425" s="125"/>
      <c r="EO425" s="125"/>
      <c r="EP425" s="125"/>
      <c r="EQ425" s="125"/>
      <c r="ER425" s="125"/>
      <c r="ES425" s="125"/>
      <c r="ET425" s="125"/>
      <c r="EU425" s="125"/>
      <c r="EV425" s="125"/>
      <c r="EW425" s="125"/>
      <c r="EX425" s="125"/>
      <c r="EY425" s="125"/>
      <c r="EZ425" s="125"/>
      <c r="FA425" s="125"/>
      <c r="FB425" s="125"/>
      <c r="FC425" s="125"/>
      <c r="FD425" s="125"/>
      <c r="FE425" s="125"/>
      <c r="FF425" s="125"/>
      <c r="FG425" s="125"/>
      <c r="FH425" s="125"/>
      <c r="FI425" s="125"/>
      <c r="FJ425" s="125"/>
      <c r="FK425" s="125"/>
      <c r="FL425" s="125"/>
      <c r="FM425" s="125"/>
      <c r="FN425" s="125"/>
      <c r="FO425" s="125"/>
      <c r="FP425" s="125"/>
      <c r="FQ425" s="125"/>
      <c r="FR425" s="125"/>
      <c r="FS425" s="125"/>
      <c r="FT425" s="125"/>
      <c r="FU425" s="125"/>
      <c r="FV425" s="125"/>
      <c r="FW425" s="125"/>
      <c r="FX425" s="125"/>
      <c r="FY425" s="125"/>
      <c r="FZ425" s="125"/>
      <c r="GA425" s="125"/>
      <c r="GB425" s="125"/>
      <c r="GC425" s="125"/>
      <c r="GD425" s="125"/>
      <c r="GE425" s="125"/>
      <c r="GF425" s="125"/>
      <c r="GG425" s="125"/>
      <c r="GH425" s="125"/>
      <c r="GI425" s="125"/>
      <c r="GJ425" s="125"/>
      <c r="GK425" s="125"/>
      <c r="GL425" s="125"/>
      <c r="GM425" s="125"/>
      <c r="GN425" s="125"/>
      <c r="GO425" s="125"/>
      <c r="GP425" s="125"/>
      <c r="GQ425" s="125"/>
      <c r="GR425" s="125"/>
      <c r="GS425" s="125"/>
      <c r="GT425" s="125"/>
      <c r="GU425" s="125"/>
      <c r="GV425" s="125"/>
      <c r="GW425" s="125"/>
      <c r="GX425" s="125"/>
      <c r="GY425" s="125"/>
      <c r="GZ425" s="125"/>
      <c r="HA425" s="125"/>
      <c r="HB425" s="125"/>
      <c r="HC425" s="125"/>
      <c r="HD425" s="125"/>
      <c r="HE425" s="125"/>
      <c r="HF425" s="125"/>
      <c r="HG425" s="125"/>
      <c r="HH425" s="125"/>
      <c r="HI425" s="125"/>
      <c r="HJ425" s="125"/>
      <c r="HK425" s="125"/>
      <c r="HL425" s="125"/>
      <c r="HM425" s="125"/>
      <c r="HN425" s="125"/>
      <c r="HO425" s="125"/>
      <c r="HP425" s="125"/>
      <c r="HQ425" s="125"/>
      <c r="HR425" s="125"/>
      <c r="HS425" s="125"/>
      <c r="HT425" s="125"/>
      <c r="HU425" s="125"/>
      <c r="HV425" s="125"/>
      <c r="HW425" s="125"/>
      <c r="HX425" s="125"/>
      <c r="HY425" s="125"/>
      <c r="HZ425" s="125"/>
      <c r="IA425" s="125"/>
    </row>
    <row r="426" spans="1:235" s="124" customFormat="1" ht="12.75" hidden="1">
      <c r="A426" s="101" t="s">
        <v>896</v>
      </c>
      <c r="B426" s="142" t="s">
        <v>897</v>
      </c>
      <c r="C426" s="143" t="s">
        <v>99</v>
      </c>
      <c r="D426" s="64">
        <v>10275074.33</v>
      </c>
      <c r="E426" s="64">
        <v>11278188.3</v>
      </c>
      <c r="F426" s="64">
        <v>12029273.79</v>
      </c>
      <c r="G426" s="64">
        <v>13525050</v>
      </c>
      <c r="H426" s="64">
        <v>14607000</v>
      </c>
      <c r="I426" s="64">
        <v>15775500</v>
      </c>
      <c r="J426" s="64">
        <v>17037600</v>
      </c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  <c r="V426" s="125"/>
      <c r="W426" s="125"/>
      <c r="X426" s="125"/>
      <c r="Y426" s="125"/>
      <c r="Z426" s="125"/>
      <c r="AA426" s="125"/>
      <c r="AB426" s="125"/>
      <c r="AC426" s="125"/>
      <c r="AD426" s="125"/>
      <c r="AE426" s="125"/>
      <c r="AF426" s="125"/>
      <c r="AG426" s="125"/>
      <c r="AH426" s="125"/>
      <c r="AI426" s="125"/>
      <c r="AJ426" s="125"/>
      <c r="AK426" s="125"/>
      <c r="AL426" s="125"/>
      <c r="AM426" s="125"/>
      <c r="AN426" s="125"/>
      <c r="AO426" s="125"/>
      <c r="AP426" s="125"/>
      <c r="AQ426" s="125"/>
      <c r="AR426" s="125"/>
      <c r="AS426" s="125"/>
      <c r="AT426" s="125"/>
      <c r="AU426" s="125"/>
      <c r="AV426" s="125"/>
      <c r="AW426" s="125"/>
      <c r="AX426" s="125"/>
      <c r="AY426" s="125"/>
      <c r="AZ426" s="125"/>
      <c r="BA426" s="125"/>
      <c r="BB426" s="125"/>
      <c r="BC426" s="125"/>
      <c r="BD426" s="125"/>
      <c r="BE426" s="125"/>
      <c r="BF426" s="125"/>
      <c r="BG426" s="125"/>
      <c r="BH426" s="125"/>
      <c r="BI426" s="125"/>
      <c r="BJ426" s="125"/>
      <c r="BK426" s="125"/>
      <c r="BL426" s="125"/>
      <c r="BM426" s="125"/>
      <c r="BN426" s="125"/>
      <c r="BO426" s="125"/>
      <c r="BP426" s="125"/>
      <c r="BQ426" s="125"/>
      <c r="BR426" s="125"/>
      <c r="BS426" s="125"/>
      <c r="BT426" s="125"/>
      <c r="BU426" s="125"/>
      <c r="BV426" s="125"/>
      <c r="BW426" s="125"/>
      <c r="BX426" s="125"/>
      <c r="BY426" s="125"/>
      <c r="BZ426" s="125"/>
      <c r="CA426" s="125"/>
      <c r="CB426" s="125"/>
      <c r="CC426" s="125"/>
      <c r="CD426" s="125"/>
      <c r="CE426" s="125"/>
      <c r="CF426" s="125"/>
      <c r="CG426" s="125"/>
      <c r="CH426" s="125"/>
      <c r="CI426" s="125"/>
      <c r="CJ426" s="125"/>
      <c r="CK426" s="125"/>
      <c r="CL426" s="125"/>
      <c r="CM426" s="125"/>
      <c r="CN426" s="125"/>
      <c r="CO426" s="125"/>
      <c r="CP426" s="125"/>
      <c r="CQ426" s="125"/>
      <c r="CR426" s="125"/>
      <c r="CS426" s="125"/>
      <c r="CT426" s="125"/>
      <c r="CU426" s="125"/>
      <c r="CV426" s="125"/>
      <c r="CW426" s="125"/>
      <c r="CX426" s="125"/>
      <c r="CY426" s="125"/>
      <c r="CZ426" s="125"/>
      <c r="DA426" s="125"/>
      <c r="DB426" s="125"/>
      <c r="DC426" s="125"/>
      <c r="DD426" s="125"/>
      <c r="DE426" s="125"/>
      <c r="DF426" s="125"/>
      <c r="DG426" s="125"/>
      <c r="DH426" s="125"/>
      <c r="DI426" s="125"/>
      <c r="DJ426" s="125"/>
      <c r="DK426" s="125"/>
      <c r="DL426" s="125"/>
      <c r="DM426" s="125"/>
      <c r="DN426" s="125"/>
      <c r="DO426" s="125"/>
      <c r="DP426" s="125"/>
      <c r="DQ426" s="125"/>
      <c r="DR426" s="125"/>
      <c r="DS426" s="125"/>
      <c r="DT426" s="125"/>
      <c r="DU426" s="125"/>
      <c r="DV426" s="125"/>
      <c r="DW426" s="125"/>
      <c r="DX426" s="125"/>
      <c r="DY426" s="125"/>
      <c r="DZ426" s="125"/>
      <c r="EA426" s="125"/>
      <c r="EB426" s="125"/>
      <c r="EC426" s="125"/>
      <c r="ED426" s="125"/>
      <c r="EE426" s="125"/>
      <c r="EF426" s="125"/>
      <c r="EG426" s="125"/>
      <c r="EH426" s="125"/>
      <c r="EI426" s="125"/>
      <c r="EJ426" s="125"/>
      <c r="EK426" s="125"/>
      <c r="EL426" s="125"/>
      <c r="EM426" s="125"/>
      <c r="EN426" s="125"/>
      <c r="EO426" s="125"/>
      <c r="EP426" s="125"/>
      <c r="EQ426" s="125"/>
      <c r="ER426" s="125"/>
      <c r="ES426" s="125"/>
      <c r="ET426" s="125"/>
      <c r="EU426" s="125"/>
      <c r="EV426" s="125"/>
      <c r="EW426" s="125"/>
      <c r="EX426" s="125"/>
      <c r="EY426" s="125"/>
      <c r="EZ426" s="125"/>
      <c r="FA426" s="125"/>
      <c r="FB426" s="125"/>
      <c r="FC426" s="125"/>
      <c r="FD426" s="125"/>
      <c r="FE426" s="125"/>
      <c r="FF426" s="125"/>
      <c r="FG426" s="125"/>
      <c r="FH426" s="125"/>
      <c r="FI426" s="125"/>
      <c r="FJ426" s="125"/>
      <c r="FK426" s="125"/>
      <c r="FL426" s="125"/>
      <c r="FM426" s="125"/>
      <c r="FN426" s="125"/>
      <c r="FO426" s="125"/>
      <c r="FP426" s="125"/>
      <c r="FQ426" s="125"/>
      <c r="FR426" s="125"/>
      <c r="FS426" s="125"/>
      <c r="FT426" s="125"/>
      <c r="FU426" s="125"/>
      <c r="FV426" s="125"/>
      <c r="FW426" s="125"/>
      <c r="FX426" s="125"/>
      <c r="FY426" s="125"/>
      <c r="FZ426" s="125"/>
      <c r="GA426" s="125"/>
      <c r="GB426" s="125"/>
      <c r="GC426" s="125"/>
      <c r="GD426" s="125"/>
      <c r="GE426" s="125"/>
      <c r="GF426" s="125"/>
      <c r="GG426" s="125"/>
      <c r="GH426" s="125"/>
      <c r="GI426" s="125"/>
      <c r="GJ426" s="125"/>
      <c r="GK426" s="125"/>
      <c r="GL426" s="125"/>
      <c r="GM426" s="125"/>
      <c r="GN426" s="125"/>
      <c r="GO426" s="125"/>
      <c r="GP426" s="125"/>
      <c r="GQ426" s="125"/>
      <c r="GR426" s="125"/>
      <c r="GS426" s="125"/>
      <c r="GT426" s="125"/>
      <c r="GU426" s="125"/>
      <c r="GV426" s="125"/>
      <c r="GW426" s="125"/>
      <c r="GX426" s="125"/>
      <c r="GY426" s="125"/>
      <c r="GZ426" s="125"/>
      <c r="HA426" s="125"/>
      <c r="HB426" s="125"/>
      <c r="HC426" s="125"/>
      <c r="HD426" s="125"/>
      <c r="HE426" s="125"/>
      <c r="HF426" s="125"/>
      <c r="HG426" s="125"/>
      <c r="HH426" s="125"/>
      <c r="HI426" s="125"/>
      <c r="HJ426" s="125"/>
      <c r="HK426" s="125"/>
      <c r="HL426" s="125"/>
      <c r="HM426" s="125"/>
      <c r="HN426" s="125"/>
      <c r="HO426" s="125"/>
      <c r="HP426" s="125"/>
      <c r="HQ426" s="125"/>
      <c r="HR426" s="125"/>
      <c r="HS426" s="125"/>
      <c r="HT426" s="125"/>
      <c r="HU426" s="125"/>
      <c r="HV426" s="125"/>
      <c r="HW426" s="125"/>
      <c r="HX426" s="125"/>
      <c r="HY426" s="125"/>
      <c r="HZ426" s="125"/>
      <c r="IA426" s="125"/>
    </row>
    <row r="427" spans="1:235" s="124" customFormat="1" ht="12.75" customHeight="1" hidden="1">
      <c r="A427" s="101" t="s">
        <v>898</v>
      </c>
      <c r="B427" s="142" t="s">
        <v>899</v>
      </c>
      <c r="C427" s="143" t="s">
        <v>106</v>
      </c>
      <c r="D427" s="64">
        <v>13700099.1</v>
      </c>
      <c r="E427" s="64">
        <v>15037584.39</v>
      </c>
      <c r="F427" s="64">
        <v>16039031.72</v>
      </c>
      <c r="G427" s="64">
        <v>18033400</v>
      </c>
      <c r="H427" s="64">
        <v>19476000</v>
      </c>
      <c r="I427" s="64">
        <v>21034000</v>
      </c>
      <c r="J427" s="64">
        <v>22716800</v>
      </c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  <c r="V427" s="125"/>
      <c r="W427" s="125"/>
      <c r="X427" s="125"/>
      <c r="Y427" s="125"/>
      <c r="Z427" s="125"/>
      <c r="AA427" s="125"/>
      <c r="AB427" s="125"/>
      <c r="AC427" s="125"/>
      <c r="AD427" s="125"/>
      <c r="AE427" s="125"/>
      <c r="AF427" s="125"/>
      <c r="AG427" s="125"/>
      <c r="AH427" s="125"/>
      <c r="AI427" s="125"/>
      <c r="AJ427" s="125"/>
      <c r="AK427" s="125"/>
      <c r="AL427" s="125"/>
      <c r="AM427" s="125"/>
      <c r="AN427" s="125"/>
      <c r="AO427" s="125"/>
      <c r="AP427" s="125"/>
      <c r="AQ427" s="125"/>
      <c r="AR427" s="125"/>
      <c r="AS427" s="125"/>
      <c r="AT427" s="125"/>
      <c r="AU427" s="125"/>
      <c r="AV427" s="125"/>
      <c r="AW427" s="125"/>
      <c r="AX427" s="125"/>
      <c r="AY427" s="125"/>
      <c r="AZ427" s="125"/>
      <c r="BA427" s="125"/>
      <c r="BB427" s="125"/>
      <c r="BC427" s="125"/>
      <c r="BD427" s="125"/>
      <c r="BE427" s="125"/>
      <c r="BF427" s="125"/>
      <c r="BG427" s="125"/>
      <c r="BH427" s="125"/>
      <c r="BI427" s="125"/>
      <c r="BJ427" s="125"/>
      <c r="BK427" s="125"/>
      <c r="BL427" s="125"/>
      <c r="BM427" s="125"/>
      <c r="BN427" s="125"/>
      <c r="BO427" s="125"/>
      <c r="BP427" s="125"/>
      <c r="BQ427" s="125"/>
      <c r="BR427" s="125"/>
      <c r="BS427" s="125"/>
      <c r="BT427" s="125"/>
      <c r="BU427" s="125"/>
      <c r="BV427" s="125"/>
      <c r="BW427" s="125"/>
      <c r="BX427" s="125"/>
      <c r="BY427" s="125"/>
      <c r="BZ427" s="125"/>
      <c r="CA427" s="125"/>
      <c r="CB427" s="125"/>
      <c r="CC427" s="125"/>
      <c r="CD427" s="125"/>
      <c r="CE427" s="125"/>
      <c r="CF427" s="125"/>
      <c r="CG427" s="125"/>
      <c r="CH427" s="125"/>
      <c r="CI427" s="125"/>
      <c r="CJ427" s="125"/>
      <c r="CK427" s="125"/>
      <c r="CL427" s="125"/>
      <c r="CM427" s="125"/>
      <c r="CN427" s="125"/>
      <c r="CO427" s="125"/>
      <c r="CP427" s="125"/>
      <c r="CQ427" s="125"/>
      <c r="CR427" s="125"/>
      <c r="CS427" s="125"/>
      <c r="CT427" s="125"/>
      <c r="CU427" s="125"/>
      <c r="CV427" s="125"/>
      <c r="CW427" s="125"/>
      <c r="CX427" s="125"/>
      <c r="CY427" s="125"/>
      <c r="CZ427" s="125"/>
      <c r="DA427" s="125"/>
      <c r="DB427" s="125"/>
      <c r="DC427" s="125"/>
      <c r="DD427" s="125"/>
      <c r="DE427" s="125"/>
      <c r="DF427" s="125"/>
      <c r="DG427" s="125"/>
      <c r="DH427" s="125"/>
      <c r="DI427" s="125"/>
      <c r="DJ427" s="125"/>
      <c r="DK427" s="125"/>
      <c r="DL427" s="125"/>
      <c r="DM427" s="125"/>
      <c r="DN427" s="125"/>
      <c r="DO427" s="125"/>
      <c r="DP427" s="125"/>
      <c r="DQ427" s="125"/>
      <c r="DR427" s="125"/>
      <c r="DS427" s="125"/>
      <c r="DT427" s="125"/>
      <c r="DU427" s="125"/>
      <c r="DV427" s="125"/>
      <c r="DW427" s="125"/>
      <c r="DX427" s="125"/>
      <c r="DY427" s="125"/>
      <c r="DZ427" s="125"/>
      <c r="EA427" s="125"/>
      <c r="EB427" s="125"/>
      <c r="EC427" s="125"/>
      <c r="ED427" s="125"/>
      <c r="EE427" s="125"/>
      <c r="EF427" s="125"/>
      <c r="EG427" s="125"/>
      <c r="EH427" s="125"/>
      <c r="EI427" s="125"/>
      <c r="EJ427" s="125"/>
      <c r="EK427" s="125"/>
      <c r="EL427" s="125"/>
      <c r="EM427" s="125"/>
      <c r="EN427" s="125"/>
      <c r="EO427" s="125"/>
      <c r="EP427" s="125"/>
      <c r="EQ427" s="125"/>
      <c r="ER427" s="125"/>
      <c r="ES427" s="125"/>
      <c r="ET427" s="125"/>
      <c r="EU427" s="125"/>
      <c r="EV427" s="125"/>
      <c r="EW427" s="125"/>
      <c r="EX427" s="125"/>
      <c r="EY427" s="125"/>
      <c r="EZ427" s="125"/>
      <c r="FA427" s="125"/>
      <c r="FB427" s="125"/>
      <c r="FC427" s="125"/>
      <c r="FD427" s="125"/>
      <c r="FE427" s="125"/>
      <c r="FF427" s="125"/>
      <c r="FG427" s="125"/>
      <c r="FH427" s="125"/>
      <c r="FI427" s="125"/>
      <c r="FJ427" s="125"/>
      <c r="FK427" s="125"/>
      <c r="FL427" s="125"/>
      <c r="FM427" s="125"/>
      <c r="FN427" s="125"/>
      <c r="FO427" s="125"/>
      <c r="FP427" s="125"/>
      <c r="FQ427" s="125"/>
      <c r="FR427" s="125"/>
      <c r="FS427" s="125"/>
      <c r="FT427" s="125"/>
      <c r="FU427" s="125"/>
      <c r="FV427" s="125"/>
      <c r="FW427" s="125"/>
      <c r="FX427" s="125"/>
      <c r="FY427" s="125"/>
      <c r="FZ427" s="125"/>
      <c r="GA427" s="125"/>
      <c r="GB427" s="125"/>
      <c r="GC427" s="125"/>
      <c r="GD427" s="125"/>
      <c r="GE427" s="125"/>
      <c r="GF427" s="125"/>
      <c r="GG427" s="125"/>
      <c r="GH427" s="125"/>
      <c r="GI427" s="125"/>
      <c r="GJ427" s="125"/>
      <c r="GK427" s="125"/>
      <c r="GL427" s="125"/>
      <c r="GM427" s="125"/>
      <c r="GN427" s="125"/>
      <c r="GO427" s="125"/>
      <c r="GP427" s="125"/>
      <c r="GQ427" s="125"/>
      <c r="GR427" s="125"/>
      <c r="GS427" s="125"/>
      <c r="GT427" s="125"/>
      <c r="GU427" s="125"/>
      <c r="GV427" s="125"/>
      <c r="GW427" s="125"/>
      <c r="GX427" s="125"/>
      <c r="GY427" s="125"/>
      <c r="GZ427" s="125"/>
      <c r="HA427" s="125"/>
      <c r="HB427" s="125"/>
      <c r="HC427" s="125"/>
      <c r="HD427" s="125"/>
      <c r="HE427" s="125"/>
      <c r="HF427" s="125"/>
      <c r="HG427" s="125"/>
      <c r="HH427" s="125"/>
      <c r="HI427" s="125"/>
      <c r="HJ427" s="125"/>
      <c r="HK427" s="125"/>
      <c r="HL427" s="125"/>
      <c r="HM427" s="125"/>
      <c r="HN427" s="125"/>
      <c r="HO427" s="125"/>
      <c r="HP427" s="125"/>
      <c r="HQ427" s="125"/>
      <c r="HR427" s="125"/>
      <c r="HS427" s="125"/>
      <c r="HT427" s="125"/>
      <c r="HU427" s="125"/>
      <c r="HV427" s="125"/>
      <c r="HW427" s="125"/>
      <c r="HX427" s="125"/>
      <c r="HY427" s="125"/>
      <c r="HZ427" s="125"/>
      <c r="IA427" s="125"/>
    </row>
    <row r="428" spans="1:235" s="124" customFormat="1" ht="12.75">
      <c r="A428" s="103" t="s">
        <v>900</v>
      </c>
      <c r="B428" s="167" t="s">
        <v>901</v>
      </c>
      <c r="C428" s="137"/>
      <c r="D428" s="62">
        <f aca="true" t="shared" si="99" ref="D428:J428">SUM(D429:D432)</f>
        <v>27394679.32</v>
      </c>
      <c r="E428" s="62">
        <f t="shared" si="99"/>
        <v>29913447.810000002</v>
      </c>
      <c r="F428" s="62">
        <f t="shared" si="99"/>
        <v>33609003.99</v>
      </c>
      <c r="G428" s="62">
        <f t="shared" si="99"/>
        <v>39595500</v>
      </c>
      <c r="H428" s="62">
        <f t="shared" si="99"/>
        <v>44046000</v>
      </c>
      <c r="I428" s="62">
        <f t="shared" si="99"/>
        <v>48997000</v>
      </c>
      <c r="J428" s="62">
        <f t="shared" si="99"/>
        <v>54504000</v>
      </c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  <c r="V428" s="125"/>
      <c r="W428" s="125"/>
      <c r="X428" s="125"/>
      <c r="Y428" s="125"/>
      <c r="Z428" s="125"/>
      <c r="AA428" s="125"/>
      <c r="AB428" s="125"/>
      <c r="AC428" s="125"/>
      <c r="AD428" s="125"/>
      <c r="AE428" s="125"/>
      <c r="AF428" s="125"/>
      <c r="AG428" s="125"/>
      <c r="AH428" s="125"/>
      <c r="AI428" s="125"/>
      <c r="AJ428" s="125"/>
      <c r="AK428" s="125"/>
      <c r="AL428" s="125"/>
      <c r="AM428" s="125"/>
      <c r="AN428" s="125"/>
      <c r="AO428" s="125"/>
      <c r="AP428" s="125"/>
      <c r="AQ428" s="125"/>
      <c r="AR428" s="125"/>
      <c r="AS428" s="125"/>
      <c r="AT428" s="125"/>
      <c r="AU428" s="125"/>
      <c r="AV428" s="125"/>
      <c r="AW428" s="125"/>
      <c r="AX428" s="125"/>
      <c r="AY428" s="125"/>
      <c r="AZ428" s="125"/>
      <c r="BA428" s="125"/>
      <c r="BB428" s="125"/>
      <c r="BC428" s="125"/>
      <c r="BD428" s="125"/>
      <c r="BE428" s="125"/>
      <c r="BF428" s="125"/>
      <c r="BG428" s="125"/>
      <c r="BH428" s="125"/>
      <c r="BI428" s="125"/>
      <c r="BJ428" s="125"/>
      <c r="BK428" s="125"/>
      <c r="BL428" s="125"/>
      <c r="BM428" s="125"/>
      <c r="BN428" s="125"/>
      <c r="BO428" s="125"/>
      <c r="BP428" s="125"/>
      <c r="BQ428" s="125"/>
      <c r="BR428" s="125"/>
      <c r="BS428" s="125"/>
      <c r="BT428" s="125"/>
      <c r="BU428" s="125"/>
      <c r="BV428" s="125"/>
      <c r="BW428" s="125"/>
      <c r="BX428" s="125"/>
      <c r="BY428" s="125"/>
      <c r="BZ428" s="125"/>
      <c r="CA428" s="125"/>
      <c r="CB428" s="125"/>
      <c r="CC428" s="125"/>
      <c r="CD428" s="125"/>
      <c r="CE428" s="125"/>
      <c r="CF428" s="125"/>
      <c r="CG428" s="125"/>
      <c r="CH428" s="125"/>
      <c r="CI428" s="125"/>
      <c r="CJ428" s="125"/>
      <c r="CK428" s="125"/>
      <c r="CL428" s="125"/>
      <c r="CM428" s="125"/>
      <c r="CN428" s="125"/>
      <c r="CO428" s="125"/>
      <c r="CP428" s="125"/>
      <c r="CQ428" s="125"/>
      <c r="CR428" s="125"/>
      <c r="CS428" s="125"/>
      <c r="CT428" s="125"/>
      <c r="CU428" s="125"/>
      <c r="CV428" s="125"/>
      <c r="CW428" s="125"/>
      <c r="CX428" s="125"/>
      <c r="CY428" s="125"/>
      <c r="CZ428" s="125"/>
      <c r="DA428" s="125"/>
      <c r="DB428" s="125"/>
      <c r="DC428" s="125"/>
      <c r="DD428" s="125"/>
      <c r="DE428" s="125"/>
      <c r="DF428" s="125"/>
      <c r="DG428" s="125"/>
      <c r="DH428" s="125"/>
      <c r="DI428" s="125"/>
      <c r="DJ428" s="125"/>
      <c r="DK428" s="125"/>
      <c r="DL428" s="125"/>
      <c r="DM428" s="125"/>
      <c r="DN428" s="125"/>
      <c r="DO428" s="125"/>
      <c r="DP428" s="125"/>
      <c r="DQ428" s="125"/>
      <c r="DR428" s="125"/>
      <c r="DS428" s="125"/>
      <c r="DT428" s="125"/>
      <c r="DU428" s="125"/>
      <c r="DV428" s="125"/>
      <c r="DW428" s="125"/>
      <c r="DX428" s="125"/>
      <c r="DY428" s="125"/>
      <c r="DZ428" s="125"/>
      <c r="EA428" s="125"/>
      <c r="EB428" s="125"/>
      <c r="EC428" s="125"/>
      <c r="ED428" s="125"/>
      <c r="EE428" s="125"/>
      <c r="EF428" s="125"/>
      <c r="EG428" s="125"/>
      <c r="EH428" s="125"/>
      <c r="EI428" s="125"/>
      <c r="EJ428" s="125"/>
      <c r="EK428" s="125"/>
      <c r="EL428" s="125"/>
      <c r="EM428" s="125"/>
      <c r="EN428" s="125"/>
      <c r="EO428" s="125"/>
      <c r="EP428" s="125"/>
      <c r="EQ428" s="125"/>
      <c r="ER428" s="125"/>
      <c r="ES428" s="125"/>
      <c r="ET428" s="125"/>
      <c r="EU428" s="125"/>
      <c r="EV428" s="125"/>
      <c r="EW428" s="125"/>
      <c r="EX428" s="125"/>
      <c r="EY428" s="125"/>
      <c r="EZ428" s="125"/>
      <c r="FA428" s="125"/>
      <c r="FB428" s="125"/>
      <c r="FC428" s="125"/>
      <c r="FD428" s="125"/>
      <c r="FE428" s="125"/>
      <c r="FF428" s="125"/>
      <c r="FG428" s="125"/>
      <c r="FH428" s="125"/>
      <c r="FI428" s="125"/>
      <c r="FJ428" s="125"/>
      <c r="FK428" s="125"/>
      <c r="FL428" s="125"/>
      <c r="FM428" s="125"/>
      <c r="FN428" s="125"/>
      <c r="FO428" s="125"/>
      <c r="FP428" s="125"/>
      <c r="FQ428" s="125"/>
      <c r="FR428" s="125"/>
      <c r="FS428" s="125"/>
      <c r="FT428" s="125"/>
      <c r="FU428" s="125"/>
      <c r="FV428" s="125"/>
      <c r="FW428" s="125"/>
      <c r="FX428" s="125"/>
      <c r="FY428" s="125"/>
      <c r="FZ428" s="125"/>
      <c r="GA428" s="125"/>
      <c r="GB428" s="125"/>
      <c r="GC428" s="125"/>
      <c r="GD428" s="125"/>
      <c r="GE428" s="125"/>
      <c r="GF428" s="125"/>
      <c r="GG428" s="125"/>
      <c r="GH428" s="125"/>
      <c r="GI428" s="125"/>
      <c r="GJ428" s="125"/>
      <c r="GK428" s="125"/>
      <c r="GL428" s="125"/>
      <c r="GM428" s="125"/>
      <c r="GN428" s="125"/>
      <c r="GO428" s="125"/>
      <c r="GP428" s="125"/>
      <c r="GQ428" s="125"/>
      <c r="GR428" s="125"/>
      <c r="GS428" s="125"/>
      <c r="GT428" s="125"/>
      <c r="GU428" s="125"/>
      <c r="GV428" s="125"/>
      <c r="GW428" s="125"/>
      <c r="GX428" s="125"/>
      <c r="GY428" s="125"/>
      <c r="GZ428" s="125"/>
      <c r="HA428" s="125"/>
      <c r="HB428" s="125"/>
      <c r="HC428" s="125"/>
      <c r="HD428" s="125"/>
      <c r="HE428" s="125"/>
      <c r="HF428" s="125"/>
      <c r="HG428" s="125"/>
      <c r="HH428" s="125"/>
      <c r="HI428" s="125"/>
      <c r="HJ428" s="125"/>
      <c r="HK428" s="125"/>
      <c r="HL428" s="125"/>
      <c r="HM428" s="125"/>
      <c r="HN428" s="125"/>
      <c r="HO428" s="125"/>
      <c r="HP428" s="125"/>
      <c r="HQ428" s="125"/>
      <c r="HR428" s="125"/>
      <c r="HS428" s="125"/>
      <c r="HT428" s="125"/>
      <c r="HU428" s="125"/>
      <c r="HV428" s="125"/>
      <c r="HW428" s="125"/>
      <c r="HX428" s="125"/>
      <c r="HY428" s="125"/>
      <c r="HZ428" s="125"/>
      <c r="IA428" s="125"/>
    </row>
    <row r="429" spans="1:235" s="124" customFormat="1" ht="12.75" hidden="1">
      <c r="A429" s="101" t="s">
        <v>902</v>
      </c>
      <c r="B429" s="142" t="s">
        <v>903</v>
      </c>
      <c r="C429" s="143" t="s">
        <v>97</v>
      </c>
      <c r="D429" s="64">
        <v>16436797.22</v>
      </c>
      <c r="E429" s="64">
        <v>17948080.47</v>
      </c>
      <c r="F429" s="64">
        <v>20164244.55</v>
      </c>
      <c r="G429" s="64">
        <v>23757300</v>
      </c>
      <c r="H429" s="64">
        <v>26427600</v>
      </c>
      <c r="I429" s="64">
        <v>29398200</v>
      </c>
      <c r="J429" s="64">
        <v>32702400</v>
      </c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  <c r="V429" s="125"/>
      <c r="W429" s="125"/>
      <c r="X429" s="125"/>
      <c r="Y429" s="125"/>
      <c r="Z429" s="125"/>
      <c r="AA429" s="125"/>
      <c r="AB429" s="125"/>
      <c r="AC429" s="125"/>
      <c r="AD429" s="125"/>
      <c r="AE429" s="125"/>
      <c r="AF429" s="125"/>
      <c r="AG429" s="125"/>
      <c r="AH429" s="125"/>
      <c r="AI429" s="125"/>
      <c r="AJ429" s="125"/>
      <c r="AK429" s="125"/>
      <c r="AL429" s="125"/>
      <c r="AM429" s="125"/>
      <c r="AN429" s="125"/>
      <c r="AO429" s="125"/>
      <c r="AP429" s="125"/>
      <c r="AQ429" s="125"/>
      <c r="AR429" s="125"/>
      <c r="AS429" s="125"/>
      <c r="AT429" s="125"/>
      <c r="AU429" s="125"/>
      <c r="AV429" s="125"/>
      <c r="AW429" s="125"/>
      <c r="AX429" s="125"/>
      <c r="AY429" s="125"/>
      <c r="AZ429" s="125"/>
      <c r="BA429" s="125"/>
      <c r="BB429" s="125"/>
      <c r="BC429" s="125"/>
      <c r="BD429" s="125"/>
      <c r="BE429" s="125"/>
      <c r="BF429" s="125"/>
      <c r="BG429" s="125"/>
      <c r="BH429" s="125"/>
      <c r="BI429" s="125"/>
      <c r="BJ429" s="125"/>
      <c r="BK429" s="125"/>
      <c r="BL429" s="125"/>
      <c r="BM429" s="125"/>
      <c r="BN429" s="125"/>
      <c r="BO429" s="125"/>
      <c r="BP429" s="125"/>
      <c r="BQ429" s="125"/>
      <c r="BR429" s="125"/>
      <c r="BS429" s="125"/>
      <c r="BT429" s="125"/>
      <c r="BU429" s="125"/>
      <c r="BV429" s="125"/>
      <c r="BW429" s="125"/>
      <c r="BX429" s="125"/>
      <c r="BY429" s="125"/>
      <c r="BZ429" s="125"/>
      <c r="CA429" s="125"/>
      <c r="CB429" s="125"/>
      <c r="CC429" s="125"/>
      <c r="CD429" s="125"/>
      <c r="CE429" s="125"/>
      <c r="CF429" s="125"/>
      <c r="CG429" s="125"/>
      <c r="CH429" s="125"/>
      <c r="CI429" s="125"/>
      <c r="CJ429" s="125"/>
      <c r="CK429" s="125"/>
      <c r="CL429" s="125"/>
      <c r="CM429" s="125"/>
      <c r="CN429" s="125"/>
      <c r="CO429" s="125"/>
      <c r="CP429" s="125"/>
      <c r="CQ429" s="125"/>
      <c r="CR429" s="125"/>
      <c r="CS429" s="125"/>
      <c r="CT429" s="125"/>
      <c r="CU429" s="125"/>
      <c r="CV429" s="125"/>
      <c r="CW429" s="125"/>
      <c r="CX429" s="125"/>
      <c r="CY429" s="125"/>
      <c r="CZ429" s="125"/>
      <c r="DA429" s="125"/>
      <c r="DB429" s="125"/>
      <c r="DC429" s="125"/>
      <c r="DD429" s="125"/>
      <c r="DE429" s="125"/>
      <c r="DF429" s="125"/>
      <c r="DG429" s="125"/>
      <c r="DH429" s="125"/>
      <c r="DI429" s="125"/>
      <c r="DJ429" s="125"/>
      <c r="DK429" s="125"/>
      <c r="DL429" s="125"/>
      <c r="DM429" s="125"/>
      <c r="DN429" s="125"/>
      <c r="DO429" s="125"/>
      <c r="DP429" s="125"/>
      <c r="DQ429" s="125"/>
      <c r="DR429" s="125"/>
      <c r="DS429" s="125"/>
      <c r="DT429" s="125"/>
      <c r="DU429" s="125"/>
      <c r="DV429" s="125"/>
      <c r="DW429" s="125"/>
      <c r="DX429" s="125"/>
      <c r="DY429" s="125"/>
      <c r="DZ429" s="125"/>
      <c r="EA429" s="125"/>
      <c r="EB429" s="125"/>
      <c r="EC429" s="125"/>
      <c r="ED429" s="125"/>
      <c r="EE429" s="125"/>
      <c r="EF429" s="125"/>
      <c r="EG429" s="125"/>
      <c r="EH429" s="125"/>
      <c r="EI429" s="125"/>
      <c r="EJ429" s="125"/>
      <c r="EK429" s="125"/>
      <c r="EL429" s="125"/>
      <c r="EM429" s="125"/>
      <c r="EN429" s="125"/>
      <c r="EO429" s="125"/>
      <c r="EP429" s="125"/>
      <c r="EQ429" s="125"/>
      <c r="ER429" s="125"/>
      <c r="ES429" s="125"/>
      <c r="ET429" s="125"/>
      <c r="EU429" s="125"/>
      <c r="EV429" s="125"/>
      <c r="EW429" s="125"/>
      <c r="EX429" s="125"/>
      <c r="EY429" s="125"/>
      <c r="EZ429" s="125"/>
      <c r="FA429" s="125"/>
      <c r="FB429" s="125"/>
      <c r="FC429" s="125"/>
      <c r="FD429" s="125"/>
      <c r="FE429" s="125"/>
      <c r="FF429" s="125"/>
      <c r="FG429" s="125"/>
      <c r="FH429" s="125"/>
      <c r="FI429" s="125"/>
      <c r="FJ429" s="125"/>
      <c r="FK429" s="125"/>
      <c r="FL429" s="125"/>
      <c r="FM429" s="125"/>
      <c r="FN429" s="125"/>
      <c r="FO429" s="125"/>
      <c r="FP429" s="125"/>
      <c r="FQ429" s="125"/>
      <c r="FR429" s="125"/>
      <c r="FS429" s="125"/>
      <c r="FT429" s="125"/>
      <c r="FU429" s="125"/>
      <c r="FV429" s="125"/>
      <c r="FW429" s="125"/>
      <c r="FX429" s="125"/>
      <c r="FY429" s="125"/>
      <c r="FZ429" s="125"/>
      <c r="GA429" s="125"/>
      <c r="GB429" s="125"/>
      <c r="GC429" s="125"/>
      <c r="GD429" s="125"/>
      <c r="GE429" s="125"/>
      <c r="GF429" s="125"/>
      <c r="GG429" s="125"/>
      <c r="GH429" s="125"/>
      <c r="GI429" s="125"/>
      <c r="GJ429" s="125"/>
      <c r="GK429" s="125"/>
      <c r="GL429" s="125"/>
      <c r="GM429" s="125"/>
      <c r="GN429" s="125"/>
      <c r="GO429" s="125"/>
      <c r="GP429" s="125"/>
      <c r="GQ429" s="125"/>
      <c r="GR429" s="125"/>
      <c r="GS429" s="125"/>
      <c r="GT429" s="125"/>
      <c r="GU429" s="125"/>
      <c r="GV429" s="125"/>
      <c r="GW429" s="125"/>
      <c r="GX429" s="125"/>
      <c r="GY429" s="125"/>
      <c r="GZ429" s="125"/>
      <c r="HA429" s="125"/>
      <c r="HB429" s="125"/>
      <c r="HC429" s="125"/>
      <c r="HD429" s="125"/>
      <c r="HE429" s="125"/>
      <c r="HF429" s="125"/>
      <c r="HG429" s="125"/>
      <c r="HH429" s="125"/>
      <c r="HI429" s="125"/>
      <c r="HJ429" s="125"/>
      <c r="HK429" s="125"/>
      <c r="HL429" s="125"/>
      <c r="HM429" s="125"/>
      <c r="HN429" s="125"/>
      <c r="HO429" s="125"/>
      <c r="HP429" s="125"/>
      <c r="HQ429" s="125"/>
      <c r="HR429" s="125"/>
      <c r="HS429" s="125"/>
      <c r="HT429" s="125"/>
      <c r="HU429" s="125"/>
      <c r="HV429" s="125"/>
      <c r="HW429" s="125"/>
      <c r="HX429" s="125"/>
      <c r="HY429" s="125"/>
      <c r="HZ429" s="125"/>
      <c r="IA429" s="125"/>
    </row>
    <row r="430" spans="1:235" s="124" customFormat="1" ht="12.75" hidden="1">
      <c r="A430" s="101" t="s">
        <v>904</v>
      </c>
      <c r="B430" s="142" t="s">
        <v>905</v>
      </c>
      <c r="C430" s="143" t="s">
        <v>98</v>
      </c>
      <c r="D430" s="64">
        <v>1369734.1</v>
      </c>
      <c r="E430" s="64">
        <v>1495673.44</v>
      </c>
      <c r="F430" s="64">
        <v>1680354.14</v>
      </c>
      <c r="G430" s="64">
        <v>1979775</v>
      </c>
      <c r="H430" s="64">
        <v>2202300</v>
      </c>
      <c r="I430" s="64">
        <v>2449850</v>
      </c>
      <c r="J430" s="64">
        <v>2725200</v>
      </c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  <c r="V430" s="125"/>
      <c r="W430" s="125"/>
      <c r="X430" s="125"/>
      <c r="Y430" s="125"/>
      <c r="Z430" s="125"/>
      <c r="AA430" s="125"/>
      <c r="AB430" s="125"/>
      <c r="AC430" s="125"/>
      <c r="AD430" s="125"/>
      <c r="AE430" s="125"/>
      <c r="AF430" s="125"/>
      <c r="AG430" s="125"/>
      <c r="AH430" s="125"/>
      <c r="AI430" s="125"/>
      <c r="AJ430" s="125"/>
      <c r="AK430" s="125"/>
      <c r="AL430" s="125"/>
      <c r="AM430" s="125"/>
      <c r="AN430" s="125"/>
      <c r="AO430" s="125"/>
      <c r="AP430" s="125"/>
      <c r="AQ430" s="125"/>
      <c r="AR430" s="125"/>
      <c r="AS430" s="125"/>
      <c r="AT430" s="125"/>
      <c r="AU430" s="125"/>
      <c r="AV430" s="125"/>
      <c r="AW430" s="125"/>
      <c r="AX430" s="125"/>
      <c r="AY430" s="125"/>
      <c r="AZ430" s="125"/>
      <c r="BA430" s="125"/>
      <c r="BB430" s="125"/>
      <c r="BC430" s="125"/>
      <c r="BD430" s="125"/>
      <c r="BE430" s="125"/>
      <c r="BF430" s="125"/>
      <c r="BG430" s="125"/>
      <c r="BH430" s="125"/>
      <c r="BI430" s="125"/>
      <c r="BJ430" s="125"/>
      <c r="BK430" s="125"/>
      <c r="BL430" s="125"/>
      <c r="BM430" s="125"/>
      <c r="BN430" s="125"/>
      <c r="BO430" s="125"/>
      <c r="BP430" s="125"/>
      <c r="BQ430" s="125"/>
      <c r="BR430" s="125"/>
      <c r="BS430" s="125"/>
      <c r="BT430" s="125"/>
      <c r="BU430" s="125"/>
      <c r="BV430" s="125"/>
      <c r="BW430" s="125"/>
      <c r="BX430" s="125"/>
      <c r="BY430" s="125"/>
      <c r="BZ430" s="125"/>
      <c r="CA430" s="125"/>
      <c r="CB430" s="125"/>
      <c r="CC430" s="125"/>
      <c r="CD430" s="125"/>
      <c r="CE430" s="125"/>
      <c r="CF430" s="125"/>
      <c r="CG430" s="125"/>
      <c r="CH430" s="125"/>
      <c r="CI430" s="125"/>
      <c r="CJ430" s="125"/>
      <c r="CK430" s="125"/>
      <c r="CL430" s="125"/>
      <c r="CM430" s="125"/>
      <c r="CN430" s="125"/>
      <c r="CO430" s="125"/>
      <c r="CP430" s="125"/>
      <c r="CQ430" s="125"/>
      <c r="CR430" s="125"/>
      <c r="CS430" s="125"/>
      <c r="CT430" s="125"/>
      <c r="CU430" s="125"/>
      <c r="CV430" s="125"/>
      <c r="CW430" s="125"/>
      <c r="CX430" s="125"/>
      <c r="CY430" s="125"/>
      <c r="CZ430" s="125"/>
      <c r="DA430" s="125"/>
      <c r="DB430" s="125"/>
      <c r="DC430" s="125"/>
      <c r="DD430" s="125"/>
      <c r="DE430" s="125"/>
      <c r="DF430" s="125"/>
      <c r="DG430" s="125"/>
      <c r="DH430" s="125"/>
      <c r="DI430" s="125"/>
      <c r="DJ430" s="125"/>
      <c r="DK430" s="125"/>
      <c r="DL430" s="125"/>
      <c r="DM430" s="125"/>
      <c r="DN430" s="125"/>
      <c r="DO430" s="125"/>
      <c r="DP430" s="125"/>
      <c r="DQ430" s="125"/>
      <c r="DR430" s="125"/>
      <c r="DS430" s="125"/>
      <c r="DT430" s="125"/>
      <c r="DU430" s="125"/>
      <c r="DV430" s="125"/>
      <c r="DW430" s="125"/>
      <c r="DX430" s="125"/>
      <c r="DY430" s="125"/>
      <c r="DZ430" s="125"/>
      <c r="EA430" s="125"/>
      <c r="EB430" s="125"/>
      <c r="EC430" s="125"/>
      <c r="ED430" s="125"/>
      <c r="EE430" s="125"/>
      <c r="EF430" s="125"/>
      <c r="EG430" s="125"/>
      <c r="EH430" s="125"/>
      <c r="EI430" s="125"/>
      <c r="EJ430" s="125"/>
      <c r="EK430" s="125"/>
      <c r="EL430" s="125"/>
      <c r="EM430" s="125"/>
      <c r="EN430" s="125"/>
      <c r="EO430" s="125"/>
      <c r="EP430" s="125"/>
      <c r="EQ430" s="125"/>
      <c r="ER430" s="125"/>
      <c r="ES430" s="125"/>
      <c r="ET430" s="125"/>
      <c r="EU430" s="125"/>
      <c r="EV430" s="125"/>
      <c r="EW430" s="125"/>
      <c r="EX430" s="125"/>
      <c r="EY430" s="125"/>
      <c r="EZ430" s="125"/>
      <c r="FA430" s="125"/>
      <c r="FB430" s="125"/>
      <c r="FC430" s="125"/>
      <c r="FD430" s="125"/>
      <c r="FE430" s="125"/>
      <c r="FF430" s="125"/>
      <c r="FG430" s="125"/>
      <c r="FH430" s="125"/>
      <c r="FI430" s="125"/>
      <c r="FJ430" s="125"/>
      <c r="FK430" s="125"/>
      <c r="FL430" s="125"/>
      <c r="FM430" s="125"/>
      <c r="FN430" s="125"/>
      <c r="FO430" s="125"/>
      <c r="FP430" s="125"/>
      <c r="FQ430" s="125"/>
      <c r="FR430" s="125"/>
      <c r="FS430" s="125"/>
      <c r="FT430" s="125"/>
      <c r="FU430" s="125"/>
      <c r="FV430" s="125"/>
      <c r="FW430" s="125"/>
      <c r="FX430" s="125"/>
      <c r="FY430" s="125"/>
      <c r="FZ430" s="125"/>
      <c r="GA430" s="125"/>
      <c r="GB430" s="125"/>
      <c r="GC430" s="125"/>
      <c r="GD430" s="125"/>
      <c r="GE430" s="125"/>
      <c r="GF430" s="125"/>
      <c r="GG430" s="125"/>
      <c r="GH430" s="125"/>
      <c r="GI430" s="125"/>
      <c r="GJ430" s="125"/>
      <c r="GK430" s="125"/>
      <c r="GL430" s="125"/>
      <c r="GM430" s="125"/>
      <c r="GN430" s="125"/>
      <c r="GO430" s="125"/>
      <c r="GP430" s="125"/>
      <c r="GQ430" s="125"/>
      <c r="GR430" s="125"/>
      <c r="GS430" s="125"/>
      <c r="GT430" s="125"/>
      <c r="GU430" s="125"/>
      <c r="GV430" s="125"/>
      <c r="GW430" s="125"/>
      <c r="GX430" s="125"/>
      <c r="GY430" s="125"/>
      <c r="GZ430" s="125"/>
      <c r="HA430" s="125"/>
      <c r="HB430" s="125"/>
      <c r="HC430" s="125"/>
      <c r="HD430" s="125"/>
      <c r="HE430" s="125"/>
      <c r="HF430" s="125"/>
      <c r="HG430" s="125"/>
      <c r="HH430" s="125"/>
      <c r="HI430" s="125"/>
      <c r="HJ430" s="125"/>
      <c r="HK430" s="125"/>
      <c r="HL430" s="125"/>
      <c r="HM430" s="125"/>
      <c r="HN430" s="125"/>
      <c r="HO430" s="125"/>
      <c r="HP430" s="125"/>
      <c r="HQ430" s="125"/>
      <c r="HR430" s="125"/>
      <c r="HS430" s="125"/>
      <c r="HT430" s="125"/>
      <c r="HU430" s="125"/>
      <c r="HV430" s="125"/>
      <c r="HW430" s="125"/>
      <c r="HX430" s="125"/>
      <c r="HY430" s="125"/>
      <c r="HZ430" s="125"/>
      <c r="IA430" s="125"/>
    </row>
    <row r="431" spans="1:252" s="125" customFormat="1" ht="12.75" hidden="1">
      <c r="A431" s="101" t="s">
        <v>906</v>
      </c>
      <c r="B431" s="142" t="s">
        <v>907</v>
      </c>
      <c r="C431" s="143" t="s">
        <v>99</v>
      </c>
      <c r="D431" s="64">
        <v>4109211.98</v>
      </c>
      <c r="E431" s="64">
        <v>4487020.19</v>
      </c>
      <c r="F431" s="64">
        <v>5041060.83</v>
      </c>
      <c r="G431" s="64">
        <v>5939325</v>
      </c>
      <c r="H431" s="64">
        <v>6606900</v>
      </c>
      <c r="I431" s="64">
        <v>7349550</v>
      </c>
      <c r="J431" s="64">
        <v>8175600</v>
      </c>
      <c r="IB431" s="124"/>
      <c r="IC431" s="124"/>
      <c r="ID431" s="124"/>
      <c r="IE431" s="124"/>
      <c r="IF431" s="124"/>
      <c r="IG431" s="124"/>
      <c r="IH431" s="124"/>
      <c r="II431" s="124"/>
      <c r="IJ431" s="124"/>
      <c r="IK431" s="124"/>
      <c r="IL431" s="124"/>
      <c r="IM431" s="124"/>
      <c r="IN431" s="124"/>
      <c r="IO431" s="124"/>
      <c r="IP431" s="124"/>
      <c r="IQ431" s="124"/>
      <c r="IR431" s="124"/>
    </row>
    <row r="432" spans="1:252" s="125" customFormat="1" ht="12.75" hidden="1">
      <c r="A432" s="101" t="s">
        <v>908</v>
      </c>
      <c r="B432" s="142" t="s">
        <v>909</v>
      </c>
      <c r="C432" s="143" t="s">
        <v>106</v>
      </c>
      <c r="D432" s="64">
        <v>5478936.02</v>
      </c>
      <c r="E432" s="64">
        <v>5982673.71</v>
      </c>
      <c r="F432" s="64">
        <v>6723344.47</v>
      </c>
      <c r="G432" s="64">
        <v>7919100</v>
      </c>
      <c r="H432" s="64">
        <v>8809200</v>
      </c>
      <c r="I432" s="64">
        <v>9799400</v>
      </c>
      <c r="J432" s="64">
        <v>10900800</v>
      </c>
      <c r="IB432" s="124"/>
      <c r="IC432" s="124"/>
      <c r="ID432" s="124"/>
      <c r="IE432" s="124"/>
      <c r="IF432" s="124"/>
      <c r="IG432" s="124"/>
      <c r="IH432" s="124"/>
      <c r="II432" s="124"/>
      <c r="IJ432" s="124"/>
      <c r="IK432" s="124"/>
      <c r="IL432" s="124"/>
      <c r="IM432" s="124"/>
      <c r="IN432" s="124"/>
      <c r="IO432" s="124"/>
      <c r="IP432" s="124"/>
      <c r="IQ432" s="124"/>
      <c r="IR432" s="124"/>
    </row>
    <row r="433" spans="1:252" s="125" customFormat="1" ht="12.75">
      <c r="A433" s="103" t="s">
        <v>910</v>
      </c>
      <c r="B433" s="167" t="s">
        <v>911</v>
      </c>
      <c r="C433" s="137"/>
      <c r="D433" s="62">
        <f aca="true" t="shared" si="100" ref="D433:J433">SUM(D434:D437)</f>
        <v>990469.06</v>
      </c>
      <c r="E433" s="62">
        <f t="shared" si="100"/>
        <v>1351977.78</v>
      </c>
      <c r="F433" s="62">
        <f t="shared" si="100"/>
        <v>1545038.56</v>
      </c>
      <c r="G433" s="62">
        <f t="shared" si="100"/>
        <v>1425800</v>
      </c>
      <c r="H433" s="62">
        <f t="shared" si="100"/>
        <v>1540000</v>
      </c>
      <c r="I433" s="62">
        <f t="shared" si="100"/>
        <v>1663200</v>
      </c>
      <c r="J433" s="62">
        <f t="shared" si="100"/>
        <v>1796300</v>
      </c>
      <c r="IB433" s="124"/>
      <c r="IC433" s="124"/>
      <c r="ID433" s="124"/>
      <c r="IE433" s="124"/>
      <c r="IF433" s="124"/>
      <c r="IG433" s="124"/>
      <c r="IH433" s="124"/>
      <c r="II433" s="124"/>
      <c r="IJ433" s="124"/>
      <c r="IK433" s="124"/>
      <c r="IL433" s="124"/>
      <c r="IM433" s="124"/>
      <c r="IN433" s="124"/>
      <c r="IO433" s="124"/>
      <c r="IP433" s="124"/>
      <c r="IQ433" s="124"/>
      <c r="IR433" s="124"/>
    </row>
    <row r="434" spans="1:252" s="125" customFormat="1" ht="12.75" hidden="1">
      <c r="A434" s="101" t="s">
        <v>912</v>
      </c>
      <c r="B434" s="142" t="s">
        <v>913</v>
      </c>
      <c r="C434" s="143" t="s">
        <v>97</v>
      </c>
      <c r="D434" s="64">
        <v>594281.43</v>
      </c>
      <c r="E434" s="64">
        <v>811186.65</v>
      </c>
      <c r="F434" s="64">
        <v>927023.22</v>
      </c>
      <c r="G434" s="64">
        <v>855480</v>
      </c>
      <c r="H434" s="64">
        <v>924000</v>
      </c>
      <c r="I434" s="64">
        <v>997920</v>
      </c>
      <c r="J434" s="64">
        <v>1077780</v>
      </c>
      <c r="IB434" s="124"/>
      <c r="IC434" s="124"/>
      <c r="ID434" s="124"/>
      <c r="IE434" s="124"/>
      <c r="IF434" s="124"/>
      <c r="IG434" s="124"/>
      <c r="IH434" s="124"/>
      <c r="II434" s="124"/>
      <c r="IJ434" s="124"/>
      <c r="IK434" s="124"/>
      <c r="IL434" s="124"/>
      <c r="IM434" s="124"/>
      <c r="IN434" s="124"/>
      <c r="IO434" s="124"/>
      <c r="IP434" s="124"/>
      <c r="IQ434" s="124"/>
      <c r="IR434" s="124"/>
    </row>
    <row r="435" spans="1:252" s="125" customFormat="1" ht="12.75" hidden="1">
      <c r="A435" s="101" t="s">
        <v>914</v>
      </c>
      <c r="B435" s="142" t="s">
        <v>915</v>
      </c>
      <c r="C435" s="143" t="s">
        <v>98</v>
      </c>
      <c r="D435" s="64">
        <v>49523.44</v>
      </c>
      <c r="E435" s="64">
        <v>67598.9</v>
      </c>
      <c r="F435" s="64">
        <v>77251.91</v>
      </c>
      <c r="G435" s="64">
        <v>71290</v>
      </c>
      <c r="H435" s="64">
        <v>77000</v>
      </c>
      <c r="I435" s="64">
        <v>83160</v>
      </c>
      <c r="J435" s="64">
        <v>89815</v>
      </c>
      <c r="IB435" s="124"/>
      <c r="IC435" s="124"/>
      <c r="ID435" s="124"/>
      <c r="IE435" s="124"/>
      <c r="IF435" s="124"/>
      <c r="IG435" s="124"/>
      <c r="IH435" s="124"/>
      <c r="II435" s="124"/>
      <c r="IJ435" s="124"/>
      <c r="IK435" s="124"/>
      <c r="IL435" s="124"/>
      <c r="IM435" s="124"/>
      <c r="IN435" s="124"/>
      <c r="IO435" s="124"/>
      <c r="IP435" s="124"/>
      <c r="IQ435" s="124"/>
      <c r="IR435" s="124"/>
    </row>
    <row r="436" spans="1:252" s="125" customFormat="1" ht="12.75" hidden="1">
      <c r="A436" s="101" t="s">
        <v>916</v>
      </c>
      <c r="B436" s="142" t="s">
        <v>917</v>
      </c>
      <c r="C436" s="143" t="s">
        <v>99</v>
      </c>
      <c r="D436" s="64">
        <v>148570.37</v>
      </c>
      <c r="E436" s="64">
        <v>202796.65</v>
      </c>
      <c r="F436" s="64">
        <v>231755.72</v>
      </c>
      <c r="G436" s="64">
        <v>213870</v>
      </c>
      <c r="H436" s="64">
        <v>231000</v>
      </c>
      <c r="I436" s="64">
        <v>249480</v>
      </c>
      <c r="J436" s="64">
        <v>269445</v>
      </c>
      <c r="IB436" s="124"/>
      <c r="IC436" s="124"/>
      <c r="ID436" s="124"/>
      <c r="IE436" s="124"/>
      <c r="IF436" s="124"/>
      <c r="IG436" s="124"/>
      <c r="IH436" s="124"/>
      <c r="II436" s="124"/>
      <c r="IJ436" s="124"/>
      <c r="IK436" s="124"/>
      <c r="IL436" s="124"/>
      <c r="IM436" s="124"/>
      <c r="IN436" s="124"/>
      <c r="IO436" s="124"/>
      <c r="IP436" s="124"/>
      <c r="IQ436" s="124"/>
      <c r="IR436" s="124"/>
    </row>
    <row r="437" spans="1:252" s="125" customFormat="1" ht="12.75" hidden="1">
      <c r="A437" s="101" t="s">
        <v>918</v>
      </c>
      <c r="B437" s="142" t="s">
        <v>919</v>
      </c>
      <c r="C437" s="143" t="s">
        <v>106</v>
      </c>
      <c r="D437" s="64">
        <v>198093.82</v>
      </c>
      <c r="E437" s="64">
        <v>270395.58</v>
      </c>
      <c r="F437" s="64">
        <v>309007.71</v>
      </c>
      <c r="G437" s="64">
        <v>285160</v>
      </c>
      <c r="H437" s="64">
        <v>308000</v>
      </c>
      <c r="I437" s="64">
        <v>332640</v>
      </c>
      <c r="J437" s="64">
        <v>359260</v>
      </c>
      <c r="IB437" s="124"/>
      <c r="IC437" s="124"/>
      <c r="ID437" s="124"/>
      <c r="IE437" s="124"/>
      <c r="IF437" s="124"/>
      <c r="IG437" s="124"/>
      <c r="IH437" s="124"/>
      <c r="II437" s="124"/>
      <c r="IJ437" s="124"/>
      <c r="IK437" s="124"/>
      <c r="IL437" s="124"/>
      <c r="IM437" s="124"/>
      <c r="IN437" s="124"/>
      <c r="IO437" s="124"/>
      <c r="IP437" s="124"/>
      <c r="IQ437" s="124"/>
      <c r="IR437" s="124"/>
    </row>
    <row r="438" spans="1:252" s="111" customFormat="1" ht="22.5" hidden="1">
      <c r="A438" s="103" t="s">
        <v>920</v>
      </c>
      <c r="B438" s="167" t="s">
        <v>921</v>
      </c>
      <c r="C438" s="137" t="s">
        <v>132</v>
      </c>
      <c r="D438" s="62">
        <v>13979.69</v>
      </c>
      <c r="E438" s="62">
        <v>28296.57</v>
      </c>
      <c r="F438" s="62">
        <v>108825.01</v>
      </c>
      <c r="G438" s="62">
        <v>0</v>
      </c>
      <c r="H438" s="62">
        <v>0</v>
      </c>
      <c r="I438" s="62">
        <v>0</v>
      </c>
      <c r="J438" s="62">
        <v>0</v>
      </c>
      <c r="IB438" s="110"/>
      <c r="IC438" s="110"/>
      <c r="ID438" s="110"/>
      <c r="IE438" s="110"/>
      <c r="IF438" s="110"/>
      <c r="IG438" s="110"/>
      <c r="IH438" s="110"/>
      <c r="II438" s="110"/>
      <c r="IJ438" s="110"/>
      <c r="IK438" s="110"/>
      <c r="IL438" s="110"/>
      <c r="IM438" s="110"/>
      <c r="IN438" s="110"/>
      <c r="IO438" s="110"/>
      <c r="IP438" s="110"/>
      <c r="IQ438" s="110"/>
      <c r="IR438" s="110"/>
    </row>
    <row r="439" spans="1:252" s="111" customFormat="1" ht="22.5">
      <c r="A439" s="103" t="s">
        <v>922</v>
      </c>
      <c r="B439" s="167" t="s">
        <v>923</v>
      </c>
      <c r="C439" s="137"/>
      <c r="D439" s="62">
        <f>SUM(D441:D459)</f>
        <v>9040861.23</v>
      </c>
      <c r="E439" s="62">
        <f>SUM(E440:E459)</f>
        <v>6852517.000000001</v>
      </c>
      <c r="F439" s="62">
        <f>SUM(F441:F459)</f>
        <v>5285131.27</v>
      </c>
      <c r="G439" s="62">
        <f>SUM(G441:G459)</f>
        <v>8720200</v>
      </c>
      <c r="H439" s="62">
        <f>SUM(H441:H459)</f>
        <v>8328357.5</v>
      </c>
      <c r="I439" s="62">
        <f>SUM(I441:I459)</f>
        <v>8356737.0875</v>
      </c>
      <c r="J439" s="62">
        <f>SUM(J441:J459)</f>
        <v>8386393.7564375</v>
      </c>
      <c r="IB439" s="110"/>
      <c r="IC439" s="110"/>
      <c r="ID439" s="110"/>
      <c r="IE439" s="110"/>
      <c r="IF439" s="110"/>
      <c r="IG439" s="110"/>
      <c r="IH439" s="110"/>
      <c r="II439" s="110"/>
      <c r="IJ439" s="110"/>
      <c r="IK439" s="110"/>
      <c r="IL439" s="110"/>
      <c r="IM439" s="110"/>
      <c r="IN439" s="110"/>
      <c r="IO439" s="110"/>
      <c r="IP439" s="110"/>
      <c r="IQ439" s="110"/>
      <c r="IR439" s="110"/>
    </row>
    <row r="440" spans="1:252" s="111" customFormat="1" ht="12.75" hidden="1">
      <c r="A440" s="101" t="s">
        <v>1718</v>
      </c>
      <c r="B440" s="142" t="s">
        <v>1719</v>
      </c>
      <c r="C440" s="143" t="s">
        <v>220</v>
      </c>
      <c r="D440" s="64"/>
      <c r="E440" s="64">
        <v>975000</v>
      </c>
      <c r="F440" s="64"/>
      <c r="G440" s="64"/>
      <c r="H440" s="64"/>
      <c r="I440" s="64"/>
      <c r="J440" s="64"/>
      <c r="IB440" s="110"/>
      <c r="IC440" s="110"/>
      <c r="ID440" s="110"/>
      <c r="IE440" s="110"/>
      <c r="IF440" s="110"/>
      <c r="IG440" s="110"/>
      <c r="IH440" s="110"/>
      <c r="II440" s="110"/>
      <c r="IJ440" s="110"/>
      <c r="IK440" s="110"/>
      <c r="IL440" s="110"/>
      <c r="IM440" s="110"/>
      <c r="IN440" s="110"/>
      <c r="IO440" s="110"/>
      <c r="IP440" s="110"/>
      <c r="IQ440" s="110"/>
      <c r="IR440" s="110"/>
    </row>
    <row r="441" spans="1:252" s="131" customFormat="1" ht="12.75" hidden="1">
      <c r="A441" s="101" t="s">
        <v>1297</v>
      </c>
      <c r="B441" s="142" t="s">
        <v>1299</v>
      </c>
      <c r="C441" s="143" t="s">
        <v>1298</v>
      </c>
      <c r="D441" s="64">
        <v>1138203.7</v>
      </c>
      <c r="E441" s="64">
        <v>904177.62</v>
      </c>
      <c r="F441" s="64">
        <v>844873.89</v>
      </c>
      <c r="G441" s="64">
        <v>1431000</v>
      </c>
      <c r="H441" s="64">
        <f>G441</f>
        <v>1431000</v>
      </c>
      <c r="I441" s="64">
        <f>H441</f>
        <v>1431000</v>
      </c>
      <c r="J441" s="64">
        <f>I441</f>
        <v>1431000</v>
      </c>
      <c r="IB441" s="132"/>
      <c r="IC441" s="132"/>
      <c r="ID441" s="132"/>
      <c r="IE441" s="132"/>
      <c r="IF441" s="132"/>
      <c r="IG441" s="132"/>
      <c r="IH441" s="132"/>
      <c r="II441" s="132"/>
      <c r="IJ441" s="132"/>
      <c r="IK441" s="132"/>
      <c r="IL441" s="132"/>
      <c r="IM441" s="132"/>
      <c r="IN441" s="132"/>
      <c r="IO441" s="132"/>
      <c r="IP441" s="132"/>
      <c r="IQ441" s="132"/>
      <c r="IR441" s="132"/>
    </row>
    <row r="442" spans="1:252" s="131" customFormat="1" ht="12.75" hidden="1">
      <c r="A442" s="101" t="s">
        <v>1842</v>
      </c>
      <c r="B442" s="142" t="s">
        <v>1843</v>
      </c>
      <c r="C442" s="143" t="s">
        <v>124</v>
      </c>
      <c r="D442" s="64">
        <v>104634</v>
      </c>
      <c r="E442" s="64"/>
      <c r="F442" s="64">
        <v>128019.54</v>
      </c>
      <c r="G442" s="64"/>
      <c r="H442" s="64"/>
      <c r="I442" s="64"/>
      <c r="J442" s="64"/>
      <c r="IB442" s="132"/>
      <c r="IC442" s="132"/>
      <c r="ID442" s="132"/>
      <c r="IE442" s="132"/>
      <c r="IF442" s="132"/>
      <c r="IG442" s="132"/>
      <c r="IH442" s="132"/>
      <c r="II442" s="132"/>
      <c r="IJ442" s="132"/>
      <c r="IK442" s="132"/>
      <c r="IL442" s="132"/>
      <c r="IM442" s="132"/>
      <c r="IN442" s="132"/>
      <c r="IO442" s="132"/>
      <c r="IP442" s="132"/>
      <c r="IQ442" s="132"/>
      <c r="IR442" s="132"/>
    </row>
    <row r="443" spans="1:252" s="131" customFormat="1" ht="12.75" hidden="1">
      <c r="A443" s="101" t="s">
        <v>1300</v>
      </c>
      <c r="B443" s="142" t="s">
        <v>1301</v>
      </c>
      <c r="C443" s="143" t="s">
        <v>123</v>
      </c>
      <c r="D443" s="64">
        <v>870000</v>
      </c>
      <c r="E443" s="64">
        <v>315000</v>
      </c>
      <c r="F443" s="64">
        <v>105000</v>
      </c>
      <c r="G443" s="64">
        <v>378000</v>
      </c>
      <c r="H443" s="64">
        <f>G443</f>
        <v>378000</v>
      </c>
      <c r="I443" s="64">
        <f>H443</f>
        <v>378000</v>
      </c>
      <c r="J443" s="64">
        <f>I443</f>
        <v>378000</v>
      </c>
      <c r="IB443" s="132"/>
      <c r="IC443" s="132"/>
      <c r="ID443" s="132"/>
      <c r="IE443" s="132"/>
      <c r="IF443" s="132"/>
      <c r="IG443" s="132"/>
      <c r="IH443" s="132"/>
      <c r="II443" s="132"/>
      <c r="IJ443" s="132"/>
      <c r="IK443" s="132"/>
      <c r="IL443" s="132"/>
      <c r="IM443" s="132"/>
      <c r="IN443" s="132"/>
      <c r="IO443" s="132"/>
      <c r="IP443" s="132"/>
      <c r="IQ443" s="132"/>
      <c r="IR443" s="132"/>
    </row>
    <row r="444" spans="1:252" s="131" customFormat="1" ht="12.75" hidden="1">
      <c r="A444" s="101" t="s">
        <v>1302</v>
      </c>
      <c r="B444" s="142" t="s">
        <v>1303</v>
      </c>
      <c r="C444" s="143" t="s">
        <v>116</v>
      </c>
      <c r="D444" s="64">
        <v>1292396.13</v>
      </c>
      <c r="E444" s="64">
        <v>125070.6</v>
      </c>
      <c r="F444" s="64">
        <v>291831.4</v>
      </c>
      <c r="G444" s="64">
        <v>500000</v>
      </c>
      <c r="H444" s="64">
        <v>504000</v>
      </c>
      <c r="I444" s="64">
        <v>504000</v>
      </c>
      <c r="J444" s="64">
        <v>504000</v>
      </c>
      <c r="IB444" s="132"/>
      <c r="IC444" s="132"/>
      <c r="ID444" s="132"/>
      <c r="IE444" s="132"/>
      <c r="IF444" s="132"/>
      <c r="IG444" s="132"/>
      <c r="IH444" s="132"/>
      <c r="II444" s="132"/>
      <c r="IJ444" s="132"/>
      <c r="IK444" s="132"/>
      <c r="IL444" s="132"/>
      <c r="IM444" s="132"/>
      <c r="IN444" s="132"/>
      <c r="IO444" s="132"/>
      <c r="IP444" s="132"/>
      <c r="IQ444" s="132"/>
      <c r="IR444" s="132"/>
    </row>
    <row r="445" spans="1:252" s="131" customFormat="1" ht="12.75" hidden="1">
      <c r="A445" s="101" t="s">
        <v>1304</v>
      </c>
      <c r="B445" s="142" t="s">
        <v>1305</v>
      </c>
      <c r="C445" s="143" t="s">
        <v>31</v>
      </c>
      <c r="D445" s="64">
        <v>274000</v>
      </c>
      <c r="E445" s="64">
        <v>144000</v>
      </c>
      <c r="F445" s="64">
        <v>88000</v>
      </c>
      <c r="G445" s="64">
        <v>147000</v>
      </c>
      <c r="H445" s="64">
        <v>222000</v>
      </c>
      <c r="I445" s="64">
        <v>222000</v>
      </c>
      <c r="J445" s="64">
        <v>222000</v>
      </c>
      <c r="IB445" s="132"/>
      <c r="IC445" s="132"/>
      <c r="ID445" s="132"/>
      <c r="IE445" s="132"/>
      <c r="IF445" s="132"/>
      <c r="IG445" s="132"/>
      <c r="IH445" s="132"/>
      <c r="II445" s="132"/>
      <c r="IJ445" s="132"/>
      <c r="IK445" s="132"/>
      <c r="IL445" s="132"/>
      <c r="IM445" s="132"/>
      <c r="IN445" s="132"/>
      <c r="IO445" s="132"/>
      <c r="IP445" s="132"/>
      <c r="IQ445" s="132"/>
      <c r="IR445" s="132"/>
    </row>
    <row r="446" spans="1:252" s="131" customFormat="1" ht="12.75" hidden="1">
      <c r="A446" s="101" t="s">
        <v>1306</v>
      </c>
      <c r="B446" s="142" t="s">
        <v>1307</v>
      </c>
      <c r="C446" s="143" t="s">
        <v>119</v>
      </c>
      <c r="D446" s="64">
        <v>98800</v>
      </c>
      <c r="E446" s="64"/>
      <c r="F446" s="64">
        <v>102414</v>
      </c>
      <c r="G446" s="64">
        <v>118500</v>
      </c>
      <c r="H446" s="64">
        <v>110000</v>
      </c>
      <c r="I446" s="64">
        <v>110000</v>
      </c>
      <c r="J446" s="64">
        <v>110000</v>
      </c>
      <c r="IB446" s="132"/>
      <c r="IC446" s="132"/>
      <c r="ID446" s="132"/>
      <c r="IE446" s="132"/>
      <c r="IF446" s="132"/>
      <c r="IG446" s="132"/>
      <c r="IH446" s="132"/>
      <c r="II446" s="132"/>
      <c r="IJ446" s="132"/>
      <c r="IK446" s="132"/>
      <c r="IL446" s="132"/>
      <c r="IM446" s="132"/>
      <c r="IN446" s="132"/>
      <c r="IO446" s="132"/>
      <c r="IP446" s="132"/>
      <c r="IQ446" s="132"/>
      <c r="IR446" s="132"/>
    </row>
    <row r="447" spans="1:252" s="131" customFormat="1" ht="12.75" hidden="1">
      <c r="A447" s="101" t="s">
        <v>1308</v>
      </c>
      <c r="B447" s="142" t="s">
        <v>1309</v>
      </c>
      <c r="C447" s="143" t="s">
        <v>111</v>
      </c>
      <c r="D447" s="64">
        <v>561050</v>
      </c>
      <c r="E447" s="64">
        <v>724750</v>
      </c>
      <c r="F447" s="64">
        <v>512000</v>
      </c>
      <c r="G447" s="64">
        <v>825500</v>
      </c>
      <c r="H447" s="64">
        <v>828000</v>
      </c>
      <c r="I447" s="64">
        <v>828000</v>
      </c>
      <c r="J447" s="64">
        <v>828000</v>
      </c>
      <c r="IB447" s="132"/>
      <c r="IC447" s="132"/>
      <c r="ID447" s="132"/>
      <c r="IE447" s="132"/>
      <c r="IF447" s="132"/>
      <c r="IG447" s="132"/>
      <c r="IH447" s="132"/>
      <c r="II447" s="132"/>
      <c r="IJ447" s="132"/>
      <c r="IK447" s="132"/>
      <c r="IL447" s="132"/>
      <c r="IM447" s="132"/>
      <c r="IN447" s="132"/>
      <c r="IO447" s="132"/>
      <c r="IP447" s="132"/>
      <c r="IQ447" s="132"/>
      <c r="IR447" s="132"/>
    </row>
    <row r="448" spans="1:252" s="131" customFormat="1" ht="12.75" hidden="1">
      <c r="A448" s="101" t="s">
        <v>1452</v>
      </c>
      <c r="B448" s="142" t="s">
        <v>1453</v>
      </c>
      <c r="C448" s="143" t="s">
        <v>1441</v>
      </c>
      <c r="D448" s="64">
        <v>190519.68</v>
      </c>
      <c r="E448" s="64">
        <v>203519.88</v>
      </c>
      <c r="F448" s="64">
        <v>78449.28</v>
      </c>
      <c r="G448" s="64">
        <v>134000</v>
      </c>
      <c r="H448" s="64">
        <v>134700</v>
      </c>
      <c r="I448" s="64">
        <v>134700</v>
      </c>
      <c r="J448" s="64">
        <v>134700</v>
      </c>
      <c r="IB448" s="132"/>
      <c r="IC448" s="132"/>
      <c r="ID448" s="132"/>
      <c r="IE448" s="132"/>
      <c r="IF448" s="132"/>
      <c r="IG448" s="132"/>
      <c r="IH448" s="132"/>
      <c r="II448" s="132"/>
      <c r="IJ448" s="132"/>
      <c r="IK448" s="132"/>
      <c r="IL448" s="132"/>
      <c r="IM448" s="132"/>
      <c r="IN448" s="132"/>
      <c r="IO448" s="132"/>
      <c r="IP448" s="132"/>
      <c r="IQ448" s="132"/>
      <c r="IR448" s="132"/>
    </row>
    <row r="449" spans="1:252" s="131" customFormat="1" ht="12.75" hidden="1">
      <c r="A449" s="101" t="s">
        <v>1454</v>
      </c>
      <c r="B449" s="142" t="s">
        <v>1455</v>
      </c>
      <c r="C449" s="143" t="s">
        <v>1444</v>
      </c>
      <c r="D449" s="64">
        <v>59400</v>
      </c>
      <c r="E449" s="64">
        <v>29360</v>
      </c>
      <c r="F449" s="64">
        <v>22020</v>
      </c>
      <c r="G449" s="64">
        <v>43500</v>
      </c>
      <c r="H449" s="64">
        <v>45000</v>
      </c>
      <c r="I449" s="64">
        <v>45000</v>
      </c>
      <c r="J449" s="64">
        <v>45000</v>
      </c>
      <c r="IB449" s="132"/>
      <c r="IC449" s="132"/>
      <c r="ID449" s="132"/>
      <c r="IE449" s="132"/>
      <c r="IF449" s="132"/>
      <c r="IG449" s="132"/>
      <c r="IH449" s="132"/>
      <c r="II449" s="132"/>
      <c r="IJ449" s="132"/>
      <c r="IK449" s="132"/>
      <c r="IL449" s="132"/>
      <c r="IM449" s="132"/>
      <c r="IN449" s="132"/>
      <c r="IO449" s="132"/>
      <c r="IP449" s="132"/>
      <c r="IQ449" s="132"/>
      <c r="IR449" s="132"/>
    </row>
    <row r="450" spans="1:252" s="131" customFormat="1" ht="12.75" hidden="1">
      <c r="A450" s="101" t="s">
        <v>1456</v>
      </c>
      <c r="B450" s="142" t="s">
        <v>1457</v>
      </c>
      <c r="C450" s="143" t="s">
        <v>1447</v>
      </c>
      <c r="D450" s="64">
        <v>72236.63</v>
      </c>
      <c r="E450" s="64">
        <v>42146.64</v>
      </c>
      <c r="F450" s="64">
        <v>50483.29</v>
      </c>
      <c r="G450" s="64">
        <v>45700</v>
      </c>
      <c r="H450" s="64">
        <v>50000</v>
      </c>
      <c r="I450" s="64">
        <v>50000</v>
      </c>
      <c r="J450" s="64">
        <v>50000</v>
      </c>
      <c r="IB450" s="132"/>
      <c r="IC450" s="132"/>
      <c r="ID450" s="132"/>
      <c r="IE450" s="132"/>
      <c r="IF450" s="132"/>
      <c r="IG450" s="132"/>
      <c r="IH450" s="132"/>
      <c r="II450" s="132"/>
      <c r="IJ450" s="132"/>
      <c r="IK450" s="132"/>
      <c r="IL450" s="132"/>
      <c r="IM450" s="132"/>
      <c r="IN450" s="132"/>
      <c r="IO450" s="132"/>
      <c r="IP450" s="132"/>
      <c r="IQ450" s="132"/>
      <c r="IR450" s="132"/>
    </row>
    <row r="451" spans="1:252" s="131" customFormat="1" ht="12.75" hidden="1">
      <c r="A451" s="101" t="s">
        <v>1458</v>
      </c>
      <c r="B451" s="142" t="s">
        <v>1459</v>
      </c>
      <c r="C451" s="143" t="s">
        <v>1450</v>
      </c>
      <c r="D451" s="64">
        <v>1808670.57</v>
      </c>
      <c r="E451" s="64">
        <v>962450.23</v>
      </c>
      <c r="F451" s="64">
        <v>453007.95</v>
      </c>
      <c r="G451" s="64">
        <v>603500</v>
      </c>
      <c r="H451" s="64">
        <f>G451*1.045</f>
        <v>630657.5</v>
      </c>
      <c r="I451" s="64">
        <f>H451*1.045</f>
        <v>659037.0874999999</v>
      </c>
      <c r="J451" s="64">
        <f>I451*1.045</f>
        <v>688693.7564374999</v>
      </c>
      <c r="IB451" s="132"/>
      <c r="IC451" s="132"/>
      <c r="ID451" s="132"/>
      <c r="IE451" s="132"/>
      <c r="IF451" s="132"/>
      <c r="IG451" s="132"/>
      <c r="IH451" s="132"/>
      <c r="II451" s="132"/>
      <c r="IJ451" s="132"/>
      <c r="IK451" s="132"/>
      <c r="IL451" s="132"/>
      <c r="IM451" s="132"/>
      <c r="IN451" s="132"/>
      <c r="IO451" s="132"/>
      <c r="IP451" s="132"/>
      <c r="IQ451" s="132"/>
      <c r="IR451" s="132"/>
    </row>
    <row r="452" spans="1:252" s="131" customFormat="1" ht="12.75" hidden="1">
      <c r="A452" s="101" t="s">
        <v>1644</v>
      </c>
      <c r="B452" s="101" t="s">
        <v>1645</v>
      </c>
      <c r="C452" s="102" t="s">
        <v>1298</v>
      </c>
      <c r="D452" s="64">
        <v>2000000</v>
      </c>
      <c r="E452" s="64">
        <v>1600000</v>
      </c>
      <c r="F452" s="64">
        <v>1575000</v>
      </c>
      <c r="G452" s="64">
        <v>2700000</v>
      </c>
      <c r="H452" s="64">
        <v>2700000</v>
      </c>
      <c r="I452" s="64">
        <v>2700000</v>
      </c>
      <c r="J452" s="64">
        <v>2700000</v>
      </c>
      <c r="IB452" s="132"/>
      <c r="IC452" s="132"/>
      <c r="ID452" s="132"/>
      <c r="IE452" s="132"/>
      <c r="IF452" s="132"/>
      <c r="IG452" s="132"/>
      <c r="IH452" s="132"/>
      <c r="II452" s="132"/>
      <c r="IJ452" s="132"/>
      <c r="IK452" s="132"/>
      <c r="IL452" s="132"/>
      <c r="IM452" s="132"/>
      <c r="IN452" s="132"/>
      <c r="IO452" s="132"/>
      <c r="IP452" s="132"/>
      <c r="IQ452" s="132"/>
      <c r="IR452" s="132"/>
    </row>
    <row r="453" spans="1:252" s="131" customFormat="1" ht="12.75" hidden="1">
      <c r="A453" s="101" t="s">
        <v>1646</v>
      </c>
      <c r="B453" s="101" t="s">
        <v>1647</v>
      </c>
      <c r="C453" s="102" t="s">
        <v>1632</v>
      </c>
      <c r="D453" s="64">
        <v>15300</v>
      </c>
      <c r="E453" s="64">
        <v>13500</v>
      </c>
      <c r="F453" s="64">
        <v>0</v>
      </c>
      <c r="G453" s="64"/>
      <c r="H453" s="64"/>
      <c r="I453" s="64"/>
      <c r="J453" s="64"/>
      <c r="IB453" s="132"/>
      <c r="IC453" s="132"/>
      <c r="ID453" s="132"/>
      <c r="IE453" s="132"/>
      <c r="IF453" s="132"/>
      <c r="IG453" s="132"/>
      <c r="IH453" s="132"/>
      <c r="II453" s="132"/>
      <c r="IJ453" s="132"/>
      <c r="IK453" s="132"/>
      <c r="IL453" s="132"/>
      <c r="IM453" s="132"/>
      <c r="IN453" s="132"/>
      <c r="IO453" s="132"/>
      <c r="IP453" s="132"/>
      <c r="IQ453" s="132"/>
      <c r="IR453" s="132"/>
    </row>
    <row r="454" spans="1:252" s="131" customFormat="1" ht="12.75" hidden="1">
      <c r="A454" s="101" t="s">
        <v>1653</v>
      </c>
      <c r="B454" s="101" t="s">
        <v>1654</v>
      </c>
      <c r="C454" s="102" t="s">
        <v>1636</v>
      </c>
      <c r="D454" s="64">
        <v>479018.95</v>
      </c>
      <c r="E454" s="64">
        <v>407402.48</v>
      </c>
      <c r="F454" s="64">
        <v>599753.3</v>
      </c>
      <c r="G454" s="64">
        <v>719000</v>
      </c>
      <c r="H454" s="64">
        <f>G454</f>
        <v>719000</v>
      </c>
      <c r="I454" s="64">
        <f>H454</f>
        <v>719000</v>
      </c>
      <c r="J454" s="64">
        <f>I454</f>
        <v>719000</v>
      </c>
      <c r="IB454" s="132"/>
      <c r="IC454" s="132"/>
      <c r="ID454" s="132"/>
      <c r="IE454" s="132"/>
      <c r="IF454" s="132"/>
      <c r="IG454" s="132"/>
      <c r="IH454" s="132"/>
      <c r="II454" s="132"/>
      <c r="IJ454" s="132"/>
      <c r="IK454" s="132"/>
      <c r="IL454" s="132"/>
      <c r="IM454" s="132"/>
      <c r="IN454" s="132"/>
      <c r="IO454" s="132"/>
      <c r="IP454" s="132"/>
      <c r="IQ454" s="132"/>
      <c r="IR454" s="132"/>
    </row>
    <row r="455" spans="1:252" s="131" customFormat="1" ht="12.75" hidden="1">
      <c r="A455" s="101" t="s">
        <v>1665</v>
      </c>
      <c r="B455" s="101" t="s">
        <v>1666</v>
      </c>
      <c r="C455" s="102" t="s">
        <v>1659</v>
      </c>
      <c r="D455" s="64">
        <v>24000</v>
      </c>
      <c r="E455" s="64">
        <v>9000</v>
      </c>
      <c r="F455" s="64">
        <v>24000</v>
      </c>
      <c r="G455" s="64">
        <v>34500</v>
      </c>
      <c r="H455" s="64">
        <v>36000</v>
      </c>
      <c r="I455" s="64">
        <v>36000</v>
      </c>
      <c r="J455" s="64">
        <v>36000</v>
      </c>
      <c r="IB455" s="132"/>
      <c r="IC455" s="132"/>
      <c r="ID455" s="132"/>
      <c r="IE455" s="132"/>
      <c r="IF455" s="132"/>
      <c r="IG455" s="132"/>
      <c r="IH455" s="132"/>
      <c r="II455" s="132"/>
      <c r="IJ455" s="132"/>
      <c r="IK455" s="132"/>
      <c r="IL455" s="132"/>
      <c r="IM455" s="132"/>
      <c r="IN455" s="132"/>
      <c r="IO455" s="132"/>
      <c r="IP455" s="132"/>
      <c r="IQ455" s="132"/>
      <c r="IR455" s="132"/>
    </row>
    <row r="456" spans="1:252" s="131" customFormat="1" ht="12.75" hidden="1">
      <c r="A456" s="101" t="s">
        <v>1844</v>
      </c>
      <c r="B456" s="101" t="s">
        <v>1845</v>
      </c>
      <c r="C456" s="102" t="s">
        <v>1700</v>
      </c>
      <c r="D456" s="64">
        <v>52631.57</v>
      </c>
      <c r="E456" s="64"/>
      <c r="F456" s="64"/>
      <c r="G456" s="64"/>
      <c r="H456" s="64"/>
      <c r="I456" s="64"/>
      <c r="J456" s="64"/>
      <c r="IB456" s="132"/>
      <c r="IC456" s="132"/>
      <c r="ID456" s="132"/>
      <c r="IE456" s="132"/>
      <c r="IF456" s="132"/>
      <c r="IG456" s="132"/>
      <c r="IH456" s="132"/>
      <c r="II456" s="132"/>
      <c r="IJ456" s="132"/>
      <c r="IK456" s="132"/>
      <c r="IL456" s="132"/>
      <c r="IM456" s="132"/>
      <c r="IN456" s="132"/>
      <c r="IO456" s="132"/>
      <c r="IP456" s="132"/>
      <c r="IQ456" s="132"/>
      <c r="IR456" s="132"/>
    </row>
    <row r="457" spans="1:252" s="131" customFormat="1" ht="12.75" hidden="1">
      <c r="A457" s="101" t="s">
        <v>1775</v>
      </c>
      <c r="B457" s="101" t="s">
        <v>1776</v>
      </c>
      <c r="C457" s="102" t="s">
        <v>116</v>
      </c>
      <c r="D457" s="64"/>
      <c r="E457" s="64">
        <v>157289</v>
      </c>
      <c r="F457" s="64">
        <v>410278.62</v>
      </c>
      <c r="G457" s="64">
        <v>1040000</v>
      </c>
      <c r="H457" s="64">
        <v>540000</v>
      </c>
      <c r="I457" s="64">
        <v>540000</v>
      </c>
      <c r="J457" s="64">
        <v>540000</v>
      </c>
      <c r="IB457" s="132"/>
      <c r="IC457" s="132"/>
      <c r="ID457" s="132"/>
      <c r="IE457" s="132"/>
      <c r="IF457" s="132"/>
      <c r="IG457" s="132"/>
      <c r="IH457" s="132"/>
      <c r="II457" s="132"/>
      <c r="IJ457" s="132"/>
      <c r="IK457" s="132"/>
      <c r="IL457" s="132"/>
      <c r="IM457" s="132"/>
      <c r="IN457" s="132"/>
      <c r="IO457" s="132"/>
      <c r="IP457" s="132"/>
      <c r="IQ457" s="132"/>
      <c r="IR457" s="132"/>
    </row>
    <row r="458" spans="1:252" s="111" customFormat="1" ht="12.75" hidden="1">
      <c r="A458" s="101" t="s">
        <v>1817</v>
      </c>
      <c r="B458" s="101" t="s">
        <v>1818</v>
      </c>
      <c r="C458" s="102" t="s">
        <v>1450</v>
      </c>
      <c r="D458" s="64"/>
      <c r="E458" s="64">
        <v>21059.35</v>
      </c>
      <c r="F458" s="64">
        <v>0</v>
      </c>
      <c r="G458" s="64"/>
      <c r="H458" s="64"/>
      <c r="I458" s="64"/>
      <c r="J458" s="64"/>
      <c r="IB458" s="110"/>
      <c r="IC458" s="110"/>
      <c r="ID458" s="110"/>
      <c r="IE458" s="110"/>
      <c r="IF458" s="110"/>
      <c r="IG458" s="110"/>
      <c r="IH458" s="110"/>
      <c r="II458" s="110"/>
      <c r="IJ458" s="110"/>
      <c r="IK458" s="110"/>
      <c r="IL458" s="110"/>
      <c r="IM458" s="110"/>
      <c r="IN458" s="110"/>
      <c r="IO458" s="110"/>
      <c r="IP458" s="110"/>
      <c r="IQ458" s="110"/>
      <c r="IR458" s="110"/>
    </row>
    <row r="459" spans="1:252" s="111" customFormat="1" ht="12.75" hidden="1">
      <c r="A459" s="101" t="s">
        <v>1819</v>
      </c>
      <c r="B459" s="101" t="s">
        <v>1820</v>
      </c>
      <c r="C459" s="102" t="s">
        <v>1802</v>
      </c>
      <c r="D459" s="64"/>
      <c r="E459" s="64">
        <v>218791.2</v>
      </c>
      <c r="F459" s="64">
        <v>0</v>
      </c>
      <c r="G459" s="64"/>
      <c r="H459" s="64"/>
      <c r="I459" s="64"/>
      <c r="J459" s="64"/>
      <c r="IB459" s="110"/>
      <c r="IC459" s="110"/>
      <c r="ID459" s="110"/>
      <c r="IE459" s="110"/>
      <c r="IF459" s="110"/>
      <c r="IG459" s="110"/>
      <c r="IH459" s="110"/>
      <c r="II459" s="110"/>
      <c r="IJ459" s="110"/>
      <c r="IK459" s="110"/>
      <c r="IL459" s="110"/>
      <c r="IM459" s="110"/>
      <c r="IN459" s="110"/>
      <c r="IO459" s="110"/>
      <c r="IP459" s="110"/>
      <c r="IQ459" s="110"/>
      <c r="IR459" s="110"/>
    </row>
    <row r="460" spans="1:252" s="111" customFormat="1" ht="12.75">
      <c r="A460" s="103" t="s">
        <v>924</v>
      </c>
      <c r="B460" s="167" t="s">
        <v>925</v>
      </c>
      <c r="C460" s="137"/>
      <c r="D460" s="62">
        <f aca="true" t="shared" si="101" ref="D460:J460">SUM(D461:D461)</f>
        <v>49124.13</v>
      </c>
      <c r="E460" s="62">
        <f>SUM(E461:E463)</f>
        <v>124160.3</v>
      </c>
      <c r="F460" s="62">
        <f>SUM(F461:F463)</f>
        <v>85967.58</v>
      </c>
      <c r="G460" s="62">
        <f>SUM(G461:G463)</f>
        <v>97000</v>
      </c>
      <c r="H460" s="62">
        <f>SUM(H461:H463)</f>
        <v>49000</v>
      </c>
      <c r="I460" s="62">
        <f t="shared" si="101"/>
        <v>52500</v>
      </c>
      <c r="J460" s="62">
        <f t="shared" si="101"/>
        <v>52500</v>
      </c>
      <c r="IB460" s="110"/>
      <c r="IC460" s="110"/>
      <c r="ID460" s="110"/>
      <c r="IE460" s="110"/>
      <c r="IF460" s="110"/>
      <c r="IG460" s="110"/>
      <c r="IH460" s="110"/>
      <c r="II460" s="110"/>
      <c r="IJ460" s="110"/>
      <c r="IK460" s="110"/>
      <c r="IL460" s="110"/>
      <c r="IM460" s="110"/>
      <c r="IN460" s="110"/>
      <c r="IO460" s="110"/>
      <c r="IP460" s="110"/>
      <c r="IQ460" s="110"/>
      <c r="IR460" s="110"/>
    </row>
    <row r="461" spans="1:252" s="131" customFormat="1" ht="12.75" hidden="1">
      <c r="A461" s="101" t="s">
        <v>926</v>
      </c>
      <c r="B461" s="142" t="s">
        <v>927</v>
      </c>
      <c r="C461" s="143" t="s">
        <v>157</v>
      </c>
      <c r="D461" s="64">
        <v>49124.13</v>
      </c>
      <c r="E461" s="64">
        <v>69118.94</v>
      </c>
      <c r="F461" s="64">
        <v>85365.94</v>
      </c>
      <c r="G461" s="64">
        <v>97000</v>
      </c>
      <c r="H461" s="64">
        <v>49000</v>
      </c>
      <c r="I461" s="64">
        <v>52500</v>
      </c>
      <c r="J461" s="64">
        <v>52500</v>
      </c>
      <c r="IB461" s="132"/>
      <c r="IC461" s="132"/>
      <c r="ID461" s="132"/>
      <c r="IE461" s="132"/>
      <c r="IF461" s="132"/>
      <c r="IG461" s="132"/>
      <c r="IH461" s="132"/>
      <c r="II461" s="132"/>
      <c r="IJ461" s="132"/>
      <c r="IK461" s="132"/>
      <c r="IL461" s="132"/>
      <c r="IM461" s="132"/>
      <c r="IN461" s="132"/>
      <c r="IO461" s="132"/>
      <c r="IP461" s="132"/>
      <c r="IQ461" s="132"/>
      <c r="IR461" s="132"/>
    </row>
    <row r="462" spans="1:252" s="111" customFormat="1" ht="12.75" hidden="1">
      <c r="A462" s="101" t="s">
        <v>1747</v>
      </c>
      <c r="B462" s="101" t="s">
        <v>1746</v>
      </c>
      <c r="C462" s="102" t="s">
        <v>1742</v>
      </c>
      <c r="D462" s="64"/>
      <c r="E462" s="64">
        <v>27000.49</v>
      </c>
      <c r="F462" s="64"/>
      <c r="G462" s="64"/>
      <c r="H462" s="64"/>
      <c r="I462" s="64"/>
      <c r="J462" s="64"/>
      <c r="IB462" s="110"/>
      <c r="IC462" s="110"/>
      <c r="ID462" s="110"/>
      <c r="IE462" s="110"/>
      <c r="IF462" s="110"/>
      <c r="IG462" s="110"/>
      <c r="IH462" s="110"/>
      <c r="II462" s="110"/>
      <c r="IJ462" s="110"/>
      <c r="IK462" s="110"/>
      <c r="IL462" s="110"/>
      <c r="IM462" s="110"/>
      <c r="IN462" s="110"/>
      <c r="IO462" s="110"/>
      <c r="IP462" s="110"/>
      <c r="IQ462" s="110"/>
      <c r="IR462" s="110"/>
    </row>
    <row r="463" spans="1:252" s="111" customFormat="1" ht="12.75" hidden="1">
      <c r="A463" s="101" t="s">
        <v>1758</v>
      </c>
      <c r="B463" s="101" t="s">
        <v>1760</v>
      </c>
      <c r="C463" s="102" t="s">
        <v>1759</v>
      </c>
      <c r="D463" s="64"/>
      <c r="E463" s="64">
        <v>28040.87</v>
      </c>
      <c r="F463" s="64">
        <v>601.64</v>
      </c>
      <c r="G463" s="64"/>
      <c r="H463" s="64"/>
      <c r="I463" s="64"/>
      <c r="J463" s="64"/>
      <c r="IB463" s="110"/>
      <c r="IC463" s="110"/>
      <c r="ID463" s="110"/>
      <c r="IE463" s="110"/>
      <c r="IF463" s="110"/>
      <c r="IG463" s="110"/>
      <c r="IH463" s="110"/>
      <c r="II463" s="110"/>
      <c r="IJ463" s="110"/>
      <c r="IK463" s="110"/>
      <c r="IL463" s="110"/>
      <c r="IM463" s="110"/>
      <c r="IN463" s="110"/>
      <c r="IO463" s="110"/>
      <c r="IP463" s="110"/>
      <c r="IQ463" s="110"/>
      <c r="IR463" s="110"/>
    </row>
    <row r="464" spans="1:252" s="111" customFormat="1" ht="12.75">
      <c r="A464" s="139" t="s">
        <v>928</v>
      </c>
      <c r="B464" s="140" t="s">
        <v>929</v>
      </c>
      <c r="C464" s="141"/>
      <c r="D464" s="166">
        <f aca="true" t="shared" si="102" ref="D464:J464">SUM(D465:D465)</f>
        <v>63186739.98</v>
      </c>
      <c r="E464" s="166">
        <f t="shared" si="102"/>
        <v>69823302.41</v>
      </c>
      <c r="F464" s="166">
        <f t="shared" si="102"/>
        <v>73130174.09</v>
      </c>
      <c r="G464" s="166">
        <f t="shared" si="102"/>
        <v>77563000</v>
      </c>
      <c r="H464" s="166">
        <f t="shared" si="102"/>
        <v>81900000</v>
      </c>
      <c r="I464" s="166">
        <f t="shared" si="102"/>
        <v>87258000</v>
      </c>
      <c r="J464" s="166">
        <f t="shared" si="102"/>
        <v>87258000</v>
      </c>
      <c r="IB464" s="110"/>
      <c r="IC464" s="110"/>
      <c r="ID464" s="110"/>
      <c r="IE464" s="110"/>
      <c r="IF464" s="110"/>
      <c r="IG464" s="110"/>
      <c r="IH464" s="110"/>
      <c r="II464" s="110"/>
      <c r="IJ464" s="110"/>
      <c r="IK464" s="110"/>
      <c r="IL464" s="110"/>
      <c r="IM464" s="110"/>
      <c r="IN464" s="110"/>
      <c r="IO464" s="110"/>
      <c r="IP464" s="110"/>
      <c r="IQ464" s="110"/>
      <c r="IR464" s="110"/>
    </row>
    <row r="465" spans="1:252" s="131" customFormat="1" ht="12.75" hidden="1">
      <c r="A465" s="101" t="s">
        <v>930</v>
      </c>
      <c r="B465" s="142" t="s">
        <v>931</v>
      </c>
      <c r="C465" s="143" t="s">
        <v>106</v>
      </c>
      <c r="D465" s="64">
        <v>63186739.98</v>
      </c>
      <c r="E465" s="64">
        <v>69823302.41</v>
      </c>
      <c r="F465" s="64">
        <v>73130174.09</v>
      </c>
      <c r="G465" s="64">
        <v>77563000</v>
      </c>
      <c r="H465" s="64">
        <v>81900000</v>
      </c>
      <c r="I465" s="64">
        <v>87258000</v>
      </c>
      <c r="J465" s="64">
        <v>87258000</v>
      </c>
      <c r="IB465" s="132"/>
      <c r="IC465" s="132"/>
      <c r="ID465" s="132"/>
      <c r="IE465" s="132"/>
      <c r="IF465" s="132"/>
      <c r="IG465" s="132"/>
      <c r="IH465" s="132"/>
      <c r="II465" s="132"/>
      <c r="IJ465" s="132"/>
      <c r="IK465" s="132"/>
      <c r="IL465" s="132"/>
      <c r="IM465" s="132"/>
      <c r="IN465" s="132"/>
      <c r="IO465" s="132"/>
      <c r="IP465" s="132"/>
      <c r="IQ465" s="132"/>
      <c r="IR465" s="132"/>
    </row>
    <row r="466" spans="1:252" s="111" customFormat="1" ht="12.75" hidden="1">
      <c r="A466" s="163" t="s">
        <v>2016</v>
      </c>
      <c r="B466" s="164" t="s">
        <v>2017</v>
      </c>
      <c r="C466" s="165"/>
      <c r="D466" s="162"/>
      <c r="E466" s="162"/>
      <c r="F466" s="162"/>
      <c r="G466" s="162">
        <f>SUM(G467:G468)</f>
        <v>0</v>
      </c>
      <c r="H466" s="162"/>
      <c r="I466" s="162"/>
      <c r="J466" s="162"/>
      <c r="IB466" s="110"/>
      <c r="IC466" s="110"/>
      <c r="ID466" s="110"/>
      <c r="IE466" s="110"/>
      <c r="IF466" s="110"/>
      <c r="IG466" s="110"/>
      <c r="IH466" s="110"/>
      <c r="II466" s="110"/>
      <c r="IJ466" s="110"/>
      <c r="IK466" s="110"/>
      <c r="IL466" s="110"/>
      <c r="IM466" s="110"/>
      <c r="IN466" s="110"/>
      <c r="IO466" s="110"/>
      <c r="IP466" s="110"/>
      <c r="IQ466" s="110"/>
      <c r="IR466" s="110"/>
    </row>
    <row r="467" spans="1:252" s="111" customFormat="1" ht="22.5" hidden="1">
      <c r="A467" s="139" t="s">
        <v>2018</v>
      </c>
      <c r="B467" s="140" t="s">
        <v>2019</v>
      </c>
      <c r="C467" s="141" t="s">
        <v>104</v>
      </c>
      <c r="D467" s="166"/>
      <c r="E467" s="166"/>
      <c r="F467" s="166"/>
      <c r="G467" s="166"/>
      <c r="H467" s="166"/>
      <c r="I467" s="166"/>
      <c r="J467" s="166"/>
      <c r="IB467" s="110"/>
      <c r="IC467" s="110"/>
      <c r="ID467" s="110"/>
      <c r="IE467" s="110"/>
      <c r="IF467" s="110"/>
      <c r="IG467" s="110"/>
      <c r="IH467" s="110"/>
      <c r="II467" s="110"/>
      <c r="IJ467" s="110"/>
      <c r="IK467" s="110"/>
      <c r="IL467" s="110"/>
      <c r="IM467" s="110"/>
      <c r="IN467" s="110"/>
      <c r="IO467" s="110"/>
      <c r="IP467" s="110"/>
      <c r="IQ467" s="110"/>
      <c r="IR467" s="110"/>
    </row>
    <row r="468" spans="1:252" s="111" customFormat="1" ht="12.75" hidden="1">
      <c r="A468" s="139" t="s">
        <v>2020</v>
      </c>
      <c r="B468" s="140" t="s">
        <v>2021</v>
      </c>
      <c r="C468" s="141" t="s">
        <v>1697</v>
      </c>
      <c r="D468" s="166"/>
      <c r="E468" s="166"/>
      <c r="F468" s="166"/>
      <c r="G468" s="166"/>
      <c r="H468" s="166"/>
      <c r="I468" s="166"/>
      <c r="J468" s="166"/>
      <c r="IB468" s="110"/>
      <c r="IC468" s="110"/>
      <c r="ID468" s="110"/>
      <c r="IE468" s="110"/>
      <c r="IF468" s="110"/>
      <c r="IG468" s="110"/>
      <c r="IH468" s="110"/>
      <c r="II468" s="110"/>
      <c r="IJ468" s="110"/>
      <c r="IK468" s="110"/>
      <c r="IL468" s="110"/>
      <c r="IM468" s="110"/>
      <c r="IN468" s="110"/>
      <c r="IO468" s="110"/>
      <c r="IP468" s="110"/>
      <c r="IQ468" s="110"/>
      <c r="IR468" s="110"/>
    </row>
    <row r="469" spans="1:252" s="111" customFormat="1" ht="12.75">
      <c r="A469" s="163" t="s">
        <v>2022</v>
      </c>
      <c r="B469" s="164" t="s">
        <v>2023</v>
      </c>
      <c r="C469" s="165"/>
      <c r="D469" s="162"/>
      <c r="E469" s="162"/>
      <c r="F469" s="162"/>
      <c r="G469" s="162">
        <f>G470</f>
        <v>542000</v>
      </c>
      <c r="H469" s="162"/>
      <c r="I469" s="162"/>
      <c r="J469" s="162"/>
      <c r="IB469" s="110"/>
      <c r="IC469" s="110"/>
      <c r="ID469" s="110"/>
      <c r="IE469" s="110"/>
      <c r="IF469" s="110"/>
      <c r="IG469" s="110"/>
      <c r="IH469" s="110"/>
      <c r="II469" s="110"/>
      <c r="IJ469" s="110"/>
      <c r="IK469" s="110"/>
      <c r="IL469" s="110"/>
      <c r="IM469" s="110"/>
      <c r="IN469" s="110"/>
      <c r="IO469" s="110"/>
      <c r="IP469" s="110"/>
      <c r="IQ469" s="110"/>
      <c r="IR469" s="110"/>
    </row>
    <row r="470" spans="1:252" s="111" customFormat="1" ht="22.5" hidden="1">
      <c r="A470" s="139" t="s">
        <v>2024</v>
      </c>
      <c r="B470" s="140" t="s">
        <v>2025</v>
      </c>
      <c r="C470" s="141" t="s">
        <v>104</v>
      </c>
      <c r="D470" s="166"/>
      <c r="E470" s="166"/>
      <c r="F470" s="166"/>
      <c r="G470" s="166">
        <v>542000</v>
      </c>
      <c r="H470" s="166"/>
      <c r="I470" s="166"/>
      <c r="J470" s="166"/>
      <c r="IB470" s="110"/>
      <c r="IC470" s="110"/>
      <c r="ID470" s="110"/>
      <c r="IE470" s="110"/>
      <c r="IF470" s="110"/>
      <c r="IG470" s="110"/>
      <c r="IH470" s="110"/>
      <c r="II470" s="110"/>
      <c r="IJ470" s="110"/>
      <c r="IK470" s="110"/>
      <c r="IL470" s="110"/>
      <c r="IM470" s="110"/>
      <c r="IN470" s="110"/>
      <c r="IO470" s="110"/>
      <c r="IP470" s="110"/>
      <c r="IQ470" s="110"/>
      <c r="IR470" s="110"/>
    </row>
    <row r="471" spans="1:252" s="111" customFormat="1" ht="12.75">
      <c r="A471" s="163" t="s">
        <v>932</v>
      </c>
      <c r="B471" s="164" t="s">
        <v>933</v>
      </c>
      <c r="C471" s="165"/>
      <c r="D471" s="162">
        <f aca="true" t="shared" si="103" ref="D471:J471">D472+D486</f>
        <v>1159495.67</v>
      </c>
      <c r="E471" s="162">
        <f t="shared" si="103"/>
        <v>935428.78</v>
      </c>
      <c r="F471" s="162">
        <f t="shared" si="103"/>
        <v>412430.5</v>
      </c>
      <c r="G471" s="162">
        <f t="shared" si="103"/>
        <v>410980</v>
      </c>
      <c r="H471" s="162">
        <f t="shared" si="103"/>
        <v>700000</v>
      </c>
      <c r="I471" s="162">
        <f t="shared" si="103"/>
        <v>496800</v>
      </c>
      <c r="J471" s="162">
        <f t="shared" si="103"/>
        <v>536500</v>
      </c>
      <c r="IB471" s="110"/>
      <c r="IC471" s="110"/>
      <c r="ID471" s="110"/>
      <c r="IE471" s="110"/>
      <c r="IF471" s="110"/>
      <c r="IG471" s="110"/>
      <c r="IH471" s="110"/>
      <c r="II471" s="110"/>
      <c r="IJ471" s="110"/>
      <c r="IK471" s="110"/>
      <c r="IL471" s="110"/>
      <c r="IM471" s="110"/>
      <c r="IN471" s="110"/>
      <c r="IO471" s="110"/>
      <c r="IP471" s="110"/>
      <c r="IQ471" s="110"/>
      <c r="IR471" s="110"/>
    </row>
    <row r="472" spans="1:252" s="111" customFormat="1" ht="12.75">
      <c r="A472" s="139" t="s">
        <v>934</v>
      </c>
      <c r="B472" s="140" t="s">
        <v>935</v>
      </c>
      <c r="C472" s="141"/>
      <c r="D472" s="166">
        <f aca="true" t="shared" si="104" ref="D472:J472">SUM(D473+D477+D480+D482)</f>
        <v>741791.23</v>
      </c>
      <c r="E472" s="166">
        <f t="shared" si="104"/>
        <v>893392.78</v>
      </c>
      <c r="F472" s="166">
        <f t="shared" si="104"/>
        <v>410980</v>
      </c>
      <c r="G472" s="166">
        <f t="shared" si="104"/>
        <v>410980</v>
      </c>
      <c r="H472" s="166">
        <f t="shared" si="104"/>
        <v>700000</v>
      </c>
      <c r="I472" s="166">
        <f t="shared" si="104"/>
        <v>496800</v>
      </c>
      <c r="J472" s="166">
        <f t="shared" si="104"/>
        <v>536500</v>
      </c>
      <c r="IB472" s="110"/>
      <c r="IC472" s="110"/>
      <c r="ID472" s="110"/>
      <c r="IE472" s="110"/>
      <c r="IF472" s="110"/>
      <c r="IG472" s="110"/>
      <c r="IH472" s="110"/>
      <c r="II472" s="110"/>
      <c r="IJ472" s="110"/>
      <c r="IK472" s="110"/>
      <c r="IL472" s="110"/>
      <c r="IM472" s="110"/>
      <c r="IN472" s="110"/>
      <c r="IO472" s="110"/>
      <c r="IP472" s="110"/>
      <c r="IQ472" s="110"/>
      <c r="IR472" s="110"/>
    </row>
    <row r="473" spans="1:252" s="111" customFormat="1" ht="22.5" hidden="1">
      <c r="A473" s="103" t="s">
        <v>936</v>
      </c>
      <c r="B473" s="167" t="s">
        <v>937</v>
      </c>
      <c r="C473" s="137"/>
      <c r="D473" s="62">
        <f aca="true" t="shared" si="105" ref="D473:J473">SUM(D474)</f>
        <v>0</v>
      </c>
      <c r="E473" s="62">
        <f t="shared" si="105"/>
        <v>0</v>
      </c>
      <c r="F473" s="62">
        <f t="shared" si="105"/>
        <v>0</v>
      </c>
      <c r="G473" s="62">
        <f t="shared" si="105"/>
        <v>0</v>
      </c>
      <c r="H473" s="62">
        <f t="shared" si="105"/>
        <v>0</v>
      </c>
      <c r="I473" s="62">
        <f t="shared" si="105"/>
        <v>0</v>
      </c>
      <c r="J473" s="62">
        <f t="shared" si="105"/>
        <v>0</v>
      </c>
      <c r="IB473" s="110"/>
      <c r="IC473" s="110"/>
      <c r="ID473" s="110"/>
      <c r="IE473" s="110"/>
      <c r="IF473" s="110"/>
      <c r="IG473" s="110"/>
      <c r="IH473" s="110"/>
      <c r="II473" s="110"/>
      <c r="IJ473" s="110"/>
      <c r="IK473" s="110"/>
      <c r="IL473" s="110"/>
      <c r="IM473" s="110"/>
      <c r="IN473" s="110"/>
      <c r="IO473" s="110"/>
      <c r="IP473" s="110"/>
      <c r="IQ473" s="110"/>
      <c r="IR473" s="110"/>
    </row>
    <row r="474" spans="1:252" s="111" customFormat="1" ht="13.5" customHeight="1" hidden="1">
      <c r="A474" s="103" t="s">
        <v>938</v>
      </c>
      <c r="B474" s="167" t="s">
        <v>939</v>
      </c>
      <c r="C474" s="137"/>
      <c r="D474" s="62">
        <f aca="true" t="shared" si="106" ref="D474:J474">SUM(D475:D476)</f>
        <v>0</v>
      </c>
      <c r="E474" s="62">
        <f t="shared" si="106"/>
        <v>0</v>
      </c>
      <c r="F474" s="62">
        <f t="shared" si="106"/>
        <v>0</v>
      </c>
      <c r="G474" s="62">
        <f t="shared" si="106"/>
        <v>0</v>
      </c>
      <c r="H474" s="62">
        <f t="shared" si="106"/>
        <v>0</v>
      </c>
      <c r="I474" s="62">
        <f t="shared" si="106"/>
        <v>0</v>
      </c>
      <c r="J474" s="62">
        <f t="shared" si="106"/>
        <v>0</v>
      </c>
      <c r="IB474" s="110"/>
      <c r="IC474" s="110"/>
      <c r="ID474" s="110"/>
      <c r="IE474" s="110"/>
      <c r="IF474" s="110"/>
      <c r="IG474" s="110"/>
      <c r="IH474" s="110"/>
      <c r="II474" s="110"/>
      <c r="IJ474" s="110"/>
      <c r="IK474" s="110"/>
      <c r="IL474" s="110"/>
      <c r="IM474" s="110"/>
      <c r="IN474" s="110"/>
      <c r="IO474" s="110"/>
      <c r="IP474" s="110"/>
      <c r="IQ474" s="110"/>
      <c r="IR474" s="110"/>
    </row>
    <row r="475" spans="1:252" s="111" customFormat="1" ht="12.75" hidden="1">
      <c r="A475" s="101" t="s">
        <v>940</v>
      </c>
      <c r="B475" s="142" t="s">
        <v>941</v>
      </c>
      <c r="C475" s="143" t="s">
        <v>113</v>
      </c>
      <c r="D475" s="166">
        <v>0</v>
      </c>
      <c r="E475" s="166">
        <f aca="true" t="shared" si="107" ref="E475:J475">D475</f>
        <v>0</v>
      </c>
      <c r="F475" s="166">
        <f t="shared" si="107"/>
        <v>0</v>
      </c>
      <c r="G475" s="166">
        <f t="shared" si="107"/>
        <v>0</v>
      </c>
      <c r="H475" s="166">
        <f t="shared" si="107"/>
        <v>0</v>
      </c>
      <c r="I475" s="166">
        <f t="shared" si="107"/>
        <v>0</v>
      </c>
      <c r="J475" s="166">
        <f t="shared" si="107"/>
        <v>0</v>
      </c>
      <c r="IB475" s="110"/>
      <c r="IC475" s="110"/>
      <c r="ID475" s="110"/>
      <c r="IE475" s="110"/>
      <c r="IF475" s="110"/>
      <c r="IG475" s="110"/>
      <c r="IH475" s="110"/>
      <c r="II475" s="110"/>
      <c r="IJ475" s="110"/>
      <c r="IK475" s="110"/>
      <c r="IL475" s="110"/>
      <c r="IM475" s="110"/>
      <c r="IN475" s="110"/>
      <c r="IO475" s="110"/>
      <c r="IP475" s="110"/>
      <c r="IQ475" s="110"/>
      <c r="IR475" s="110"/>
    </row>
    <row r="476" spans="1:252" s="111" customFormat="1" ht="12.75" hidden="1">
      <c r="A476" s="101" t="s">
        <v>942</v>
      </c>
      <c r="B476" s="101" t="s">
        <v>1170</v>
      </c>
      <c r="C476" s="143" t="s">
        <v>130</v>
      </c>
      <c r="D476" s="166"/>
      <c r="E476" s="166"/>
      <c r="F476" s="166"/>
      <c r="G476" s="166"/>
      <c r="H476" s="166"/>
      <c r="I476" s="166"/>
      <c r="J476" s="166"/>
      <c r="IB476" s="110"/>
      <c r="IC476" s="110"/>
      <c r="ID476" s="110"/>
      <c r="IE476" s="110"/>
      <c r="IF476" s="110"/>
      <c r="IG476" s="110"/>
      <c r="IH476" s="110"/>
      <c r="II476" s="110"/>
      <c r="IJ476" s="110"/>
      <c r="IK476" s="110"/>
      <c r="IL476" s="110"/>
      <c r="IM476" s="110"/>
      <c r="IN476" s="110"/>
      <c r="IO476" s="110"/>
      <c r="IP476" s="110"/>
      <c r="IQ476" s="110"/>
      <c r="IR476" s="110"/>
    </row>
    <row r="477" spans="1:252" s="111" customFormat="1" ht="22.5">
      <c r="A477" s="103" t="s">
        <v>943</v>
      </c>
      <c r="B477" s="167" t="s">
        <v>944</v>
      </c>
      <c r="C477" s="137"/>
      <c r="D477" s="62">
        <f aca="true" t="shared" si="108" ref="D477:J477">SUM(D478:D479)</f>
        <v>741791.23</v>
      </c>
      <c r="E477" s="62">
        <f t="shared" si="108"/>
        <v>893392.78</v>
      </c>
      <c r="F477" s="62">
        <f t="shared" si="108"/>
        <v>410980</v>
      </c>
      <c r="G477" s="62">
        <f t="shared" si="108"/>
        <v>410980</v>
      </c>
      <c r="H477" s="62">
        <f t="shared" si="108"/>
        <v>700000</v>
      </c>
      <c r="I477" s="62">
        <f t="shared" si="108"/>
        <v>496800</v>
      </c>
      <c r="J477" s="62">
        <f t="shared" si="108"/>
        <v>536500</v>
      </c>
      <c r="IB477" s="110"/>
      <c r="IC477" s="110"/>
      <c r="ID477" s="110"/>
      <c r="IE477" s="110"/>
      <c r="IF477" s="110"/>
      <c r="IG477" s="110"/>
      <c r="IH477" s="110"/>
      <c r="II477" s="110"/>
      <c r="IJ477" s="110"/>
      <c r="IK477" s="110"/>
      <c r="IL477" s="110"/>
      <c r="IM477" s="110"/>
      <c r="IN477" s="110"/>
      <c r="IO477" s="110"/>
      <c r="IP477" s="110"/>
      <c r="IQ477" s="110"/>
      <c r="IR477" s="110"/>
    </row>
    <row r="478" spans="1:252" s="125" customFormat="1" ht="16.5" customHeight="1" hidden="1">
      <c r="A478" s="101" t="s">
        <v>945</v>
      </c>
      <c r="B478" s="142" t="s">
        <v>870</v>
      </c>
      <c r="C478" s="143" t="s">
        <v>150</v>
      </c>
      <c r="D478" s="64">
        <v>313850</v>
      </c>
      <c r="E478" s="64">
        <v>327600</v>
      </c>
      <c r="F478" s="64">
        <v>410980</v>
      </c>
      <c r="G478" s="64">
        <f>F478</f>
        <v>410980</v>
      </c>
      <c r="H478" s="64">
        <v>460000</v>
      </c>
      <c r="I478" s="64">
        <v>496800</v>
      </c>
      <c r="J478" s="64">
        <v>536500</v>
      </c>
      <c r="IB478" s="124"/>
      <c r="IC478" s="124"/>
      <c r="ID478" s="124"/>
      <c r="IE478" s="124"/>
      <c r="IF478" s="124"/>
      <c r="IG478" s="124"/>
      <c r="IH478" s="124"/>
      <c r="II478" s="124"/>
      <c r="IJ478" s="124"/>
      <c r="IK478" s="124"/>
      <c r="IL478" s="124"/>
      <c r="IM478" s="124"/>
      <c r="IN478" s="124"/>
      <c r="IO478" s="124"/>
      <c r="IP478" s="124"/>
      <c r="IQ478" s="124"/>
      <c r="IR478" s="124"/>
    </row>
    <row r="479" spans="1:252" s="111" customFormat="1" ht="12.75" hidden="1">
      <c r="A479" s="101" t="s">
        <v>1648</v>
      </c>
      <c r="B479" s="101" t="s">
        <v>1649</v>
      </c>
      <c r="C479" s="102" t="s">
        <v>1641</v>
      </c>
      <c r="D479" s="64">
        <v>427941.23</v>
      </c>
      <c r="E479" s="64">
        <v>565792.78</v>
      </c>
      <c r="F479" s="64"/>
      <c r="G479" s="64"/>
      <c r="H479" s="64">
        <v>240000</v>
      </c>
      <c r="I479" s="64"/>
      <c r="J479" s="64"/>
      <c r="IB479" s="110"/>
      <c r="IC479" s="110"/>
      <c r="ID479" s="110"/>
      <c r="IE479" s="110"/>
      <c r="IF479" s="110"/>
      <c r="IG479" s="110"/>
      <c r="IH479" s="110"/>
      <c r="II479" s="110"/>
      <c r="IJ479" s="110"/>
      <c r="IK479" s="110"/>
      <c r="IL479" s="110"/>
      <c r="IM479" s="110"/>
      <c r="IN479" s="110"/>
      <c r="IO479" s="110"/>
      <c r="IP479" s="110"/>
      <c r="IQ479" s="110"/>
      <c r="IR479" s="110"/>
    </row>
    <row r="480" spans="1:252" s="111" customFormat="1" ht="22.5" hidden="1">
      <c r="A480" s="103" t="s">
        <v>946</v>
      </c>
      <c r="B480" s="167" t="s">
        <v>316</v>
      </c>
      <c r="C480" s="137"/>
      <c r="D480" s="62">
        <f aca="true" t="shared" si="109" ref="D480:J480">D481</f>
        <v>0</v>
      </c>
      <c r="E480" s="62">
        <f t="shared" si="109"/>
        <v>0</v>
      </c>
      <c r="F480" s="62">
        <f t="shared" si="109"/>
        <v>0</v>
      </c>
      <c r="G480" s="62">
        <f t="shared" si="109"/>
        <v>0</v>
      </c>
      <c r="H480" s="62">
        <f t="shared" si="109"/>
        <v>0</v>
      </c>
      <c r="I480" s="62">
        <f t="shared" si="109"/>
        <v>0</v>
      </c>
      <c r="J480" s="62">
        <f t="shared" si="109"/>
        <v>0</v>
      </c>
      <c r="IB480" s="110"/>
      <c r="IC480" s="110"/>
      <c r="ID480" s="110"/>
      <c r="IE480" s="110"/>
      <c r="IF480" s="110"/>
      <c r="IG480" s="110"/>
      <c r="IH480" s="110"/>
      <c r="II480" s="110"/>
      <c r="IJ480" s="110"/>
      <c r="IK480" s="110"/>
      <c r="IL480" s="110"/>
      <c r="IM480" s="110"/>
      <c r="IN480" s="110"/>
      <c r="IO480" s="110"/>
      <c r="IP480" s="110"/>
      <c r="IQ480" s="110"/>
      <c r="IR480" s="110"/>
    </row>
    <row r="481" spans="1:252" s="111" customFormat="1" ht="12.75" hidden="1">
      <c r="A481" s="101" t="s">
        <v>947</v>
      </c>
      <c r="B481" s="142" t="s">
        <v>948</v>
      </c>
      <c r="C481" s="143" t="s">
        <v>145</v>
      </c>
      <c r="D481" s="64">
        <v>0</v>
      </c>
      <c r="E481" s="64">
        <v>0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IB481" s="110"/>
      <c r="IC481" s="110"/>
      <c r="ID481" s="110"/>
      <c r="IE481" s="110"/>
      <c r="IF481" s="110"/>
      <c r="IG481" s="110"/>
      <c r="IH481" s="110"/>
      <c r="II481" s="110"/>
      <c r="IJ481" s="110"/>
      <c r="IK481" s="110"/>
      <c r="IL481" s="110"/>
      <c r="IM481" s="110"/>
      <c r="IN481" s="110"/>
      <c r="IO481" s="110"/>
      <c r="IP481" s="110"/>
      <c r="IQ481" s="110"/>
      <c r="IR481" s="110"/>
    </row>
    <row r="482" spans="1:252" s="111" customFormat="1" ht="12.75" hidden="1">
      <c r="A482" s="103" t="s">
        <v>949</v>
      </c>
      <c r="B482" s="167" t="s">
        <v>950</v>
      </c>
      <c r="C482" s="137"/>
      <c r="D482" s="138">
        <f aca="true" t="shared" si="110" ref="D482:J482">SUM(D483:D485)</f>
        <v>0</v>
      </c>
      <c r="E482" s="138">
        <f t="shared" si="110"/>
        <v>0</v>
      </c>
      <c r="F482" s="138">
        <f t="shared" si="110"/>
        <v>0</v>
      </c>
      <c r="G482" s="138">
        <f t="shared" si="110"/>
        <v>0</v>
      </c>
      <c r="H482" s="138">
        <f t="shared" si="110"/>
        <v>0</v>
      </c>
      <c r="I482" s="138">
        <f t="shared" si="110"/>
        <v>0</v>
      </c>
      <c r="J482" s="138">
        <f t="shared" si="110"/>
        <v>0</v>
      </c>
      <c r="IB482" s="110"/>
      <c r="IC482" s="110"/>
      <c r="ID482" s="110"/>
      <c r="IE482" s="110"/>
      <c r="IF482" s="110"/>
      <c r="IG482" s="110"/>
      <c r="IH482" s="110"/>
      <c r="II482" s="110"/>
      <c r="IJ482" s="110"/>
      <c r="IK482" s="110"/>
      <c r="IL482" s="110"/>
      <c r="IM482" s="110"/>
      <c r="IN482" s="110"/>
      <c r="IO482" s="110"/>
      <c r="IP482" s="110"/>
      <c r="IQ482" s="110"/>
      <c r="IR482" s="110"/>
    </row>
    <row r="483" spans="1:252" s="111" customFormat="1" ht="12.75" hidden="1">
      <c r="A483" s="101" t="s">
        <v>510</v>
      </c>
      <c r="B483" s="101" t="s">
        <v>511</v>
      </c>
      <c r="C483" s="102" t="s">
        <v>206</v>
      </c>
      <c r="D483" s="62"/>
      <c r="E483" s="62"/>
      <c r="F483" s="62"/>
      <c r="G483" s="62"/>
      <c r="H483" s="62"/>
      <c r="I483" s="62"/>
      <c r="J483" s="62"/>
      <c r="IB483" s="110"/>
      <c r="IC483" s="110"/>
      <c r="ID483" s="110"/>
      <c r="IE483" s="110"/>
      <c r="IF483" s="110"/>
      <c r="IG483" s="110"/>
      <c r="IH483" s="110"/>
      <c r="II483" s="110"/>
      <c r="IJ483" s="110"/>
      <c r="IK483" s="110"/>
      <c r="IL483" s="110"/>
      <c r="IM483" s="110"/>
      <c r="IN483" s="110"/>
      <c r="IO483" s="110"/>
      <c r="IP483" s="110"/>
      <c r="IQ483" s="110"/>
      <c r="IR483" s="110"/>
    </row>
    <row r="484" spans="1:252" s="111" customFormat="1" ht="12.75" hidden="1">
      <c r="A484" s="101" t="s">
        <v>1383</v>
      </c>
      <c r="B484" s="101" t="s">
        <v>1384</v>
      </c>
      <c r="C484" s="102" t="s">
        <v>1381</v>
      </c>
      <c r="D484" s="62"/>
      <c r="E484" s="62"/>
      <c r="F484" s="62"/>
      <c r="G484" s="62"/>
      <c r="H484" s="62"/>
      <c r="I484" s="62"/>
      <c r="J484" s="62"/>
      <c r="IB484" s="110"/>
      <c r="IC484" s="110"/>
      <c r="ID484" s="110"/>
      <c r="IE484" s="110"/>
      <c r="IF484" s="110"/>
      <c r="IG484" s="110"/>
      <c r="IH484" s="110"/>
      <c r="II484" s="110"/>
      <c r="IJ484" s="110"/>
      <c r="IK484" s="110"/>
      <c r="IL484" s="110"/>
      <c r="IM484" s="110"/>
      <c r="IN484" s="110"/>
      <c r="IO484" s="110"/>
      <c r="IP484" s="110"/>
      <c r="IQ484" s="110"/>
      <c r="IR484" s="110"/>
    </row>
    <row r="485" spans="1:252" s="111" customFormat="1" ht="12.75" hidden="1">
      <c r="A485" s="101" t="s">
        <v>1435</v>
      </c>
      <c r="B485" s="101" t="s">
        <v>1436</v>
      </c>
      <c r="C485" s="102" t="s">
        <v>1408</v>
      </c>
      <c r="D485" s="62"/>
      <c r="E485" s="62"/>
      <c r="F485" s="62"/>
      <c r="G485" s="62"/>
      <c r="H485" s="62"/>
      <c r="I485" s="62"/>
      <c r="J485" s="62"/>
      <c r="IB485" s="110"/>
      <c r="IC485" s="110"/>
      <c r="ID485" s="110"/>
      <c r="IE485" s="110"/>
      <c r="IF485" s="110"/>
      <c r="IG485" s="110"/>
      <c r="IH485" s="110"/>
      <c r="II485" s="110"/>
      <c r="IJ485" s="110"/>
      <c r="IK485" s="110"/>
      <c r="IL485" s="110"/>
      <c r="IM485" s="110"/>
      <c r="IN485" s="110"/>
      <c r="IO485" s="110"/>
      <c r="IP485" s="110"/>
      <c r="IQ485" s="110"/>
      <c r="IR485" s="110"/>
    </row>
    <row r="486" spans="1:252" s="111" customFormat="1" ht="22.5" hidden="1">
      <c r="A486" s="139" t="s">
        <v>952</v>
      </c>
      <c r="B486" s="140" t="s">
        <v>317</v>
      </c>
      <c r="C486" s="141"/>
      <c r="D486" s="166">
        <f aca="true" t="shared" si="111" ref="D486:J486">SUM(D487+D489+D491)</f>
        <v>417704.44</v>
      </c>
      <c r="E486" s="166">
        <f t="shared" si="111"/>
        <v>42036</v>
      </c>
      <c r="F486" s="166">
        <f t="shared" si="111"/>
        <v>1450.5</v>
      </c>
      <c r="G486" s="166">
        <f t="shared" si="111"/>
        <v>0</v>
      </c>
      <c r="H486" s="166">
        <f t="shared" si="111"/>
        <v>0</v>
      </c>
      <c r="I486" s="166">
        <f t="shared" si="111"/>
        <v>0</v>
      </c>
      <c r="J486" s="166">
        <f t="shared" si="111"/>
        <v>0</v>
      </c>
      <c r="IB486" s="110"/>
      <c r="IC486" s="110"/>
      <c r="ID486" s="110"/>
      <c r="IE486" s="110"/>
      <c r="IF486" s="110"/>
      <c r="IG486" s="110"/>
      <c r="IH486" s="110"/>
      <c r="II486" s="110"/>
      <c r="IJ486" s="110"/>
      <c r="IK486" s="110"/>
      <c r="IL486" s="110"/>
      <c r="IM486" s="110"/>
      <c r="IN486" s="110"/>
      <c r="IO486" s="110"/>
      <c r="IP486" s="110"/>
      <c r="IQ486" s="110"/>
      <c r="IR486" s="110"/>
    </row>
    <row r="487" spans="1:252" s="111" customFormat="1" ht="22.5" hidden="1">
      <c r="A487" s="103" t="s">
        <v>171</v>
      </c>
      <c r="B487" s="167" t="s">
        <v>318</v>
      </c>
      <c r="C487" s="137"/>
      <c r="D487" s="62">
        <f aca="true" t="shared" si="112" ref="D487:J487">SUM(D488:D488)</f>
        <v>0</v>
      </c>
      <c r="E487" s="62">
        <f t="shared" si="112"/>
        <v>0</v>
      </c>
      <c r="F487" s="62">
        <f t="shared" si="112"/>
        <v>0</v>
      </c>
      <c r="G487" s="62">
        <f t="shared" si="112"/>
        <v>0</v>
      </c>
      <c r="H487" s="62">
        <f t="shared" si="112"/>
        <v>0</v>
      </c>
      <c r="I487" s="62">
        <f t="shared" si="112"/>
        <v>0</v>
      </c>
      <c r="J487" s="62">
        <f t="shared" si="112"/>
        <v>0</v>
      </c>
      <c r="IB487" s="110"/>
      <c r="IC487" s="110"/>
      <c r="ID487" s="110"/>
      <c r="IE487" s="110"/>
      <c r="IF487" s="110"/>
      <c r="IG487" s="110"/>
      <c r="IH487" s="110"/>
      <c r="II487" s="110"/>
      <c r="IJ487" s="110"/>
      <c r="IK487" s="110"/>
      <c r="IL487" s="110"/>
      <c r="IM487" s="110"/>
      <c r="IN487" s="110"/>
      <c r="IO487" s="110"/>
      <c r="IP487" s="110"/>
      <c r="IQ487" s="110"/>
      <c r="IR487" s="110"/>
    </row>
    <row r="488" spans="1:252" s="111" customFormat="1" ht="12.75" hidden="1">
      <c r="A488" s="101" t="s">
        <v>1180</v>
      </c>
      <c r="B488" s="142" t="s">
        <v>1181</v>
      </c>
      <c r="C488" s="143" t="s">
        <v>1147</v>
      </c>
      <c r="D488" s="64"/>
      <c r="E488" s="64"/>
      <c r="F488" s="64"/>
      <c r="G488" s="64"/>
      <c r="H488" s="64"/>
      <c r="I488" s="64"/>
      <c r="J488" s="64"/>
      <c r="IB488" s="110"/>
      <c r="IC488" s="110"/>
      <c r="ID488" s="110"/>
      <c r="IE488" s="110"/>
      <c r="IF488" s="110"/>
      <c r="IG488" s="110"/>
      <c r="IH488" s="110"/>
      <c r="II488" s="110"/>
      <c r="IJ488" s="110"/>
      <c r="IK488" s="110"/>
      <c r="IL488" s="110"/>
      <c r="IM488" s="110"/>
      <c r="IN488" s="110"/>
      <c r="IO488" s="110"/>
      <c r="IP488" s="110"/>
      <c r="IQ488" s="110"/>
      <c r="IR488" s="110"/>
    </row>
    <row r="489" spans="1:252" s="111" customFormat="1" ht="22.5" hidden="1">
      <c r="A489" s="103" t="s">
        <v>954</v>
      </c>
      <c r="B489" s="167" t="s">
        <v>410</v>
      </c>
      <c r="C489" s="137"/>
      <c r="D489" s="62">
        <f aca="true" t="shared" si="113" ref="D489:J489">SUM(D490:D490)</f>
        <v>342704.44</v>
      </c>
      <c r="E489" s="62">
        <f t="shared" si="113"/>
        <v>0</v>
      </c>
      <c r="F489" s="62">
        <f t="shared" si="113"/>
        <v>0</v>
      </c>
      <c r="G489" s="62">
        <f t="shared" si="113"/>
        <v>0</v>
      </c>
      <c r="H489" s="62">
        <f t="shared" si="113"/>
        <v>0</v>
      </c>
      <c r="I489" s="62">
        <f t="shared" si="113"/>
        <v>0</v>
      </c>
      <c r="J489" s="62">
        <f t="shared" si="113"/>
        <v>0</v>
      </c>
      <c r="IB489" s="110"/>
      <c r="IC489" s="110"/>
      <c r="ID489" s="110"/>
      <c r="IE489" s="110"/>
      <c r="IF489" s="110"/>
      <c r="IG489" s="110"/>
      <c r="IH489" s="110"/>
      <c r="II489" s="110"/>
      <c r="IJ489" s="110"/>
      <c r="IK489" s="110"/>
      <c r="IL489" s="110"/>
      <c r="IM489" s="110"/>
      <c r="IN489" s="110"/>
      <c r="IO489" s="110"/>
      <c r="IP489" s="110"/>
      <c r="IQ489" s="110"/>
      <c r="IR489" s="110"/>
    </row>
    <row r="490" spans="1:252" s="111" customFormat="1" ht="18" hidden="1">
      <c r="A490" s="101" t="s">
        <v>956</v>
      </c>
      <c r="B490" s="142" t="s">
        <v>957</v>
      </c>
      <c r="C490" s="143" t="s">
        <v>159</v>
      </c>
      <c r="D490" s="64">
        <v>342704.44</v>
      </c>
      <c r="E490" s="64">
        <v>0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IB490" s="110"/>
      <c r="IC490" s="110"/>
      <c r="ID490" s="110"/>
      <c r="IE490" s="110"/>
      <c r="IF490" s="110"/>
      <c r="IG490" s="110"/>
      <c r="IH490" s="110"/>
      <c r="II490" s="110"/>
      <c r="IJ490" s="110"/>
      <c r="IK490" s="110"/>
      <c r="IL490" s="110"/>
      <c r="IM490" s="110"/>
      <c r="IN490" s="110"/>
      <c r="IO490" s="110"/>
      <c r="IP490" s="110"/>
      <c r="IQ490" s="110"/>
      <c r="IR490" s="110"/>
    </row>
    <row r="491" spans="1:252" s="111" customFormat="1" ht="12.75">
      <c r="A491" s="103" t="s">
        <v>474</v>
      </c>
      <c r="B491" s="167" t="s">
        <v>319</v>
      </c>
      <c r="C491" s="137"/>
      <c r="D491" s="62">
        <f aca="true" t="shared" si="114" ref="D491:J491">SUM(D492:D494)</f>
        <v>75000</v>
      </c>
      <c r="E491" s="62">
        <f t="shared" si="114"/>
        <v>42036</v>
      </c>
      <c r="F491" s="62">
        <f t="shared" si="114"/>
        <v>1450.5</v>
      </c>
      <c r="G491" s="62">
        <f t="shared" si="114"/>
        <v>0</v>
      </c>
      <c r="H491" s="62">
        <f t="shared" si="114"/>
        <v>0</v>
      </c>
      <c r="I491" s="62">
        <f t="shared" si="114"/>
        <v>0</v>
      </c>
      <c r="J491" s="62">
        <f t="shared" si="114"/>
        <v>0</v>
      </c>
      <c r="IB491" s="110"/>
      <c r="IC491" s="110"/>
      <c r="ID491" s="110"/>
      <c r="IE491" s="110"/>
      <c r="IF491" s="110"/>
      <c r="IG491" s="110"/>
      <c r="IH491" s="110"/>
      <c r="II491" s="110"/>
      <c r="IJ491" s="110"/>
      <c r="IK491" s="110"/>
      <c r="IL491" s="110"/>
      <c r="IM491" s="110"/>
      <c r="IN491" s="110"/>
      <c r="IO491" s="110"/>
      <c r="IP491" s="110"/>
      <c r="IQ491" s="110"/>
      <c r="IR491" s="110"/>
    </row>
    <row r="492" spans="1:252" s="111" customFormat="1" ht="12.75" hidden="1">
      <c r="A492" s="101" t="s">
        <v>1655</v>
      </c>
      <c r="B492" s="101" t="s">
        <v>1657</v>
      </c>
      <c r="C492" s="102" t="s">
        <v>1656</v>
      </c>
      <c r="D492" s="64">
        <v>75000</v>
      </c>
      <c r="E492" s="64"/>
      <c r="F492" s="64"/>
      <c r="G492" s="64"/>
      <c r="H492" s="64"/>
      <c r="I492" s="64"/>
      <c r="J492" s="64"/>
      <c r="IB492" s="110"/>
      <c r="IC492" s="110"/>
      <c r="ID492" s="110"/>
      <c r="IE492" s="110"/>
      <c r="IF492" s="110"/>
      <c r="IG492" s="110"/>
      <c r="IH492" s="110"/>
      <c r="II492" s="110"/>
      <c r="IJ492" s="110"/>
      <c r="IK492" s="110"/>
      <c r="IL492" s="110"/>
      <c r="IM492" s="110"/>
      <c r="IN492" s="110"/>
      <c r="IO492" s="110"/>
      <c r="IP492" s="110"/>
      <c r="IQ492" s="110"/>
      <c r="IR492" s="110"/>
    </row>
    <row r="493" spans="1:10" ht="12.75" hidden="1">
      <c r="A493" s="101" t="s">
        <v>1741</v>
      </c>
      <c r="B493" s="142" t="s">
        <v>1743</v>
      </c>
      <c r="C493" s="143" t="s">
        <v>1742</v>
      </c>
      <c r="D493" s="64"/>
      <c r="E493" s="64"/>
      <c r="F493" s="64">
        <v>1450.5</v>
      </c>
      <c r="G493" s="64"/>
      <c r="H493" s="64"/>
      <c r="I493" s="64"/>
      <c r="J493" s="64"/>
    </row>
    <row r="494" spans="1:10" ht="12.75" hidden="1">
      <c r="A494" s="101" t="s">
        <v>1821</v>
      </c>
      <c r="B494" s="101" t="s">
        <v>1822</v>
      </c>
      <c r="C494" s="102" t="s">
        <v>1808</v>
      </c>
      <c r="D494" s="64"/>
      <c r="E494" s="64">
        <v>42036</v>
      </c>
      <c r="F494" s="64"/>
      <c r="G494" s="64"/>
      <c r="H494" s="64"/>
      <c r="I494" s="64"/>
      <c r="J494" s="64"/>
    </row>
    <row r="495" spans="1:10" ht="12.75">
      <c r="A495" s="159" t="s">
        <v>958</v>
      </c>
      <c r="B495" s="160" t="s">
        <v>50</v>
      </c>
      <c r="C495" s="161"/>
      <c r="D495" s="162">
        <f aca="true" t="shared" si="115" ref="D495:J495">SUM(D496+D565+D597+D626)</f>
        <v>37749025.32</v>
      </c>
      <c r="E495" s="162">
        <f t="shared" si="115"/>
        <v>40106871.662999995</v>
      </c>
      <c r="F495" s="162">
        <f t="shared" si="115"/>
        <v>23728676.6</v>
      </c>
      <c r="G495" s="162">
        <f t="shared" si="115"/>
        <v>28635643.8375</v>
      </c>
      <c r="H495" s="162">
        <f t="shared" si="115"/>
        <v>30413000</v>
      </c>
      <c r="I495" s="162">
        <f t="shared" si="115"/>
        <v>32807800</v>
      </c>
      <c r="J495" s="162">
        <f t="shared" si="115"/>
        <v>35431900</v>
      </c>
    </row>
    <row r="496" spans="1:10" ht="12.75">
      <c r="A496" s="163" t="s">
        <v>959</v>
      </c>
      <c r="B496" s="164" t="s">
        <v>960</v>
      </c>
      <c r="C496" s="165"/>
      <c r="D496" s="162">
        <f aca="true" t="shared" si="116" ref="D496:J496">SUM(D497+D516+D520+D547+D537+D542+D533)</f>
        <v>8190502.920000001</v>
      </c>
      <c r="E496" s="162">
        <f t="shared" si="116"/>
        <v>5801491.949999999</v>
      </c>
      <c r="F496" s="162">
        <f t="shared" si="116"/>
        <v>5750912.47</v>
      </c>
      <c r="G496" s="162">
        <f t="shared" si="116"/>
        <v>6114600</v>
      </c>
      <c r="H496" s="162">
        <f t="shared" si="116"/>
        <v>6638800</v>
      </c>
      <c r="I496" s="162">
        <f t="shared" si="116"/>
        <v>7131500</v>
      </c>
      <c r="J496" s="162">
        <f t="shared" si="116"/>
        <v>7702100</v>
      </c>
    </row>
    <row r="497" spans="1:10" ht="12.75">
      <c r="A497" s="139" t="s">
        <v>961</v>
      </c>
      <c r="B497" s="140" t="s">
        <v>962</v>
      </c>
      <c r="C497" s="141"/>
      <c r="D497" s="166">
        <f aca="true" t="shared" si="117" ref="D497:J497">SUM(D498+D506+D510)</f>
        <v>877199.14</v>
      </c>
      <c r="E497" s="166">
        <f t="shared" si="117"/>
        <v>947568.93</v>
      </c>
      <c r="F497" s="166">
        <f>SUM(F498+F506+F510+F502)</f>
        <v>1233392.64</v>
      </c>
      <c r="G497" s="166">
        <f t="shared" si="117"/>
        <v>1385700</v>
      </c>
      <c r="H497" s="166">
        <f t="shared" si="117"/>
        <v>1496500</v>
      </c>
      <c r="I497" s="166">
        <f t="shared" si="117"/>
        <v>1616000</v>
      </c>
      <c r="J497" s="166">
        <f t="shared" si="117"/>
        <v>1745600</v>
      </c>
    </row>
    <row r="498" spans="1:10" s="124" customFormat="1" ht="22.5">
      <c r="A498" s="103" t="s">
        <v>963</v>
      </c>
      <c r="B498" s="167" t="s">
        <v>964</v>
      </c>
      <c r="C498" s="137"/>
      <c r="D498" s="62">
        <f aca="true" t="shared" si="118" ref="D498:J498">SUM(D499:D501)</f>
        <v>342694.83</v>
      </c>
      <c r="E498" s="62">
        <f t="shared" si="118"/>
        <v>316102.14</v>
      </c>
      <c r="F498" s="62">
        <f t="shared" si="118"/>
        <v>385534.88</v>
      </c>
      <c r="G498" s="62">
        <f t="shared" si="118"/>
        <v>412500</v>
      </c>
      <c r="H498" s="62">
        <f t="shared" si="118"/>
        <v>445500</v>
      </c>
      <c r="I498" s="62">
        <f t="shared" si="118"/>
        <v>481000</v>
      </c>
      <c r="J498" s="62">
        <f t="shared" si="118"/>
        <v>520000</v>
      </c>
    </row>
    <row r="499" spans="1:10" s="124" customFormat="1" ht="12.75" hidden="1">
      <c r="A499" s="101" t="s">
        <v>965</v>
      </c>
      <c r="B499" s="142" t="s">
        <v>966</v>
      </c>
      <c r="C499" s="143" t="s">
        <v>97</v>
      </c>
      <c r="D499" s="64">
        <v>205486.88</v>
      </c>
      <c r="E499" s="64">
        <v>189404.21</v>
      </c>
      <c r="F499" s="64">
        <v>231054.66</v>
      </c>
      <c r="G499" s="64">
        <v>247500</v>
      </c>
      <c r="H499" s="64">
        <v>267300</v>
      </c>
      <c r="I499" s="64">
        <v>288600</v>
      </c>
      <c r="J499" s="64">
        <v>312000</v>
      </c>
    </row>
    <row r="500" spans="1:10" s="124" customFormat="1" ht="12.75" hidden="1">
      <c r="A500" s="101" t="s">
        <v>967</v>
      </c>
      <c r="B500" s="142" t="s">
        <v>968</v>
      </c>
      <c r="C500" s="143" t="s">
        <v>98</v>
      </c>
      <c r="D500" s="64">
        <v>85745.32</v>
      </c>
      <c r="E500" s="64">
        <v>79240.19</v>
      </c>
      <c r="F500" s="64">
        <v>96604.09</v>
      </c>
      <c r="G500" s="64">
        <v>103125</v>
      </c>
      <c r="H500" s="64">
        <v>111375</v>
      </c>
      <c r="I500" s="64">
        <v>120250</v>
      </c>
      <c r="J500" s="64">
        <v>130000</v>
      </c>
    </row>
    <row r="501" spans="1:10" s="124" customFormat="1" ht="12.75" hidden="1">
      <c r="A501" s="101" t="s">
        <v>969</v>
      </c>
      <c r="B501" s="142" t="s">
        <v>970</v>
      </c>
      <c r="C501" s="143" t="s">
        <v>99</v>
      </c>
      <c r="D501" s="64">
        <v>51462.63</v>
      </c>
      <c r="E501" s="64">
        <v>47457.74</v>
      </c>
      <c r="F501" s="64">
        <v>57876.13</v>
      </c>
      <c r="G501" s="64">
        <v>61875</v>
      </c>
      <c r="H501" s="64">
        <v>66825</v>
      </c>
      <c r="I501" s="64">
        <v>72150</v>
      </c>
      <c r="J501" s="64">
        <v>78000</v>
      </c>
    </row>
    <row r="502" spans="1:235" ht="18">
      <c r="A502" s="101" t="s">
        <v>1970</v>
      </c>
      <c r="B502" s="142" t="s">
        <v>1971</v>
      </c>
      <c r="C502" s="143"/>
      <c r="D502" s="64"/>
      <c r="E502" s="64"/>
      <c r="F502" s="64">
        <f>SUM(F503:F505)</f>
        <v>1571.65</v>
      </c>
      <c r="G502" s="64"/>
      <c r="H502" s="64"/>
      <c r="I502" s="64"/>
      <c r="J502" s="64"/>
      <c r="K502" s="110"/>
      <c r="L502" s="110"/>
      <c r="M502" s="110"/>
      <c r="N502" s="110"/>
      <c r="O502" s="110"/>
      <c r="P502" s="110"/>
      <c r="Q502" s="110"/>
      <c r="R502" s="110"/>
      <c r="S502" s="110"/>
      <c r="T502" s="110"/>
      <c r="U502" s="110"/>
      <c r="V502" s="110"/>
      <c r="W502" s="110"/>
      <c r="X502" s="110"/>
      <c r="Y502" s="110"/>
      <c r="Z502" s="110"/>
      <c r="AA502" s="110"/>
      <c r="AB502" s="110"/>
      <c r="AC502" s="110"/>
      <c r="AD502" s="110"/>
      <c r="AE502" s="110"/>
      <c r="AF502" s="110"/>
      <c r="AG502" s="110"/>
      <c r="AH502" s="110"/>
      <c r="AI502" s="110"/>
      <c r="AJ502" s="110"/>
      <c r="AK502" s="110"/>
      <c r="AL502" s="110"/>
      <c r="AM502" s="110"/>
      <c r="AN502" s="110"/>
      <c r="AO502" s="110"/>
      <c r="AP502" s="110"/>
      <c r="AQ502" s="110"/>
      <c r="AR502" s="110"/>
      <c r="AS502" s="110"/>
      <c r="AT502" s="110"/>
      <c r="AU502" s="110"/>
      <c r="AV502" s="110"/>
      <c r="AW502" s="110"/>
      <c r="AX502" s="110"/>
      <c r="AY502" s="110"/>
      <c r="AZ502" s="110"/>
      <c r="BA502" s="110"/>
      <c r="BB502" s="110"/>
      <c r="BC502" s="110"/>
      <c r="BD502" s="110"/>
      <c r="BE502" s="110"/>
      <c r="BF502" s="110"/>
      <c r="BG502" s="110"/>
      <c r="BH502" s="110"/>
      <c r="BI502" s="110"/>
      <c r="BJ502" s="110"/>
      <c r="BK502" s="110"/>
      <c r="BL502" s="110"/>
      <c r="BM502" s="110"/>
      <c r="BN502" s="110"/>
      <c r="BO502" s="110"/>
      <c r="BP502" s="110"/>
      <c r="BQ502" s="110"/>
      <c r="BR502" s="110"/>
      <c r="BS502" s="110"/>
      <c r="BT502" s="110"/>
      <c r="BU502" s="110"/>
      <c r="BV502" s="110"/>
      <c r="BW502" s="110"/>
      <c r="BX502" s="110"/>
      <c r="BY502" s="110"/>
      <c r="BZ502" s="110"/>
      <c r="CA502" s="110"/>
      <c r="CB502" s="110"/>
      <c r="CC502" s="110"/>
      <c r="CD502" s="110"/>
      <c r="CE502" s="110"/>
      <c r="CF502" s="110"/>
      <c r="CG502" s="110"/>
      <c r="CH502" s="110"/>
      <c r="CI502" s="110"/>
      <c r="CJ502" s="110"/>
      <c r="CK502" s="110"/>
      <c r="CL502" s="110"/>
      <c r="CM502" s="110"/>
      <c r="CN502" s="110"/>
      <c r="CO502" s="110"/>
      <c r="CP502" s="110"/>
      <c r="CQ502" s="110"/>
      <c r="CR502" s="110"/>
      <c r="CS502" s="110"/>
      <c r="CT502" s="110"/>
      <c r="CU502" s="110"/>
      <c r="CV502" s="110"/>
      <c r="CW502" s="110"/>
      <c r="CX502" s="110"/>
      <c r="CY502" s="110"/>
      <c r="CZ502" s="110"/>
      <c r="DA502" s="110"/>
      <c r="DB502" s="110"/>
      <c r="DC502" s="110"/>
      <c r="DD502" s="110"/>
      <c r="DE502" s="110"/>
      <c r="DF502" s="110"/>
      <c r="DG502" s="110"/>
      <c r="DH502" s="110"/>
      <c r="DI502" s="110"/>
      <c r="DJ502" s="110"/>
      <c r="DK502" s="110"/>
      <c r="DL502" s="110"/>
      <c r="DM502" s="110"/>
      <c r="DN502" s="110"/>
      <c r="DO502" s="110"/>
      <c r="DP502" s="110"/>
      <c r="DQ502" s="110"/>
      <c r="DR502" s="110"/>
      <c r="DS502" s="110"/>
      <c r="DT502" s="110"/>
      <c r="DU502" s="110"/>
      <c r="DV502" s="110"/>
      <c r="DW502" s="110"/>
      <c r="DX502" s="110"/>
      <c r="DY502" s="110"/>
      <c r="DZ502" s="110"/>
      <c r="EA502" s="110"/>
      <c r="EB502" s="110"/>
      <c r="EC502" s="110"/>
      <c r="ED502" s="110"/>
      <c r="EE502" s="110"/>
      <c r="EF502" s="110"/>
      <c r="EG502" s="110"/>
      <c r="EH502" s="110"/>
      <c r="EI502" s="110"/>
      <c r="EJ502" s="110"/>
      <c r="EK502" s="110"/>
      <c r="EL502" s="110"/>
      <c r="EM502" s="110"/>
      <c r="EN502" s="110"/>
      <c r="EO502" s="110"/>
      <c r="EP502" s="110"/>
      <c r="EQ502" s="110"/>
      <c r="ER502" s="110"/>
      <c r="ES502" s="110"/>
      <c r="ET502" s="110"/>
      <c r="EU502" s="110"/>
      <c r="EV502" s="110"/>
      <c r="EW502" s="110"/>
      <c r="EX502" s="110"/>
      <c r="EY502" s="110"/>
      <c r="EZ502" s="110"/>
      <c r="FA502" s="110"/>
      <c r="FB502" s="110"/>
      <c r="FC502" s="110"/>
      <c r="FD502" s="110"/>
      <c r="FE502" s="110"/>
      <c r="FF502" s="110"/>
      <c r="FG502" s="110"/>
      <c r="FH502" s="110"/>
      <c r="FI502" s="110"/>
      <c r="FJ502" s="110"/>
      <c r="FK502" s="110"/>
      <c r="FL502" s="110"/>
      <c r="FM502" s="110"/>
      <c r="FN502" s="110"/>
      <c r="FO502" s="110"/>
      <c r="FP502" s="110"/>
      <c r="FQ502" s="110"/>
      <c r="FR502" s="110"/>
      <c r="FS502" s="110"/>
      <c r="FT502" s="110"/>
      <c r="FU502" s="110"/>
      <c r="FV502" s="110"/>
      <c r="FW502" s="110"/>
      <c r="FX502" s="110"/>
      <c r="FY502" s="110"/>
      <c r="FZ502" s="110"/>
      <c r="GA502" s="110"/>
      <c r="GB502" s="110"/>
      <c r="GC502" s="110"/>
      <c r="GD502" s="110"/>
      <c r="GE502" s="110"/>
      <c r="GF502" s="110"/>
      <c r="GG502" s="110"/>
      <c r="GH502" s="110"/>
      <c r="GI502" s="110"/>
      <c r="GJ502" s="110"/>
      <c r="GK502" s="110"/>
      <c r="GL502" s="110"/>
      <c r="GM502" s="110"/>
      <c r="GN502" s="110"/>
      <c r="GO502" s="110"/>
      <c r="GP502" s="110"/>
      <c r="GQ502" s="110"/>
      <c r="GR502" s="110"/>
      <c r="GS502" s="110"/>
      <c r="GT502" s="110"/>
      <c r="GU502" s="110"/>
      <c r="GV502" s="110"/>
      <c r="GW502" s="110"/>
      <c r="GX502" s="110"/>
      <c r="GY502" s="110"/>
      <c r="GZ502" s="110"/>
      <c r="HA502" s="110"/>
      <c r="HB502" s="110"/>
      <c r="HC502" s="110"/>
      <c r="HD502" s="110"/>
      <c r="HE502" s="110"/>
      <c r="HF502" s="110"/>
      <c r="HG502" s="110"/>
      <c r="HH502" s="110"/>
      <c r="HI502" s="110"/>
      <c r="HJ502" s="110"/>
      <c r="HK502" s="110"/>
      <c r="HL502" s="110"/>
      <c r="HM502" s="110"/>
      <c r="HN502" s="110"/>
      <c r="HO502" s="110"/>
      <c r="HP502" s="110"/>
      <c r="HQ502" s="110"/>
      <c r="HR502" s="110"/>
      <c r="HS502" s="110"/>
      <c r="HT502" s="110"/>
      <c r="HU502" s="110"/>
      <c r="HV502" s="110"/>
      <c r="HW502" s="110"/>
      <c r="HX502" s="110"/>
      <c r="HY502" s="110"/>
      <c r="HZ502" s="110"/>
      <c r="IA502" s="110"/>
    </row>
    <row r="503" spans="1:235" ht="12.75" hidden="1">
      <c r="A503" s="101" t="s">
        <v>1972</v>
      </c>
      <c r="B503" s="142" t="s">
        <v>1975</v>
      </c>
      <c r="C503" s="143" t="s">
        <v>97</v>
      </c>
      <c r="D503" s="64"/>
      <c r="E503" s="64"/>
      <c r="F503" s="64">
        <v>942.98</v>
      </c>
      <c r="G503" s="64"/>
      <c r="H503" s="64"/>
      <c r="I503" s="64"/>
      <c r="J503" s="64"/>
      <c r="K503" s="110"/>
      <c r="L503" s="110"/>
      <c r="M503" s="110"/>
      <c r="N503" s="110"/>
      <c r="O503" s="110"/>
      <c r="P503" s="110"/>
      <c r="Q503" s="110"/>
      <c r="R503" s="110"/>
      <c r="S503" s="110"/>
      <c r="T503" s="110"/>
      <c r="U503" s="110"/>
      <c r="V503" s="110"/>
      <c r="W503" s="110"/>
      <c r="X503" s="110"/>
      <c r="Y503" s="110"/>
      <c r="Z503" s="110"/>
      <c r="AA503" s="110"/>
      <c r="AB503" s="110"/>
      <c r="AC503" s="110"/>
      <c r="AD503" s="110"/>
      <c r="AE503" s="110"/>
      <c r="AF503" s="110"/>
      <c r="AG503" s="110"/>
      <c r="AH503" s="110"/>
      <c r="AI503" s="110"/>
      <c r="AJ503" s="110"/>
      <c r="AK503" s="110"/>
      <c r="AL503" s="110"/>
      <c r="AM503" s="110"/>
      <c r="AN503" s="110"/>
      <c r="AO503" s="110"/>
      <c r="AP503" s="110"/>
      <c r="AQ503" s="110"/>
      <c r="AR503" s="110"/>
      <c r="AS503" s="110"/>
      <c r="AT503" s="110"/>
      <c r="AU503" s="110"/>
      <c r="AV503" s="110"/>
      <c r="AW503" s="110"/>
      <c r="AX503" s="110"/>
      <c r="AY503" s="110"/>
      <c r="AZ503" s="110"/>
      <c r="BA503" s="110"/>
      <c r="BB503" s="110"/>
      <c r="BC503" s="110"/>
      <c r="BD503" s="110"/>
      <c r="BE503" s="110"/>
      <c r="BF503" s="110"/>
      <c r="BG503" s="110"/>
      <c r="BH503" s="110"/>
      <c r="BI503" s="110"/>
      <c r="BJ503" s="110"/>
      <c r="BK503" s="110"/>
      <c r="BL503" s="110"/>
      <c r="BM503" s="110"/>
      <c r="BN503" s="110"/>
      <c r="BO503" s="110"/>
      <c r="BP503" s="110"/>
      <c r="BQ503" s="110"/>
      <c r="BR503" s="110"/>
      <c r="BS503" s="110"/>
      <c r="BT503" s="110"/>
      <c r="BU503" s="110"/>
      <c r="BV503" s="110"/>
      <c r="BW503" s="110"/>
      <c r="BX503" s="110"/>
      <c r="BY503" s="110"/>
      <c r="BZ503" s="110"/>
      <c r="CA503" s="110"/>
      <c r="CB503" s="110"/>
      <c r="CC503" s="110"/>
      <c r="CD503" s="110"/>
      <c r="CE503" s="110"/>
      <c r="CF503" s="110"/>
      <c r="CG503" s="110"/>
      <c r="CH503" s="110"/>
      <c r="CI503" s="110"/>
      <c r="CJ503" s="110"/>
      <c r="CK503" s="110"/>
      <c r="CL503" s="110"/>
      <c r="CM503" s="110"/>
      <c r="CN503" s="110"/>
      <c r="CO503" s="110"/>
      <c r="CP503" s="110"/>
      <c r="CQ503" s="110"/>
      <c r="CR503" s="110"/>
      <c r="CS503" s="110"/>
      <c r="CT503" s="110"/>
      <c r="CU503" s="110"/>
      <c r="CV503" s="110"/>
      <c r="CW503" s="110"/>
      <c r="CX503" s="110"/>
      <c r="CY503" s="110"/>
      <c r="CZ503" s="110"/>
      <c r="DA503" s="110"/>
      <c r="DB503" s="110"/>
      <c r="DC503" s="110"/>
      <c r="DD503" s="110"/>
      <c r="DE503" s="110"/>
      <c r="DF503" s="110"/>
      <c r="DG503" s="110"/>
      <c r="DH503" s="110"/>
      <c r="DI503" s="110"/>
      <c r="DJ503" s="110"/>
      <c r="DK503" s="110"/>
      <c r="DL503" s="110"/>
      <c r="DM503" s="110"/>
      <c r="DN503" s="110"/>
      <c r="DO503" s="110"/>
      <c r="DP503" s="110"/>
      <c r="DQ503" s="110"/>
      <c r="DR503" s="110"/>
      <c r="DS503" s="110"/>
      <c r="DT503" s="110"/>
      <c r="DU503" s="110"/>
      <c r="DV503" s="110"/>
      <c r="DW503" s="110"/>
      <c r="DX503" s="110"/>
      <c r="DY503" s="110"/>
      <c r="DZ503" s="110"/>
      <c r="EA503" s="110"/>
      <c r="EB503" s="110"/>
      <c r="EC503" s="110"/>
      <c r="ED503" s="110"/>
      <c r="EE503" s="110"/>
      <c r="EF503" s="110"/>
      <c r="EG503" s="110"/>
      <c r="EH503" s="110"/>
      <c r="EI503" s="110"/>
      <c r="EJ503" s="110"/>
      <c r="EK503" s="110"/>
      <c r="EL503" s="110"/>
      <c r="EM503" s="110"/>
      <c r="EN503" s="110"/>
      <c r="EO503" s="110"/>
      <c r="EP503" s="110"/>
      <c r="EQ503" s="110"/>
      <c r="ER503" s="110"/>
      <c r="ES503" s="110"/>
      <c r="ET503" s="110"/>
      <c r="EU503" s="110"/>
      <c r="EV503" s="110"/>
      <c r="EW503" s="110"/>
      <c r="EX503" s="110"/>
      <c r="EY503" s="110"/>
      <c r="EZ503" s="110"/>
      <c r="FA503" s="110"/>
      <c r="FB503" s="110"/>
      <c r="FC503" s="110"/>
      <c r="FD503" s="110"/>
      <c r="FE503" s="110"/>
      <c r="FF503" s="110"/>
      <c r="FG503" s="110"/>
      <c r="FH503" s="110"/>
      <c r="FI503" s="110"/>
      <c r="FJ503" s="110"/>
      <c r="FK503" s="110"/>
      <c r="FL503" s="110"/>
      <c r="FM503" s="110"/>
      <c r="FN503" s="110"/>
      <c r="FO503" s="110"/>
      <c r="FP503" s="110"/>
      <c r="FQ503" s="110"/>
      <c r="FR503" s="110"/>
      <c r="FS503" s="110"/>
      <c r="FT503" s="110"/>
      <c r="FU503" s="110"/>
      <c r="FV503" s="110"/>
      <c r="FW503" s="110"/>
      <c r="FX503" s="110"/>
      <c r="FY503" s="110"/>
      <c r="FZ503" s="110"/>
      <c r="GA503" s="110"/>
      <c r="GB503" s="110"/>
      <c r="GC503" s="110"/>
      <c r="GD503" s="110"/>
      <c r="GE503" s="110"/>
      <c r="GF503" s="110"/>
      <c r="GG503" s="110"/>
      <c r="GH503" s="110"/>
      <c r="GI503" s="110"/>
      <c r="GJ503" s="110"/>
      <c r="GK503" s="110"/>
      <c r="GL503" s="110"/>
      <c r="GM503" s="110"/>
      <c r="GN503" s="110"/>
      <c r="GO503" s="110"/>
      <c r="GP503" s="110"/>
      <c r="GQ503" s="110"/>
      <c r="GR503" s="110"/>
      <c r="GS503" s="110"/>
      <c r="GT503" s="110"/>
      <c r="GU503" s="110"/>
      <c r="GV503" s="110"/>
      <c r="GW503" s="110"/>
      <c r="GX503" s="110"/>
      <c r="GY503" s="110"/>
      <c r="GZ503" s="110"/>
      <c r="HA503" s="110"/>
      <c r="HB503" s="110"/>
      <c r="HC503" s="110"/>
      <c r="HD503" s="110"/>
      <c r="HE503" s="110"/>
      <c r="HF503" s="110"/>
      <c r="HG503" s="110"/>
      <c r="HH503" s="110"/>
      <c r="HI503" s="110"/>
      <c r="HJ503" s="110"/>
      <c r="HK503" s="110"/>
      <c r="HL503" s="110"/>
      <c r="HM503" s="110"/>
      <c r="HN503" s="110"/>
      <c r="HO503" s="110"/>
      <c r="HP503" s="110"/>
      <c r="HQ503" s="110"/>
      <c r="HR503" s="110"/>
      <c r="HS503" s="110"/>
      <c r="HT503" s="110"/>
      <c r="HU503" s="110"/>
      <c r="HV503" s="110"/>
      <c r="HW503" s="110"/>
      <c r="HX503" s="110"/>
      <c r="HY503" s="110"/>
      <c r="HZ503" s="110"/>
      <c r="IA503" s="110"/>
    </row>
    <row r="504" spans="1:235" ht="12.75" hidden="1">
      <c r="A504" s="101" t="s">
        <v>1973</v>
      </c>
      <c r="B504" s="142" t="s">
        <v>1976</v>
      </c>
      <c r="C504" s="143" t="s">
        <v>98</v>
      </c>
      <c r="D504" s="64"/>
      <c r="E504" s="64"/>
      <c r="F504" s="64">
        <v>392.92</v>
      </c>
      <c r="G504" s="64"/>
      <c r="H504" s="64"/>
      <c r="I504" s="64"/>
      <c r="J504" s="64"/>
      <c r="K504" s="110"/>
      <c r="L504" s="110"/>
      <c r="M504" s="110"/>
      <c r="N504" s="110"/>
      <c r="O504" s="110"/>
      <c r="P504" s="110"/>
      <c r="Q504" s="110"/>
      <c r="R504" s="110"/>
      <c r="S504" s="110"/>
      <c r="T504" s="110"/>
      <c r="U504" s="110"/>
      <c r="V504" s="110"/>
      <c r="W504" s="110"/>
      <c r="X504" s="110"/>
      <c r="Y504" s="110"/>
      <c r="Z504" s="110"/>
      <c r="AA504" s="110"/>
      <c r="AB504" s="110"/>
      <c r="AC504" s="110"/>
      <c r="AD504" s="110"/>
      <c r="AE504" s="110"/>
      <c r="AF504" s="110"/>
      <c r="AG504" s="110"/>
      <c r="AH504" s="110"/>
      <c r="AI504" s="110"/>
      <c r="AJ504" s="110"/>
      <c r="AK504" s="110"/>
      <c r="AL504" s="110"/>
      <c r="AM504" s="110"/>
      <c r="AN504" s="110"/>
      <c r="AO504" s="110"/>
      <c r="AP504" s="110"/>
      <c r="AQ504" s="110"/>
      <c r="AR504" s="110"/>
      <c r="AS504" s="110"/>
      <c r="AT504" s="110"/>
      <c r="AU504" s="110"/>
      <c r="AV504" s="110"/>
      <c r="AW504" s="110"/>
      <c r="AX504" s="110"/>
      <c r="AY504" s="110"/>
      <c r="AZ504" s="110"/>
      <c r="BA504" s="110"/>
      <c r="BB504" s="110"/>
      <c r="BC504" s="110"/>
      <c r="BD504" s="110"/>
      <c r="BE504" s="110"/>
      <c r="BF504" s="110"/>
      <c r="BG504" s="110"/>
      <c r="BH504" s="110"/>
      <c r="BI504" s="110"/>
      <c r="BJ504" s="110"/>
      <c r="BK504" s="110"/>
      <c r="BL504" s="110"/>
      <c r="BM504" s="110"/>
      <c r="BN504" s="110"/>
      <c r="BO504" s="110"/>
      <c r="BP504" s="110"/>
      <c r="BQ504" s="110"/>
      <c r="BR504" s="110"/>
      <c r="BS504" s="110"/>
      <c r="BT504" s="110"/>
      <c r="BU504" s="110"/>
      <c r="BV504" s="110"/>
      <c r="BW504" s="110"/>
      <c r="BX504" s="110"/>
      <c r="BY504" s="110"/>
      <c r="BZ504" s="110"/>
      <c r="CA504" s="110"/>
      <c r="CB504" s="110"/>
      <c r="CC504" s="110"/>
      <c r="CD504" s="110"/>
      <c r="CE504" s="110"/>
      <c r="CF504" s="110"/>
      <c r="CG504" s="110"/>
      <c r="CH504" s="110"/>
      <c r="CI504" s="110"/>
      <c r="CJ504" s="110"/>
      <c r="CK504" s="110"/>
      <c r="CL504" s="110"/>
      <c r="CM504" s="110"/>
      <c r="CN504" s="110"/>
      <c r="CO504" s="110"/>
      <c r="CP504" s="110"/>
      <c r="CQ504" s="110"/>
      <c r="CR504" s="110"/>
      <c r="CS504" s="110"/>
      <c r="CT504" s="110"/>
      <c r="CU504" s="110"/>
      <c r="CV504" s="110"/>
      <c r="CW504" s="110"/>
      <c r="CX504" s="110"/>
      <c r="CY504" s="110"/>
      <c r="CZ504" s="110"/>
      <c r="DA504" s="110"/>
      <c r="DB504" s="110"/>
      <c r="DC504" s="110"/>
      <c r="DD504" s="110"/>
      <c r="DE504" s="110"/>
      <c r="DF504" s="110"/>
      <c r="DG504" s="110"/>
      <c r="DH504" s="110"/>
      <c r="DI504" s="110"/>
      <c r="DJ504" s="110"/>
      <c r="DK504" s="110"/>
      <c r="DL504" s="110"/>
      <c r="DM504" s="110"/>
      <c r="DN504" s="110"/>
      <c r="DO504" s="110"/>
      <c r="DP504" s="110"/>
      <c r="DQ504" s="110"/>
      <c r="DR504" s="110"/>
      <c r="DS504" s="110"/>
      <c r="DT504" s="110"/>
      <c r="DU504" s="110"/>
      <c r="DV504" s="110"/>
      <c r="DW504" s="110"/>
      <c r="DX504" s="110"/>
      <c r="DY504" s="110"/>
      <c r="DZ504" s="110"/>
      <c r="EA504" s="110"/>
      <c r="EB504" s="110"/>
      <c r="EC504" s="110"/>
      <c r="ED504" s="110"/>
      <c r="EE504" s="110"/>
      <c r="EF504" s="110"/>
      <c r="EG504" s="110"/>
      <c r="EH504" s="110"/>
      <c r="EI504" s="110"/>
      <c r="EJ504" s="110"/>
      <c r="EK504" s="110"/>
      <c r="EL504" s="110"/>
      <c r="EM504" s="110"/>
      <c r="EN504" s="110"/>
      <c r="EO504" s="110"/>
      <c r="EP504" s="110"/>
      <c r="EQ504" s="110"/>
      <c r="ER504" s="110"/>
      <c r="ES504" s="110"/>
      <c r="ET504" s="110"/>
      <c r="EU504" s="110"/>
      <c r="EV504" s="110"/>
      <c r="EW504" s="110"/>
      <c r="EX504" s="110"/>
      <c r="EY504" s="110"/>
      <c r="EZ504" s="110"/>
      <c r="FA504" s="110"/>
      <c r="FB504" s="110"/>
      <c r="FC504" s="110"/>
      <c r="FD504" s="110"/>
      <c r="FE504" s="110"/>
      <c r="FF504" s="110"/>
      <c r="FG504" s="110"/>
      <c r="FH504" s="110"/>
      <c r="FI504" s="110"/>
      <c r="FJ504" s="110"/>
      <c r="FK504" s="110"/>
      <c r="FL504" s="110"/>
      <c r="FM504" s="110"/>
      <c r="FN504" s="110"/>
      <c r="FO504" s="110"/>
      <c r="FP504" s="110"/>
      <c r="FQ504" s="110"/>
      <c r="FR504" s="110"/>
      <c r="FS504" s="110"/>
      <c r="FT504" s="110"/>
      <c r="FU504" s="110"/>
      <c r="FV504" s="110"/>
      <c r="FW504" s="110"/>
      <c r="FX504" s="110"/>
      <c r="FY504" s="110"/>
      <c r="FZ504" s="110"/>
      <c r="GA504" s="110"/>
      <c r="GB504" s="110"/>
      <c r="GC504" s="110"/>
      <c r="GD504" s="110"/>
      <c r="GE504" s="110"/>
      <c r="GF504" s="110"/>
      <c r="GG504" s="110"/>
      <c r="GH504" s="110"/>
      <c r="GI504" s="110"/>
      <c r="GJ504" s="110"/>
      <c r="GK504" s="110"/>
      <c r="GL504" s="110"/>
      <c r="GM504" s="110"/>
      <c r="GN504" s="110"/>
      <c r="GO504" s="110"/>
      <c r="GP504" s="110"/>
      <c r="GQ504" s="110"/>
      <c r="GR504" s="110"/>
      <c r="GS504" s="110"/>
      <c r="GT504" s="110"/>
      <c r="GU504" s="110"/>
      <c r="GV504" s="110"/>
      <c r="GW504" s="110"/>
      <c r="GX504" s="110"/>
      <c r="GY504" s="110"/>
      <c r="GZ504" s="110"/>
      <c r="HA504" s="110"/>
      <c r="HB504" s="110"/>
      <c r="HC504" s="110"/>
      <c r="HD504" s="110"/>
      <c r="HE504" s="110"/>
      <c r="HF504" s="110"/>
      <c r="HG504" s="110"/>
      <c r="HH504" s="110"/>
      <c r="HI504" s="110"/>
      <c r="HJ504" s="110"/>
      <c r="HK504" s="110"/>
      <c r="HL504" s="110"/>
      <c r="HM504" s="110"/>
      <c r="HN504" s="110"/>
      <c r="HO504" s="110"/>
      <c r="HP504" s="110"/>
      <c r="HQ504" s="110"/>
      <c r="HR504" s="110"/>
      <c r="HS504" s="110"/>
      <c r="HT504" s="110"/>
      <c r="HU504" s="110"/>
      <c r="HV504" s="110"/>
      <c r="HW504" s="110"/>
      <c r="HX504" s="110"/>
      <c r="HY504" s="110"/>
      <c r="HZ504" s="110"/>
      <c r="IA504" s="110"/>
    </row>
    <row r="505" spans="1:235" ht="12.75" hidden="1">
      <c r="A505" s="101" t="s">
        <v>1974</v>
      </c>
      <c r="B505" s="142" t="s">
        <v>1977</v>
      </c>
      <c r="C505" s="143" t="s">
        <v>99</v>
      </c>
      <c r="D505" s="64"/>
      <c r="E505" s="64"/>
      <c r="F505" s="64">
        <v>235.75</v>
      </c>
      <c r="G505" s="64"/>
      <c r="H505" s="64"/>
      <c r="I505" s="64"/>
      <c r="J505" s="64"/>
      <c r="K505" s="110"/>
      <c r="L505" s="110"/>
      <c r="M505" s="110"/>
      <c r="N505" s="110"/>
      <c r="O505" s="110"/>
      <c r="P505" s="110"/>
      <c r="Q505" s="110"/>
      <c r="R505" s="110"/>
      <c r="S505" s="110"/>
      <c r="T505" s="110"/>
      <c r="U505" s="110"/>
      <c r="V505" s="110"/>
      <c r="W505" s="110"/>
      <c r="X505" s="110"/>
      <c r="Y505" s="110"/>
      <c r="Z505" s="110"/>
      <c r="AA505" s="110"/>
      <c r="AB505" s="110"/>
      <c r="AC505" s="110"/>
      <c r="AD505" s="110"/>
      <c r="AE505" s="110"/>
      <c r="AF505" s="110"/>
      <c r="AG505" s="110"/>
      <c r="AH505" s="110"/>
      <c r="AI505" s="110"/>
      <c r="AJ505" s="110"/>
      <c r="AK505" s="110"/>
      <c r="AL505" s="110"/>
      <c r="AM505" s="110"/>
      <c r="AN505" s="110"/>
      <c r="AO505" s="110"/>
      <c r="AP505" s="110"/>
      <c r="AQ505" s="110"/>
      <c r="AR505" s="110"/>
      <c r="AS505" s="110"/>
      <c r="AT505" s="110"/>
      <c r="AU505" s="110"/>
      <c r="AV505" s="110"/>
      <c r="AW505" s="110"/>
      <c r="AX505" s="110"/>
      <c r="AY505" s="110"/>
      <c r="AZ505" s="110"/>
      <c r="BA505" s="110"/>
      <c r="BB505" s="110"/>
      <c r="BC505" s="110"/>
      <c r="BD505" s="110"/>
      <c r="BE505" s="110"/>
      <c r="BF505" s="110"/>
      <c r="BG505" s="110"/>
      <c r="BH505" s="110"/>
      <c r="BI505" s="110"/>
      <c r="BJ505" s="110"/>
      <c r="BK505" s="110"/>
      <c r="BL505" s="110"/>
      <c r="BM505" s="110"/>
      <c r="BN505" s="110"/>
      <c r="BO505" s="110"/>
      <c r="BP505" s="110"/>
      <c r="BQ505" s="110"/>
      <c r="BR505" s="110"/>
      <c r="BS505" s="110"/>
      <c r="BT505" s="110"/>
      <c r="BU505" s="110"/>
      <c r="BV505" s="110"/>
      <c r="BW505" s="110"/>
      <c r="BX505" s="110"/>
      <c r="BY505" s="110"/>
      <c r="BZ505" s="110"/>
      <c r="CA505" s="110"/>
      <c r="CB505" s="110"/>
      <c r="CC505" s="110"/>
      <c r="CD505" s="110"/>
      <c r="CE505" s="110"/>
      <c r="CF505" s="110"/>
      <c r="CG505" s="110"/>
      <c r="CH505" s="110"/>
      <c r="CI505" s="110"/>
      <c r="CJ505" s="110"/>
      <c r="CK505" s="110"/>
      <c r="CL505" s="110"/>
      <c r="CM505" s="110"/>
      <c r="CN505" s="110"/>
      <c r="CO505" s="110"/>
      <c r="CP505" s="110"/>
      <c r="CQ505" s="110"/>
      <c r="CR505" s="110"/>
      <c r="CS505" s="110"/>
      <c r="CT505" s="110"/>
      <c r="CU505" s="110"/>
      <c r="CV505" s="110"/>
      <c r="CW505" s="110"/>
      <c r="CX505" s="110"/>
      <c r="CY505" s="110"/>
      <c r="CZ505" s="110"/>
      <c r="DA505" s="110"/>
      <c r="DB505" s="110"/>
      <c r="DC505" s="110"/>
      <c r="DD505" s="110"/>
      <c r="DE505" s="110"/>
      <c r="DF505" s="110"/>
      <c r="DG505" s="110"/>
      <c r="DH505" s="110"/>
      <c r="DI505" s="110"/>
      <c r="DJ505" s="110"/>
      <c r="DK505" s="110"/>
      <c r="DL505" s="110"/>
      <c r="DM505" s="110"/>
      <c r="DN505" s="110"/>
      <c r="DO505" s="110"/>
      <c r="DP505" s="110"/>
      <c r="DQ505" s="110"/>
      <c r="DR505" s="110"/>
      <c r="DS505" s="110"/>
      <c r="DT505" s="110"/>
      <c r="DU505" s="110"/>
      <c r="DV505" s="110"/>
      <c r="DW505" s="110"/>
      <c r="DX505" s="110"/>
      <c r="DY505" s="110"/>
      <c r="DZ505" s="110"/>
      <c r="EA505" s="110"/>
      <c r="EB505" s="110"/>
      <c r="EC505" s="110"/>
      <c r="ED505" s="110"/>
      <c r="EE505" s="110"/>
      <c r="EF505" s="110"/>
      <c r="EG505" s="110"/>
      <c r="EH505" s="110"/>
      <c r="EI505" s="110"/>
      <c r="EJ505" s="110"/>
      <c r="EK505" s="110"/>
      <c r="EL505" s="110"/>
      <c r="EM505" s="110"/>
      <c r="EN505" s="110"/>
      <c r="EO505" s="110"/>
      <c r="EP505" s="110"/>
      <c r="EQ505" s="110"/>
      <c r="ER505" s="110"/>
      <c r="ES505" s="110"/>
      <c r="ET505" s="110"/>
      <c r="EU505" s="110"/>
      <c r="EV505" s="110"/>
      <c r="EW505" s="110"/>
      <c r="EX505" s="110"/>
      <c r="EY505" s="110"/>
      <c r="EZ505" s="110"/>
      <c r="FA505" s="110"/>
      <c r="FB505" s="110"/>
      <c r="FC505" s="110"/>
      <c r="FD505" s="110"/>
      <c r="FE505" s="110"/>
      <c r="FF505" s="110"/>
      <c r="FG505" s="110"/>
      <c r="FH505" s="110"/>
      <c r="FI505" s="110"/>
      <c r="FJ505" s="110"/>
      <c r="FK505" s="110"/>
      <c r="FL505" s="110"/>
      <c r="FM505" s="110"/>
      <c r="FN505" s="110"/>
      <c r="FO505" s="110"/>
      <c r="FP505" s="110"/>
      <c r="FQ505" s="110"/>
      <c r="FR505" s="110"/>
      <c r="FS505" s="110"/>
      <c r="FT505" s="110"/>
      <c r="FU505" s="110"/>
      <c r="FV505" s="110"/>
      <c r="FW505" s="110"/>
      <c r="FX505" s="110"/>
      <c r="FY505" s="110"/>
      <c r="FZ505" s="110"/>
      <c r="GA505" s="110"/>
      <c r="GB505" s="110"/>
      <c r="GC505" s="110"/>
      <c r="GD505" s="110"/>
      <c r="GE505" s="110"/>
      <c r="GF505" s="110"/>
      <c r="GG505" s="110"/>
      <c r="GH505" s="110"/>
      <c r="GI505" s="110"/>
      <c r="GJ505" s="110"/>
      <c r="GK505" s="110"/>
      <c r="GL505" s="110"/>
      <c r="GM505" s="110"/>
      <c r="GN505" s="110"/>
      <c r="GO505" s="110"/>
      <c r="GP505" s="110"/>
      <c r="GQ505" s="110"/>
      <c r="GR505" s="110"/>
      <c r="GS505" s="110"/>
      <c r="GT505" s="110"/>
      <c r="GU505" s="110"/>
      <c r="GV505" s="110"/>
      <c r="GW505" s="110"/>
      <c r="GX505" s="110"/>
      <c r="GY505" s="110"/>
      <c r="GZ505" s="110"/>
      <c r="HA505" s="110"/>
      <c r="HB505" s="110"/>
      <c r="HC505" s="110"/>
      <c r="HD505" s="110"/>
      <c r="HE505" s="110"/>
      <c r="HF505" s="110"/>
      <c r="HG505" s="110"/>
      <c r="HH505" s="110"/>
      <c r="HI505" s="110"/>
      <c r="HJ505" s="110"/>
      <c r="HK505" s="110"/>
      <c r="HL505" s="110"/>
      <c r="HM505" s="110"/>
      <c r="HN505" s="110"/>
      <c r="HO505" s="110"/>
      <c r="HP505" s="110"/>
      <c r="HQ505" s="110"/>
      <c r="HR505" s="110"/>
      <c r="HS505" s="110"/>
      <c r="HT505" s="110"/>
      <c r="HU505" s="110"/>
      <c r="HV505" s="110"/>
      <c r="HW505" s="110"/>
      <c r="HX505" s="110"/>
      <c r="HY505" s="110"/>
      <c r="HZ505" s="110"/>
      <c r="IA505" s="110"/>
    </row>
    <row r="506" spans="1:10" s="124" customFormat="1" ht="22.5">
      <c r="A506" s="103" t="s">
        <v>971</v>
      </c>
      <c r="B506" s="167" t="s">
        <v>972</v>
      </c>
      <c r="C506" s="137"/>
      <c r="D506" s="62">
        <f aca="true" t="shared" si="119" ref="D506:J506">SUM(D507:D509)</f>
        <v>452922.07</v>
      </c>
      <c r="E506" s="62">
        <f t="shared" si="119"/>
        <v>528799.52</v>
      </c>
      <c r="F506" s="62">
        <f t="shared" si="119"/>
        <v>738505.92</v>
      </c>
      <c r="G506" s="62">
        <f t="shared" si="119"/>
        <v>860000</v>
      </c>
      <c r="H506" s="62">
        <f t="shared" si="119"/>
        <v>928800</v>
      </c>
      <c r="I506" s="62">
        <f t="shared" si="119"/>
        <v>1003000</v>
      </c>
      <c r="J506" s="62">
        <f t="shared" si="119"/>
        <v>1083000</v>
      </c>
    </row>
    <row r="507" spans="1:10" s="124" customFormat="1" ht="12.75" hidden="1">
      <c r="A507" s="101" t="s">
        <v>973</v>
      </c>
      <c r="B507" s="142" t="s">
        <v>974</v>
      </c>
      <c r="C507" s="143" t="s">
        <v>97</v>
      </c>
      <c r="D507" s="64">
        <v>272171.83</v>
      </c>
      <c r="E507" s="64">
        <v>318775.25</v>
      </c>
      <c r="F507" s="64">
        <v>442696.9</v>
      </c>
      <c r="G507" s="64">
        <v>516000</v>
      </c>
      <c r="H507" s="64">
        <v>557280</v>
      </c>
      <c r="I507" s="64">
        <v>601800</v>
      </c>
      <c r="J507" s="64">
        <v>649800</v>
      </c>
    </row>
    <row r="508" spans="1:10" s="124" customFormat="1" ht="12.75" hidden="1">
      <c r="A508" s="101" t="s">
        <v>975</v>
      </c>
      <c r="B508" s="142" t="s">
        <v>976</v>
      </c>
      <c r="C508" s="143" t="s">
        <v>98</v>
      </c>
      <c r="D508" s="64">
        <v>112811.11</v>
      </c>
      <c r="E508" s="64">
        <v>132225.96</v>
      </c>
      <c r="F508" s="64">
        <v>184881.54</v>
      </c>
      <c r="G508" s="64">
        <v>215000</v>
      </c>
      <c r="H508" s="64">
        <v>232200</v>
      </c>
      <c r="I508" s="64">
        <v>250750</v>
      </c>
      <c r="J508" s="64">
        <v>270750</v>
      </c>
    </row>
    <row r="509" spans="1:10" s="124" customFormat="1" ht="12.75" hidden="1">
      <c r="A509" s="101" t="s">
        <v>977</v>
      </c>
      <c r="B509" s="142" t="s">
        <v>978</v>
      </c>
      <c r="C509" s="143" t="s">
        <v>99</v>
      </c>
      <c r="D509" s="64">
        <v>67939.13</v>
      </c>
      <c r="E509" s="64">
        <v>77798.31</v>
      </c>
      <c r="F509" s="64">
        <v>110927.48</v>
      </c>
      <c r="G509" s="64">
        <v>129000</v>
      </c>
      <c r="H509" s="64">
        <v>139320</v>
      </c>
      <c r="I509" s="64">
        <v>150450</v>
      </c>
      <c r="J509" s="64">
        <v>162450</v>
      </c>
    </row>
    <row r="510" spans="1:235" ht="12.75">
      <c r="A510" s="103" t="s">
        <v>979</v>
      </c>
      <c r="B510" s="167" t="s">
        <v>980</v>
      </c>
      <c r="C510" s="137"/>
      <c r="D510" s="62">
        <f>SUM(D511:D515)</f>
        <v>81582.24</v>
      </c>
      <c r="E510" s="62">
        <f>SUM(E511:E515)</f>
        <v>102667.27</v>
      </c>
      <c r="F510" s="62">
        <f>SUM(F511,F514:F515)</f>
        <v>107780.19</v>
      </c>
      <c r="G510" s="62">
        <f>SUM(G511,G514:G515)</f>
        <v>113200</v>
      </c>
      <c r="H510" s="62">
        <f>SUM(H511,H514:H515)</f>
        <v>122200</v>
      </c>
      <c r="I510" s="62">
        <f>SUM(I511,I514:I515)</f>
        <v>132000</v>
      </c>
      <c r="J510" s="62">
        <f>SUM(J511,J514:J515)</f>
        <v>142600</v>
      </c>
      <c r="K510" s="110"/>
      <c r="L510" s="110"/>
      <c r="M510" s="110"/>
      <c r="N510" s="110"/>
      <c r="O510" s="110"/>
      <c r="P510" s="110"/>
      <c r="Q510" s="110"/>
      <c r="R510" s="110"/>
      <c r="S510" s="110"/>
      <c r="T510" s="110"/>
      <c r="U510" s="110"/>
      <c r="V510" s="110"/>
      <c r="W510" s="110"/>
      <c r="X510" s="110"/>
      <c r="Y510" s="110"/>
      <c r="Z510" s="110"/>
      <c r="AA510" s="110"/>
      <c r="AB510" s="110"/>
      <c r="AC510" s="110"/>
      <c r="AD510" s="110"/>
      <c r="AE510" s="110"/>
      <c r="AF510" s="110"/>
      <c r="AG510" s="110"/>
      <c r="AH510" s="110"/>
      <c r="AI510" s="110"/>
      <c r="AJ510" s="110"/>
      <c r="AK510" s="110"/>
      <c r="AL510" s="110"/>
      <c r="AM510" s="110"/>
      <c r="AN510" s="110"/>
      <c r="AO510" s="110"/>
      <c r="AP510" s="110"/>
      <c r="AQ510" s="110"/>
      <c r="AR510" s="110"/>
      <c r="AS510" s="110"/>
      <c r="AT510" s="110"/>
      <c r="AU510" s="110"/>
      <c r="AV510" s="110"/>
      <c r="AW510" s="110"/>
      <c r="AX510" s="110"/>
      <c r="AY510" s="110"/>
      <c r="AZ510" s="110"/>
      <c r="BA510" s="110"/>
      <c r="BB510" s="110"/>
      <c r="BC510" s="110"/>
      <c r="BD510" s="110"/>
      <c r="BE510" s="110"/>
      <c r="BF510" s="110"/>
      <c r="BG510" s="110"/>
      <c r="BH510" s="110"/>
      <c r="BI510" s="110"/>
      <c r="BJ510" s="110"/>
      <c r="BK510" s="110"/>
      <c r="BL510" s="110"/>
      <c r="BM510" s="110"/>
      <c r="BN510" s="110"/>
      <c r="BO510" s="110"/>
      <c r="BP510" s="110"/>
      <c r="BQ510" s="110"/>
      <c r="BR510" s="110"/>
      <c r="BS510" s="110"/>
      <c r="BT510" s="110"/>
      <c r="BU510" s="110"/>
      <c r="BV510" s="110"/>
      <c r="BW510" s="110"/>
      <c r="BX510" s="110"/>
      <c r="BY510" s="110"/>
      <c r="BZ510" s="110"/>
      <c r="CA510" s="110"/>
      <c r="CB510" s="110"/>
      <c r="CC510" s="110"/>
      <c r="CD510" s="110"/>
      <c r="CE510" s="110"/>
      <c r="CF510" s="110"/>
      <c r="CG510" s="110"/>
      <c r="CH510" s="110"/>
      <c r="CI510" s="110"/>
      <c r="CJ510" s="110"/>
      <c r="CK510" s="110"/>
      <c r="CL510" s="110"/>
      <c r="CM510" s="110"/>
      <c r="CN510" s="110"/>
      <c r="CO510" s="110"/>
      <c r="CP510" s="110"/>
      <c r="CQ510" s="110"/>
      <c r="CR510" s="110"/>
      <c r="CS510" s="110"/>
      <c r="CT510" s="110"/>
      <c r="CU510" s="110"/>
      <c r="CV510" s="110"/>
      <c r="CW510" s="110"/>
      <c r="CX510" s="110"/>
      <c r="CY510" s="110"/>
      <c r="CZ510" s="110"/>
      <c r="DA510" s="110"/>
      <c r="DB510" s="110"/>
      <c r="DC510" s="110"/>
      <c r="DD510" s="110"/>
      <c r="DE510" s="110"/>
      <c r="DF510" s="110"/>
      <c r="DG510" s="110"/>
      <c r="DH510" s="110"/>
      <c r="DI510" s="110"/>
      <c r="DJ510" s="110"/>
      <c r="DK510" s="110"/>
      <c r="DL510" s="110"/>
      <c r="DM510" s="110"/>
      <c r="DN510" s="110"/>
      <c r="DO510" s="110"/>
      <c r="DP510" s="110"/>
      <c r="DQ510" s="110"/>
      <c r="DR510" s="110"/>
      <c r="DS510" s="110"/>
      <c r="DT510" s="110"/>
      <c r="DU510" s="110"/>
      <c r="DV510" s="110"/>
      <c r="DW510" s="110"/>
      <c r="DX510" s="110"/>
      <c r="DY510" s="110"/>
      <c r="DZ510" s="110"/>
      <c r="EA510" s="110"/>
      <c r="EB510" s="110"/>
      <c r="EC510" s="110"/>
      <c r="ED510" s="110"/>
      <c r="EE510" s="110"/>
      <c r="EF510" s="110"/>
      <c r="EG510" s="110"/>
      <c r="EH510" s="110"/>
      <c r="EI510" s="110"/>
      <c r="EJ510" s="110"/>
      <c r="EK510" s="110"/>
      <c r="EL510" s="110"/>
      <c r="EM510" s="110"/>
      <c r="EN510" s="110"/>
      <c r="EO510" s="110"/>
      <c r="EP510" s="110"/>
      <c r="EQ510" s="110"/>
      <c r="ER510" s="110"/>
      <c r="ES510" s="110"/>
      <c r="ET510" s="110"/>
      <c r="EU510" s="110"/>
      <c r="EV510" s="110"/>
      <c r="EW510" s="110"/>
      <c r="EX510" s="110"/>
      <c r="EY510" s="110"/>
      <c r="EZ510" s="110"/>
      <c r="FA510" s="110"/>
      <c r="FB510" s="110"/>
      <c r="FC510" s="110"/>
      <c r="FD510" s="110"/>
      <c r="FE510" s="110"/>
      <c r="FF510" s="110"/>
      <c r="FG510" s="110"/>
      <c r="FH510" s="110"/>
      <c r="FI510" s="110"/>
      <c r="FJ510" s="110"/>
      <c r="FK510" s="110"/>
      <c r="FL510" s="110"/>
      <c r="FM510" s="110"/>
      <c r="FN510" s="110"/>
      <c r="FO510" s="110"/>
      <c r="FP510" s="110"/>
      <c r="FQ510" s="110"/>
      <c r="FR510" s="110"/>
      <c r="FS510" s="110"/>
      <c r="FT510" s="110"/>
      <c r="FU510" s="110"/>
      <c r="FV510" s="110"/>
      <c r="FW510" s="110"/>
      <c r="FX510" s="110"/>
      <c r="FY510" s="110"/>
      <c r="FZ510" s="110"/>
      <c r="GA510" s="110"/>
      <c r="GB510" s="110"/>
      <c r="GC510" s="110"/>
      <c r="GD510" s="110"/>
      <c r="GE510" s="110"/>
      <c r="GF510" s="110"/>
      <c r="GG510" s="110"/>
      <c r="GH510" s="110"/>
      <c r="GI510" s="110"/>
      <c r="GJ510" s="110"/>
      <c r="GK510" s="110"/>
      <c r="GL510" s="110"/>
      <c r="GM510" s="110"/>
      <c r="GN510" s="110"/>
      <c r="GO510" s="110"/>
      <c r="GP510" s="110"/>
      <c r="GQ510" s="110"/>
      <c r="GR510" s="110"/>
      <c r="GS510" s="110"/>
      <c r="GT510" s="110"/>
      <c r="GU510" s="110"/>
      <c r="GV510" s="110"/>
      <c r="GW510" s="110"/>
      <c r="GX510" s="110"/>
      <c r="GY510" s="110"/>
      <c r="GZ510" s="110"/>
      <c r="HA510" s="110"/>
      <c r="HB510" s="110"/>
      <c r="HC510" s="110"/>
      <c r="HD510" s="110"/>
      <c r="HE510" s="110"/>
      <c r="HF510" s="110"/>
      <c r="HG510" s="110"/>
      <c r="HH510" s="110"/>
      <c r="HI510" s="110"/>
      <c r="HJ510" s="110"/>
      <c r="HK510" s="110"/>
      <c r="HL510" s="110"/>
      <c r="HM510" s="110"/>
      <c r="HN510" s="110"/>
      <c r="HO510" s="110"/>
      <c r="HP510" s="110"/>
      <c r="HQ510" s="110"/>
      <c r="HR510" s="110"/>
      <c r="HS510" s="110"/>
      <c r="HT510" s="110"/>
      <c r="HU510" s="110"/>
      <c r="HV510" s="110"/>
      <c r="HW510" s="110"/>
      <c r="HX510" s="110"/>
      <c r="HY510" s="110"/>
      <c r="HZ510" s="110"/>
      <c r="IA510" s="110"/>
    </row>
    <row r="511" spans="1:235" s="112" customFormat="1" ht="11.25">
      <c r="A511" s="103" t="s">
        <v>981</v>
      </c>
      <c r="B511" s="167" t="s">
        <v>320</v>
      </c>
      <c r="C511" s="137"/>
      <c r="D511" s="62">
        <v>78267.28</v>
      </c>
      <c r="E511" s="62">
        <v>86525.94</v>
      </c>
      <c r="F511" s="62">
        <f>SUM(F512:F513)</f>
        <v>105781.81</v>
      </c>
      <c r="G511" s="62">
        <f>SUM(G512:G513)</f>
        <v>113200</v>
      </c>
      <c r="H511" s="62">
        <f>SUM(H512:H513)</f>
        <v>122200</v>
      </c>
      <c r="I511" s="62">
        <f>SUM(I512:I513)</f>
        <v>132000</v>
      </c>
      <c r="J511" s="62">
        <f>SUM(J512:J513)</f>
        <v>142600</v>
      </c>
      <c r="K511" s="122"/>
      <c r="L511" s="122"/>
      <c r="M511" s="122"/>
      <c r="N511" s="122"/>
      <c r="O511" s="122"/>
      <c r="P511" s="122"/>
      <c r="Q511" s="122"/>
      <c r="R511" s="122"/>
      <c r="S511" s="122"/>
      <c r="T511" s="122"/>
      <c r="U511" s="122"/>
      <c r="V511" s="122"/>
      <c r="W511" s="122"/>
      <c r="X511" s="122"/>
      <c r="Y511" s="122"/>
      <c r="Z511" s="122"/>
      <c r="AA511" s="122"/>
      <c r="AB511" s="122"/>
      <c r="AC511" s="122"/>
      <c r="AD511" s="122"/>
      <c r="AE511" s="122"/>
      <c r="AF511" s="122"/>
      <c r="AG511" s="122"/>
      <c r="AH511" s="122"/>
      <c r="AI511" s="122"/>
      <c r="AJ511" s="122"/>
      <c r="AK511" s="122"/>
      <c r="AL511" s="122"/>
      <c r="AM511" s="122"/>
      <c r="AN511" s="122"/>
      <c r="AO511" s="122"/>
      <c r="AP511" s="122"/>
      <c r="AQ511" s="122"/>
      <c r="AR511" s="122"/>
      <c r="AS511" s="122"/>
      <c r="AT511" s="122"/>
      <c r="AU511" s="122"/>
      <c r="AV511" s="122"/>
      <c r="AW511" s="122"/>
      <c r="AX511" s="122"/>
      <c r="AY511" s="122"/>
      <c r="AZ511" s="122"/>
      <c r="BA511" s="122"/>
      <c r="BB511" s="122"/>
      <c r="BC511" s="122"/>
      <c r="BD511" s="122"/>
      <c r="BE511" s="122"/>
      <c r="BF511" s="122"/>
      <c r="BG511" s="122"/>
      <c r="BH511" s="122"/>
      <c r="BI511" s="122"/>
      <c r="BJ511" s="122"/>
      <c r="BK511" s="122"/>
      <c r="BL511" s="122"/>
      <c r="BM511" s="122"/>
      <c r="BN511" s="122"/>
      <c r="BO511" s="122"/>
      <c r="BP511" s="122"/>
      <c r="BQ511" s="122"/>
      <c r="BR511" s="122"/>
      <c r="BS511" s="122"/>
      <c r="BT511" s="122"/>
      <c r="BU511" s="122"/>
      <c r="BV511" s="122"/>
      <c r="BW511" s="122"/>
      <c r="BX511" s="122"/>
      <c r="BY511" s="122"/>
      <c r="BZ511" s="122"/>
      <c r="CA511" s="122"/>
      <c r="CB511" s="122"/>
      <c r="CC511" s="122"/>
      <c r="CD511" s="122"/>
      <c r="CE511" s="122"/>
      <c r="CF511" s="122"/>
      <c r="CG511" s="122"/>
      <c r="CH511" s="122"/>
      <c r="CI511" s="122"/>
      <c r="CJ511" s="122"/>
      <c r="CK511" s="122"/>
      <c r="CL511" s="122"/>
      <c r="CM511" s="122"/>
      <c r="CN511" s="122"/>
      <c r="CO511" s="122"/>
      <c r="CP511" s="122"/>
      <c r="CQ511" s="122"/>
      <c r="CR511" s="122"/>
      <c r="CS511" s="122"/>
      <c r="CT511" s="122"/>
      <c r="CU511" s="122"/>
      <c r="CV511" s="122"/>
      <c r="CW511" s="122"/>
      <c r="CX511" s="122"/>
      <c r="CY511" s="122"/>
      <c r="CZ511" s="122"/>
      <c r="DA511" s="122"/>
      <c r="DB511" s="122"/>
      <c r="DC511" s="122"/>
      <c r="DD511" s="122"/>
      <c r="DE511" s="122"/>
      <c r="DF511" s="122"/>
      <c r="DG511" s="122"/>
      <c r="DH511" s="122"/>
      <c r="DI511" s="122"/>
      <c r="DJ511" s="122"/>
      <c r="DK511" s="122"/>
      <c r="DL511" s="122"/>
      <c r="DM511" s="122"/>
      <c r="DN511" s="122"/>
      <c r="DO511" s="122"/>
      <c r="DP511" s="122"/>
      <c r="DQ511" s="122"/>
      <c r="DR511" s="122"/>
      <c r="DS511" s="122"/>
      <c r="DT511" s="122"/>
      <c r="DU511" s="122"/>
      <c r="DV511" s="122"/>
      <c r="DW511" s="122"/>
      <c r="DX511" s="122"/>
      <c r="DY511" s="122"/>
      <c r="DZ511" s="122"/>
      <c r="EA511" s="122"/>
      <c r="EB511" s="122"/>
      <c r="EC511" s="122"/>
      <c r="ED511" s="122"/>
      <c r="EE511" s="122"/>
      <c r="EF511" s="122"/>
      <c r="EG511" s="122"/>
      <c r="EH511" s="122"/>
      <c r="EI511" s="122"/>
      <c r="EJ511" s="122"/>
      <c r="EK511" s="122"/>
      <c r="EL511" s="122"/>
      <c r="EM511" s="122"/>
      <c r="EN511" s="122"/>
      <c r="EO511" s="122"/>
      <c r="EP511" s="122"/>
      <c r="EQ511" s="122"/>
      <c r="ER511" s="122"/>
      <c r="ES511" s="122"/>
      <c r="ET511" s="122"/>
      <c r="EU511" s="122"/>
      <c r="EV511" s="122"/>
      <c r="EW511" s="122"/>
      <c r="EX511" s="122"/>
      <c r="EY511" s="122"/>
      <c r="EZ511" s="122"/>
      <c r="FA511" s="122"/>
      <c r="FB511" s="122"/>
      <c r="FC511" s="122"/>
      <c r="FD511" s="122"/>
      <c r="FE511" s="122"/>
      <c r="FF511" s="122"/>
      <c r="FG511" s="122"/>
      <c r="FH511" s="122"/>
      <c r="FI511" s="122"/>
      <c r="FJ511" s="122"/>
      <c r="FK511" s="122"/>
      <c r="FL511" s="122"/>
      <c r="FM511" s="122"/>
      <c r="FN511" s="122"/>
      <c r="FO511" s="122"/>
      <c r="FP511" s="122"/>
      <c r="FQ511" s="122"/>
      <c r="FR511" s="122"/>
      <c r="FS511" s="122"/>
      <c r="FT511" s="122"/>
      <c r="FU511" s="122"/>
      <c r="FV511" s="122"/>
      <c r="FW511" s="122"/>
      <c r="FX511" s="122"/>
      <c r="FY511" s="122"/>
      <c r="FZ511" s="122"/>
      <c r="GA511" s="122"/>
      <c r="GB511" s="122"/>
      <c r="GC511" s="122"/>
      <c r="GD511" s="122"/>
      <c r="GE511" s="122"/>
      <c r="GF511" s="122"/>
      <c r="GG511" s="122"/>
      <c r="GH511" s="122"/>
      <c r="GI511" s="122"/>
      <c r="GJ511" s="122"/>
      <c r="GK511" s="122"/>
      <c r="GL511" s="122"/>
      <c r="GM511" s="122"/>
      <c r="GN511" s="122"/>
      <c r="GO511" s="122"/>
      <c r="GP511" s="122"/>
      <c r="GQ511" s="122"/>
      <c r="GR511" s="122"/>
      <c r="GS511" s="122"/>
      <c r="GT511" s="122"/>
      <c r="GU511" s="122"/>
      <c r="GV511" s="122"/>
      <c r="GW511" s="122"/>
      <c r="GX511" s="122"/>
      <c r="GY511" s="122"/>
      <c r="GZ511" s="122"/>
      <c r="HA511" s="122"/>
      <c r="HB511" s="122"/>
      <c r="HC511" s="122"/>
      <c r="HD511" s="122"/>
      <c r="HE511" s="122"/>
      <c r="HF511" s="122"/>
      <c r="HG511" s="122"/>
      <c r="HH511" s="122"/>
      <c r="HI511" s="122"/>
      <c r="HJ511" s="122"/>
      <c r="HK511" s="122"/>
      <c r="HL511" s="122"/>
      <c r="HM511" s="122"/>
      <c r="HN511" s="122"/>
      <c r="HO511" s="122"/>
      <c r="HP511" s="122"/>
      <c r="HQ511" s="122"/>
      <c r="HR511" s="122"/>
      <c r="HS511" s="122"/>
      <c r="HT511" s="122"/>
      <c r="HU511" s="122"/>
      <c r="HV511" s="122"/>
      <c r="HW511" s="122"/>
      <c r="HX511" s="122"/>
      <c r="HY511" s="122"/>
      <c r="HZ511" s="122"/>
      <c r="IA511" s="122"/>
    </row>
    <row r="512" spans="1:252" s="125" customFormat="1" ht="12.75" hidden="1">
      <c r="A512" s="101" t="s">
        <v>1978</v>
      </c>
      <c r="B512" s="142" t="s">
        <v>1980</v>
      </c>
      <c r="C512" s="143" t="s">
        <v>97</v>
      </c>
      <c r="D512" s="64">
        <v>11.97</v>
      </c>
      <c r="E512" s="64">
        <v>0</v>
      </c>
      <c r="F512" s="64">
        <v>44481.62</v>
      </c>
      <c r="G512" s="64">
        <v>47600</v>
      </c>
      <c r="H512" s="64">
        <v>51400</v>
      </c>
      <c r="I512" s="64">
        <v>55500</v>
      </c>
      <c r="J512" s="64">
        <v>60000</v>
      </c>
      <c r="IB512" s="124"/>
      <c r="IC512" s="124"/>
      <c r="ID512" s="124"/>
      <c r="IE512" s="124"/>
      <c r="IF512" s="124"/>
      <c r="IG512" s="124"/>
      <c r="IH512" s="124"/>
      <c r="II512" s="124"/>
      <c r="IJ512" s="124"/>
      <c r="IK512" s="124"/>
      <c r="IL512" s="124"/>
      <c r="IM512" s="124"/>
      <c r="IN512" s="124"/>
      <c r="IO512" s="124"/>
      <c r="IP512" s="124"/>
      <c r="IQ512" s="124"/>
      <c r="IR512" s="124"/>
    </row>
    <row r="513" spans="1:252" s="125" customFormat="1" ht="12.75" hidden="1">
      <c r="A513" s="101" t="s">
        <v>1979</v>
      </c>
      <c r="B513" s="142" t="s">
        <v>1981</v>
      </c>
      <c r="C513" s="143" t="s">
        <v>97</v>
      </c>
      <c r="D513" s="64"/>
      <c r="E513" s="64"/>
      <c r="F513" s="64">
        <v>61300.19</v>
      </c>
      <c r="G513" s="64">
        <v>65600</v>
      </c>
      <c r="H513" s="64">
        <v>70800</v>
      </c>
      <c r="I513" s="64">
        <v>76500</v>
      </c>
      <c r="J513" s="64">
        <v>82600</v>
      </c>
      <c r="IB513" s="124"/>
      <c r="IC513" s="124"/>
      <c r="ID513" s="124"/>
      <c r="IE513" s="124"/>
      <c r="IF513" s="124"/>
      <c r="IG513" s="124"/>
      <c r="IH513" s="124"/>
      <c r="II513" s="124"/>
      <c r="IJ513" s="124"/>
      <c r="IK513" s="124"/>
      <c r="IL513" s="124"/>
      <c r="IM513" s="124"/>
      <c r="IN513" s="124"/>
      <c r="IO513" s="124"/>
      <c r="IP513" s="124"/>
      <c r="IQ513" s="124"/>
      <c r="IR513" s="124"/>
    </row>
    <row r="514" spans="1:252" s="111" customFormat="1" ht="12.75" hidden="1">
      <c r="A514" s="101" t="s">
        <v>1461</v>
      </c>
      <c r="B514" s="142" t="s">
        <v>1460</v>
      </c>
      <c r="C514" s="143" t="s">
        <v>169</v>
      </c>
      <c r="D514" s="64">
        <v>2961.91</v>
      </c>
      <c r="E514" s="64">
        <v>15000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IB514" s="110"/>
      <c r="IC514" s="110"/>
      <c r="ID514" s="110"/>
      <c r="IE514" s="110"/>
      <c r="IF514" s="110"/>
      <c r="IG514" s="110"/>
      <c r="IH514" s="110"/>
      <c r="II514" s="110"/>
      <c r="IJ514" s="110"/>
      <c r="IK514" s="110"/>
      <c r="IL514" s="110"/>
      <c r="IM514" s="110"/>
      <c r="IN514" s="110"/>
      <c r="IO514" s="110"/>
      <c r="IP514" s="110"/>
      <c r="IQ514" s="110"/>
      <c r="IR514" s="110"/>
    </row>
    <row r="515" spans="1:252" s="111" customFormat="1" ht="12.75" hidden="1">
      <c r="A515" s="101" t="s">
        <v>1485</v>
      </c>
      <c r="B515" s="142" t="s">
        <v>1462</v>
      </c>
      <c r="C515" s="143" t="s">
        <v>101</v>
      </c>
      <c r="D515" s="64">
        <v>341.08</v>
      </c>
      <c r="E515" s="64">
        <v>1141.33</v>
      </c>
      <c r="F515" s="64">
        <v>1998.38</v>
      </c>
      <c r="G515" s="64">
        <v>0</v>
      </c>
      <c r="H515" s="64">
        <v>0</v>
      </c>
      <c r="I515" s="64">
        <v>0</v>
      </c>
      <c r="J515" s="64">
        <v>0</v>
      </c>
      <c r="IB515" s="110"/>
      <c r="IC515" s="110"/>
      <c r="ID515" s="110"/>
      <c r="IE515" s="110"/>
      <c r="IF515" s="110"/>
      <c r="IG515" s="110"/>
      <c r="IH515" s="110"/>
      <c r="II515" s="110"/>
      <c r="IJ515" s="110"/>
      <c r="IK515" s="110"/>
      <c r="IL515" s="110"/>
      <c r="IM515" s="110"/>
      <c r="IN515" s="110"/>
      <c r="IO515" s="110"/>
      <c r="IP515" s="110"/>
      <c r="IQ515" s="110"/>
      <c r="IR515" s="110"/>
    </row>
    <row r="516" spans="1:252" s="111" customFormat="1" ht="12.75">
      <c r="A516" s="139" t="s">
        <v>321</v>
      </c>
      <c r="B516" s="140" t="s">
        <v>322</v>
      </c>
      <c r="C516" s="141"/>
      <c r="D516" s="166">
        <f>SUM(D517)</f>
        <v>4520.27</v>
      </c>
      <c r="E516" s="166">
        <f aca="true" t="shared" si="120" ref="E516:J516">SUM(E517)</f>
        <v>4388.84</v>
      </c>
      <c r="F516" s="166">
        <f t="shared" si="120"/>
        <v>4699.14</v>
      </c>
      <c r="G516" s="166">
        <f t="shared" si="120"/>
        <v>4000</v>
      </c>
      <c r="H516" s="166">
        <f t="shared" si="120"/>
        <v>4000</v>
      </c>
      <c r="I516" s="166">
        <f t="shared" si="120"/>
        <v>4000</v>
      </c>
      <c r="J516" s="166">
        <f t="shared" si="120"/>
        <v>4000</v>
      </c>
      <c r="IB516" s="110"/>
      <c r="IC516" s="110"/>
      <c r="ID516" s="110"/>
      <c r="IE516" s="110"/>
      <c r="IF516" s="110"/>
      <c r="IG516" s="110"/>
      <c r="IH516" s="110"/>
      <c r="II516" s="110"/>
      <c r="IJ516" s="110"/>
      <c r="IK516" s="110"/>
      <c r="IL516" s="110"/>
      <c r="IM516" s="110"/>
      <c r="IN516" s="110"/>
      <c r="IO516" s="110"/>
      <c r="IP516" s="110"/>
      <c r="IQ516" s="110"/>
      <c r="IR516" s="110"/>
    </row>
    <row r="517" spans="1:252" s="111" customFormat="1" ht="12.75">
      <c r="A517" s="103" t="s">
        <v>1535</v>
      </c>
      <c r="B517" s="167" t="s">
        <v>1536</v>
      </c>
      <c r="C517" s="137"/>
      <c r="D517" s="62">
        <f aca="true" t="shared" si="121" ref="D517:J518">D518</f>
        <v>4520.27</v>
      </c>
      <c r="E517" s="62">
        <f t="shared" si="121"/>
        <v>4388.84</v>
      </c>
      <c r="F517" s="62">
        <f t="shared" si="121"/>
        <v>4699.14</v>
      </c>
      <c r="G517" s="62">
        <f t="shared" si="121"/>
        <v>4000</v>
      </c>
      <c r="H517" s="62">
        <f t="shared" si="121"/>
        <v>4000</v>
      </c>
      <c r="I517" s="62">
        <f t="shared" si="121"/>
        <v>4000</v>
      </c>
      <c r="J517" s="62">
        <f t="shared" si="121"/>
        <v>4000</v>
      </c>
      <c r="IB517" s="110"/>
      <c r="IC517" s="110"/>
      <c r="ID517" s="110"/>
      <c r="IE517" s="110"/>
      <c r="IF517" s="110"/>
      <c r="IG517" s="110"/>
      <c r="IH517" s="110"/>
      <c r="II517" s="110"/>
      <c r="IJ517" s="110"/>
      <c r="IK517" s="110"/>
      <c r="IL517" s="110"/>
      <c r="IM517" s="110"/>
      <c r="IN517" s="110"/>
      <c r="IO517" s="110"/>
      <c r="IP517" s="110"/>
      <c r="IQ517" s="110"/>
      <c r="IR517" s="110"/>
    </row>
    <row r="518" spans="1:252" s="111" customFormat="1" ht="22.5">
      <c r="A518" s="103" t="s">
        <v>1537</v>
      </c>
      <c r="B518" s="167" t="s">
        <v>1538</v>
      </c>
      <c r="C518" s="137"/>
      <c r="D518" s="62">
        <f t="shared" si="121"/>
        <v>4520.27</v>
      </c>
      <c r="E518" s="62">
        <f t="shared" si="121"/>
        <v>4388.84</v>
      </c>
      <c r="F518" s="62">
        <f t="shared" si="121"/>
        <v>4699.14</v>
      </c>
      <c r="G518" s="62">
        <f t="shared" si="121"/>
        <v>4000</v>
      </c>
      <c r="H518" s="62">
        <f t="shared" si="121"/>
        <v>4000</v>
      </c>
      <c r="I518" s="62">
        <f t="shared" si="121"/>
        <v>4000</v>
      </c>
      <c r="J518" s="62">
        <f t="shared" si="121"/>
        <v>4000</v>
      </c>
      <c r="IB518" s="110"/>
      <c r="IC518" s="110"/>
      <c r="ID518" s="110"/>
      <c r="IE518" s="110"/>
      <c r="IF518" s="110"/>
      <c r="IG518" s="110"/>
      <c r="IH518" s="110"/>
      <c r="II518" s="110"/>
      <c r="IJ518" s="110"/>
      <c r="IK518" s="110"/>
      <c r="IL518" s="110"/>
      <c r="IM518" s="110"/>
      <c r="IN518" s="110"/>
      <c r="IO518" s="110"/>
      <c r="IP518" s="110"/>
      <c r="IQ518" s="110"/>
      <c r="IR518" s="110"/>
    </row>
    <row r="519" spans="1:252" s="125" customFormat="1" ht="18" hidden="1">
      <c r="A519" s="101" t="s">
        <v>1539</v>
      </c>
      <c r="B519" s="142" t="s">
        <v>1540</v>
      </c>
      <c r="C519" s="143" t="s">
        <v>207</v>
      </c>
      <c r="D519" s="166">
        <v>4520.27</v>
      </c>
      <c r="E519" s="166">
        <v>4388.84</v>
      </c>
      <c r="F519" s="166">
        <v>4699.14</v>
      </c>
      <c r="G519" s="166">
        <v>4000</v>
      </c>
      <c r="H519" s="166">
        <v>4000</v>
      </c>
      <c r="I519" s="166">
        <v>4000</v>
      </c>
      <c r="J519" s="166">
        <v>4000</v>
      </c>
      <c r="IB519" s="124"/>
      <c r="IC519" s="124"/>
      <c r="ID519" s="124"/>
      <c r="IE519" s="124"/>
      <c r="IF519" s="124"/>
      <c r="IG519" s="124"/>
      <c r="IH519" s="124"/>
      <c r="II519" s="124"/>
      <c r="IJ519" s="124"/>
      <c r="IK519" s="124"/>
      <c r="IL519" s="124"/>
      <c r="IM519" s="124"/>
      <c r="IN519" s="124"/>
      <c r="IO519" s="124"/>
      <c r="IP519" s="124"/>
      <c r="IQ519" s="124"/>
      <c r="IR519" s="124"/>
    </row>
    <row r="520" spans="1:252" s="111" customFormat="1" ht="22.5">
      <c r="A520" s="139" t="s">
        <v>990</v>
      </c>
      <c r="B520" s="140" t="s">
        <v>991</v>
      </c>
      <c r="C520" s="141"/>
      <c r="D520" s="166">
        <f aca="true" t="shared" si="122" ref="D520:J520">SUM(D521+D525+D529)</f>
        <v>6349975.710000001</v>
      </c>
      <c r="E520" s="166">
        <f t="shared" si="122"/>
        <v>3848660.2</v>
      </c>
      <c r="F520" s="166">
        <f t="shared" si="122"/>
        <v>3511512.1400000006</v>
      </c>
      <c r="G520" s="166">
        <f>SUM(G521+G525+G529)</f>
        <v>3737700</v>
      </c>
      <c r="H520" s="166">
        <f t="shared" si="122"/>
        <v>4036600</v>
      </c>
      <c r="I520" s="166">
        <f t="shared" si="122"/>
        <v>4359500</v>
      </c>
      <c r="J520" s="166">
        <f t="shared" si="122"/>
        <v>4708500</v>
      </c>
      <c r="IB520" s="110"/>
      <c r="IC520" s="110"/>
      <c r="ID520" s="110"/>
      <c r="IE520" s="110"/>
      <c r="IF520" s="110"/>
      <c r="IG520" s="110"/>
      <c r="IH520" s="110"/>
      <c r="II520" s="110"/>
      <c r="IJ520" s="110"/>
      <c r="IK520" s="110"/>
      <c r="IL520" s="110"/>
      <c r="IM520" s="110"/>
      <c r="IN520" s="110"/>
      <c r="IO520" s="110"/>
      <c r="IP520" s="110"/>
      <c r="IQ520" s="110"/>
      <c r="IR520" s="110"/>
    </row>
    <row r="521" spans="1:252" s="111" customFormat="1" ht="22.5">
      <c r="A521" s="103" t="s">
        <v>992</v>
      </c>
      <c r="B521" s="167" t="s">
        <v>993</v>
      </c>
      <c r="C521" s="137"/>
      <c r="D521" s="62">
        <f aca="true" t="shared" si="123" ref="D521:J521">SUM(D522:D524)</f>
        <v>3858683.2</v>
      </c>
      <c r="E521" s="62">
        <f t="shared" si="123"/>
        <v>2183916.8200000003</v>
      </c>
      <c r="F521" s="62">
        <f t="shared" si="123"/>
        <v>2253493.18</v>
      </c>
      <c r="G521" s="62">
        <f t="shared" si="123"/>
        <v>2410000</v>
      </c>
      <c r="H521" s="62">
        <f t="shared" si="123"/>
        <v>2602800</v>
      </c>
      <c r="I521" s="62">
        <f t="shared" si="123"/>
        <v>2811000</v>
      </c>
      <c r="J521" s="62">
        <f t="shared" si="123"/>
        <v>3036000</v>
      </c>
      <c r="IB521" s="110"/>
      <c r="IC521" s="110"/>
      <c r="ID521" s="110"/>
      <c r="IE521" s="110"/>
      <c r="IF521" s="110"/>
      <c r="IG521" s="110"/>
      <c r="IH521" s="110"/>
      <c r="II521" s="110"/>
      <c r="IJ521" s="110"/>
      <c r="IK521" s="110"/>
      <c r="IL521" s="110"/>
      <c r="IM521" s="110"/>
      <c r="IN521" s="110"/>
      <c r="IO521" s="110"/>
      <c r="IP521" s="110"/>
      <c r="IQ521" s="110"/>
      <c r="IR521" s="110"/>
    </row>
    <row r="522" spans="1:235" s="124" customFormat="1" ht="12" customHeight="1" hidden="1">
      <c r="A522" s="101" t="s">
        <v>994</v>
      </c>
      <c r="B522" s="142" t="s">
        <v>995</v>
      </c>
      <c r="C522" s="143" t="s">
        <v>97</v>
      </c>
      <c r="D522" s="64">
        <v>2314215.96</v>
      </c>
      <c r="E522" s="64">
        <v>1310033.07</v>
      </c>
      <c r="F522" s="64">
        <v>1351665.61</v>
      </c>
      <c r="G522" s="64">
        <v>1446000</v>
      </c>
      <c r="H522" s="64">
        <v>1561680</v>
      </c>
      <c r="I522" s="64">
        <v>1686600</v>
      </c>
      <c r="J522" s="64">
        <v>1821600</v>
      </c>
      <c r="K522" s="125"/>
      <c r="L522" s="125"/>
      <c r="M522" s="125"/>
      <c r="N522" s="125"/>
      <c r="O522" s="125"/>
      <c r="P522" s="125"/>
      <c r="Q522" s="125"/>
      <c r="R522" s="125"/>
      <c r="S522" s="125"/>
      <c r="T522" s="125"/>
      <c r="U522" s="125"/>
      <c r="V522" s="125"/>
      <c r="W522" s="125"/>
      <c r="X522" s="125"/>
      <c r="Y522" s="125"/>
      <c r="Z522" s="125"/>
      <c r="AA522" s="125"/>
      <c r="AB522" s="125"/>
      <c r="AC522" s="125"/>
      <c r="AD522" s="125"/>
      <c r="AE522" s="125"/>
      <c r="AF522" s="125"/>
      <c r="AG522" s="125"/>
      <c r="AH522" s="125"/>
      <c r="AI522" s="125"/>
      <c r="AJ522" s="125"/>
      <c r="AK522" s="125"/>
      <c r="AL522" s="125"/>
      <c r="AM522" s="125"/>
      <c r="AN522" s="125"/>
      <c r="AO522" s="125"/>
      <c r="AP522" s="125"/>
      <c r="AQ522" s="125"/>
      <c r="AR522" s="125"/>
      <c r="AS522" s="125"/>
      <c r="AT522" s="125"/>
      <c r="AU522" s="125"/>
      <c r="AV522" s="125"/>
      <c r="AW522" s="125"/>
      <c r="AX522" s="125"/>
      <c r="AY522" s="125"/>
      <c r="AZ522" s="125"/>
      <c r="BA522" s="125"/>
      <c r="BB522" s="125"/>
      <c r="BC522" s="125"/>
      <c r="BD522" s="125"/>
      <c r="BE522" s="125"/>
      <c r="BF522" s="125"/>
      <c r="BG522" s="125"/>
      <c r="BH522" s="125"/>
      <c r="BI522" s="125"/>
      <c r="BJ522" s="125"/>
      <c r="BK522" s="125"/>
      <c r="BL522" s="125"/>
      <c r="BM522" s="125"/>
      <c r="BN522" s="125"/>
      <c r="BO522" s="125"/>
      <c r="BP522" s="125"/>
      <c r="BQ522" s="125"/>
      <c r="BR522" s="125"/>
      <c r="BS522" s="125"/>
      <c r="BT522" s="125"/>
      <c r="BU522" s="125"/>
      <c r="BV522" s="125"/>
      <c r="BW522" s="125"/>
      <c r="BX522" s="125"/>
      <c r="BY522" s="125"/>
      <c r="BZ522" s="125"/>
      <c r="CA522" s="125"/>
      <c r="CB522" s="125"/>
      <c r="CC522" s="125"/>
      <c r="CD522" s="125"/>
      <c r="CE522" s="125"/>
      <c r="CF522" s="125"/>
      <c r="CG522" s="125"/>
      <c r="CH522" s="125"/>
      <c r="CI522" s="125"/>
      <c r="CJ522" s="125"/>
      <c r="CK522" s="125"/>
      <c r="CL522" s="125"/>
      <c r="CM522" s="125"/>
      <c r="CN522" s="125"/>
      <c r="CO522" s="125"/>
      <c r="CP522" s="125"/>
      <c r="CQ522" s="125"/>
      <c r="CR522" s="125"/>
      <c r="CS522" s="125"/>
      <c r="CT522" s="125"/>
      <c r="CU522" s="125"/>
      <c r="CV522" s="125"/>
      <c r="CW522" s="125"/>
      <c r="CX522" s="125"/>
      <c r="CY522" s="125"/>
      <c r="CZ522" s="125"/>
      <c r="DA522" s="125"/>
      <c r="DB522" s="125"/>
      <c r="DC522" s="125"/>
      <c r="DD522" s="125"/>
      <c r="DE522" s="125"/>
      <c r="DF522" s="125"/>
      <c r="DG522" s="125"/>
      <c r="DH522" s="125"/>
      <c r="DI522" s="125"/>
      <c r="DJ522" s="125"/>
      <c r="DK522" s="125"/>
      <c r="DL522" s="125"/>
      <c r="DM522" s="125"/>
      <c r="DN522" s="125"/>
      <c r="DO522" s="125"/>
      <c r="DP522" s="125"/>
      <c r="DQ522" s="125"/>
      <c r="DR522" s="125"/>
      <c r="DS522" s="125"/>
      <c r="DT522" s="125"/>
      <c r="DU522" s="125"/>
      <c r="DV522" s="125"/>
      <c r="DW522" s="125"/>
      <c r="DX522" s="125"/>
      <c r="DY522" s="125"/>
      <c r="DZ522" s="125"/>
      <c r="EA522" s="125"/>
      <c r="EB522" s="125"/>
      <c r="EC522" s="125"/>
      <c r="ED522" s="125"/>
      <c r="EE522" s="125"/>
      <c r="EF522" s="125"/>
      <c r="EG522" s="125"/>
      <c r="EH522" s="125"/>
      <c r="EI522" s="125"/>
      <c r="EJ522" s="125"/>
      <c r="EK522" s="125"/>
      <c r="EL522" s="125"/>
      <c r="EM522" s="125"/>
      <c r="EN522" s="125"/>
      <c r="EO522" s="125"/>
      <c r="EP522" s="125"/>
      <c r="EQ522" s="125"/>
      <c r="ER522" s="125"/>
      <c r="ES522" s="125"/>
      <c r="ET522" s="125"/>
      <c r="EU522" s="125"/>
      <c r="EV522" s="125"/>
      <c r="EW522" s="125"/>
      <c r="EX522" s="125"/>
      <c r="EY522" s="125"/>
      <c r="EZ522" s="125"/>
      <c r="FA522" s="125"/>
      <c r="FB522" s="125"/>
      <c r="FC522" s="125"/>
      <c r="FD522" s="125"/>
      <c r="FE522" s="125"/>
      <c r="FF522" s="125"/>
      <c r="FG522" s="125"/>
      <c r="FH522" s="125"/>
      <c r="FI522" s="125"/>
      <c r="FJ522" s="125"/>
      <c r="FK522" s="125"/>
      <c r="FL522" s="125"/>
      <c r="FM522" s="125"/>
      <c r="FN522" s="125"/>
      <c r="FO522" s="125"/>
      <c r="FP522" s="125"/>
      <c r="FQ522" s="125"/>
      <c r="FR522" s="125"/>
      <c r="FS522" s="125"/>
      <c r="FT522" s="125"/>
      <c r="FU522" s="125"/>
      <c r="FV522" s="125"/>
      <c r="FW522" s="125"/>
      <c r="FX522" s="125"/>
      <c r="FY522" s="125"/>
      <c r="FZ522" s="125"/>
      <c r="GA522" s="125"/>
      <c r="GB522" s="125"/>
      <c r="GC522" s="125"/>
      <c r="GD522" s="125"/>
      <c r="GE522" s="125"/>
      <c r="GF522" s="125"/>
      <c r="GG522" s="125"/>
      <c r="GH522" s="125"/>
      <c r="GI522" s="125"/>
      <c r="GJ522" s="125"/>
      <c r="GK522" s="125"/>
      <c r="GL522" s="125"/>
      <c r="GM522" s="125"/>
      <c r="GN522" s="125"/>
      <c r="GO522" s="125"/>
      <c r="GP522" s="125"/>
      <c r="GQ522" s="125"/>
      <c r="GR522" s="125"/>
      <c r="GS522" s="125"/>
      <c r="GT522" s="125"/>
      <c r="GU522" s="125"/>
      <c r="GV522" s="125"/>
      <c r="GW522" s="125"/>
      <c r="GX522" s="125"/>
      <c r="GY522" s="125"/>
      <c r="GZ522" s="125"/>
      <c r="HA522" s="125"/>
      <c r="HB522" s="125"/>
      <c r="HC522" s="125"/>
      <c r="HD522" s="125"/>
      <c r="HE522" s="125"/>
      <c r="HF522" s="125"/>
      <c r="HG522" s="125"/>
      <c r="HH522" s="125"/>
      <c r="HI522" s="125"/>
      <c r="HJ522" s="125"/>
      <c r="HK522" s="125"/>
      <c r="HL522" s="125"/>
      <c r="HM522" s="125"/>
      <c r="HN522" s="125"/>
      <c r="HO522" s="125"/>
      <c r="HP522" s="125"/>
      <c r="HQ522" s="125"/>
      <c r="HR522" s="125"/>
      <c r="HS522" s="125"/>
      <c r="HT522" s="125"/>
      <c r="HU522" s="125"/>
      <c r="HV522" s="125"/>
      <c r="HW522" s="125"/>
      <c r="HX522" s="125"/>
      <c r="HY522" s="125"/>
      <c r="HZ522" s="125"/>
      <c r="IA522" s="125"/>
    </row>
    <row r="523" spans="1:235" s="124" customFormat="1" ht="12" customHeight="1" hidden="1">
      <c r="A523" s="101" t="s">
        <v>996</v>
      </c>
      <c r="B523" s="142" t="s">
        <v>997</v>
      </c>
      <c r="C523" s="143" t="s">
        <v>98</v>
      </c>
      <c r="D523" s="64">
        <v>965401.91</v>
      </c>
      <c r="E523" s="64">
        <v>546242.54</v>
      </c>
      <c r="F523" s="64">
        <v>563732.96</v>
      </c>
      <c r="G523" s="64">
        <v>602500</v>
      </c>
      <c r="H523" s="64">
        <v>650700</v>
      </c>
      <c r="I523" s="64">
        <v>702750</v>
      </c>
      <c r="J523" s="64">
        <v>759000</v>
      </c>
      <c r="K523" s="125"/>
      <c r="L523" s="125"/>
      <c r="M523" s="125"/>
      <c r="N523" s="125"/>
      <c r="O523" s="125"/>
      <c r="P523" s="125"/>
      <c r="Q523" s="125"/>
      <c r="R523" s="125"/>
      <c r="S523" s="125"/>
      <c r="T523" s="125"/>
      <c r="U523" s="125"/>
      <c r="V523" s="125"/>
      <c r="W523" s="125"/>
      <c r="X523" s="125"/>
      <c r="Y523" s="125"/>
      <c r="Z523" s="125"/>
      <c r="AA523" s="125"/>
      <c r="AB523" s="125"/>
      <c r="AC523" s="125"/>
      <c r="AD523" s="125"/>
      <c r="AE523" s="125"/>
      <c r="AF523" s="125"/>
      <c r="AG523" s="125"/>
      <c r="AH523" s="125"/>
      <c r="AI523" s="125"/>
      <c r="AJ523" s="125"/>
      <c r="AK523" s="125"/>
      <c r="AL523" s="125"/>
      <c r="AM523" s="125"/>
      <c r="AN523" s="125"/>
      <c r="AO523" s="125"/>
      <c r="AP523" s="125"/>
      <c r="AQ523" s="125"/>
      <c r="AR523" s="125"/>
      <c r="AS523" s="125"/>
      <c r="AT523" s="125"/>
      <c r="AU523" s="125"/>
      <c r="AV523" s="125"/>
      <c r="AW523" s="125"/>
      <c r="AX523" s="125"/>
      <c r="AY523" s="125"/>
      <c r="AZ523" s="125"/>
      <c r="BA523" s="125"/>
      <c r="BB523" s="125"/>
      <c r="BC523" s="125"/>
      <c r="BD523" s="125"/>
      <c r="BE523" s="125"/>
      <c r="BF523" s="125"/>
      <c r="BG523" s="125"/>
      <c r="BH523" s="125"/>
      <c r="BI523" s="125"/>
      <c r="BJ523" s="125"/>
      <c r="BK523" s="125"/>
      <c r="BL523" s="125"/>
      <c r="BM523" s="125"/>
      <c r="BN523" s="125"/>
      <c r="BO523" s="125"/>
      <c r="BP523" s="125"/>
      <c r="BQ523" s="125"/>
      <c r="BR523" s="125"/>
      <c r="BS523" s="125"/>
      <c r="BT523" s="125"/>
      <c r="BU523" s="125"/>
      <c r="BV523" s="125"/>
      <c r="BW523" s="125"/>
      <c r="BX523" s="125"/>
      <c r="BY523" s="125"/>
      <c r="BZ523" s="125"/>
      <c r="CA523" s="125"/>
      <c r="CB523" s="125"/>
      <c r="CC523" s="125"/>
      <c r="CD523" s="125"/>
      <c r="CE523" s="125"/>
      <c r="CF523" s="125"/>
      <c r="CG523" s="125"/>
      <c r="CH523" s="125"/>
      <c r="CI523" s="125"/>
      <c r="CJ523" s="125"/>
      <c r="CK523" s="125"/>
      <c r="CL523" s="125"/>
      <c r="CM523" s="125"/>
      <c r="CN523" s="125"/>
      <c r="CO523" s="125"/>
      <c r="CP523" s="125"/>
      <c r="CQ523" s="125"/>
      <c r="CR523" s="125"/>
      <c r="CS523" s="125"/>
      <c r="CT523" s="125"/>
      <c r="CU523" s="125"/>
      <c r="CV523" s="125"/>
      <c r="CW523" s="125"/>
      <c r="CX523" s="125"/>
      <c r="CY523" s="125"/>
      <c r="CZ523" s="125"/>
      <c r="DA523" s="125"/>
      <c r="DB523" s="125"/>
      <c r="DC523" s="125"/>
      <c r="DD523" s="125"/>
      <c r="DE523" s="125"/>
      <c r="DF523" s="125"/>
      <c r="DG523" s="125"/>
      <c r="DH523" s="125"/>
      <c r="DI523" s="125"/>
      <c r="DJ523" s="125"/>
      <c r="DK523" s="125"/>
      <c r="DL523" s="125"/>
      <c r="DM523" s="125"/>
      <c r="DN523" s="125"/>
      <c r="DO523" s="125"/>
      <c r="DP523" s="125"/>
      <c r="DQ523" s="125"/>
      <c r="DR523" s="125"/>
      <c r="DS523" s="125"/>
      <c r="DT523" s="125"/>
      <c r="DU523" s="125"/>
      <c r="DV523" s="125"/>
      <c r="DW523" s="125"/>
      <c r="DX523" s="125"/>
      <c r="DY523" s="125"/>
      <c r="DZ523" s="125"/>
      <c r="EA523" s="125"/>
      <c r="EB523" s="125"/>
      <c r="EC523" s="125"/>
      <c r="ED523" s="125"/>
      <c r="EE523" s="125"/>
      <c r="EF523" s="125"/>
      <c r="EG523" s="125"/>
      <c r="EH523" s="125"/>
      <c r="EI523" s="125"/>
      <c r="EJ523" s="125"/>
      <c r="EK523" s="125"/>
      <c r="EL523" s="125"/>
      <c r="EM523" s="125"/>
      <c r="EN523" s="125"/>
      <c r="EO523" s="125"/>
      <c r="EP523" s="125"/>
      <c r="EQ523" s="125"/>
      <c r="ER523" s="125"/>
      <c r="ES523" s="125"/>
      <c r="ET523" s="125"/>
      <c r="EU523" s="125"/>
      <c r="EV523" s="125"/>
      <c r="EW523" s="125"/>
      <c r="EX523" s="125"/>
      <c r="EY523" s="125"/>
      <c r="EZ523" s="125"/>
      <c r="FA523" s="125"/>
      <c r="FB523" s="125"/>
      <c r="FC523" s="125"/>
      <c r="FD523" s="125"/>
      <c r="FE523" s="125"/>
      <c r="FF523" s="125"/>
      <c r="FG523" s="125"/>
      <c r="FH523" s="125"/>
      <c r="FI523" s="125"/>
      <c r="FJ523" s="125"/>
      <c r="FK523" s="125"/>
      <c r="FL523" s="125"/>
      <c r="FM523" s="125"/>
      <c r="FN523" s="125"/>
      <c r="FO523" s="125"/>
      <c r="FP523" s="125"/>
      <c r="FQ523" s="125"/>
      <c r="FR523" s="125"/>
      <c r="FS523" s="125"/>
      <c r="FT523" s="125"/>
      <c r="FU523" s="125"/>
      <c r="FV523" s="125"/>
      <c r="FW523" s="125"/>
      <c r="FX523" s="125"/>
      <c r="FY523" s="125"/>
      <c r="FZ523" s="125"/>
      <c r="GA523" s="125"/>
      <c r="GB523" s="125"/>
      <c r="GC523" s="125"/>
      <c r="GD523" s="125"/>
      <c r="GE523" s="125"/>
      <c r="GF523" s="125"/>
      <c r="GG523" s="125"/>
      <c r="GH523" s="125"/>
      <c r="GI523" s="125"/>
      <c r="GJ523" s="125"/>
      <c r="GK523" s="125"/>
      <c r="GL523" s="125"/>
      <c r="GM523" s="125"/>
      <c r="GN523" s="125"/>
      <c r="GO523" s="125"/>
      <c r="GP523" s="125"/>
      <c r="GQ523" s="125"/>
      <c r="GR523" s="125"/>
      <c r="GS523" s="125"/>
      <c r="GT523" s="125"/>
      <c r="GU523" s="125"/>
      <c r="GV523" s="125"/>
      <c r="GW523" s="125"/>
      <c r="GX523" s="125"/>
      <c r="GY523" s="125"/>
      <c r="GZ523" s="125"/>
      <c r="HA523" s="125"/>
      <c r="HB523" s="125"/>
      <c r="HC523" s="125"/>
      <c r="HD523" s="125"/>
      <c r="HE523" s="125"/>
      <c r="HF523" s="125"/>
      <c r="HG523" s="125"/>
      <c r="HH523" s="125"/>
      <c r="HI523" s="125"/>
      <c r="HJ523" s="125"/>
      <c r="HK523" s="125"/>
      <c r="HL523" s="125"/>
      <c r="HM523" s="125"/>
      <c r="HN523" s="125"/>
      <c r="HO523" s="125"/>
      <c r="HP523" s="125"/>
      <c r="HQ523" s="125"/>
      <c r="HR523" s="125"/>
      <c r="HS523" s="125"/>
      <c r="HT523" s="125"/>
      <c r="HU523" s="125"/>
      <c r="HV523" s="125"/>
      <c r="HW523" s="125"/>
      <c r="HX523" s="125"/>
      <c r="HY523" s="125"/>
      <c r="HZ523" s="125"/>
      <c r="IA523" s="125"/>
    </row>
    <row r="524" spans="1:235" s="124" customFormat="1" ht="12" customHeight="1" hidden="1">
      <c r="A524" s="101" t="s">
        <v>998</v>
      </c>
      <c r="B524" s="142" t="s">
        <v>999</v>
      </c>
      <c r="C524" s="143" t="s">
        <v>99</v>
      </c>
      <c r="D524" s="64">
        <v>579065.33</v>
      </c>
      <c r="E524" s="64">
        <v>327641.21</v>
      </c>
      <c r="F524" s="64">
        <v>338094.61</v>
      </c>
      <c r="G524" s="64">
        <v>361500</v>
      </c>
      <c r="H524" s="64">
        <v>390420</v>
      </c>
      <c r="I524" s="64">
        <v>421650</v>
      </c>
      <c r="J524" s="64">
        <v>455400</v>
      </c>
      <c r="K524" s="125"/>
      <c r="L524" s="125"/>
      <c r="M524" s="125"/>
      <c r="N524" s="125"/>
      <c r="O524" s="125"/>
      <c r="P524" s="125"/>
      <c r="Q524" s="125"/>
      <c r="R524" s="125"/>
      <c r="S524" s="125"/>
      <c r="T524" s="125"/>
      <c r="U524" s="125"/>
      <c r="V524" s="125"/>
      <c r="W524" s="125"/>
      <c r="X524" s="125"/>
      <c r="Y524" s="125"/>
      <c r="Z524" s="125"/>
      <c r="AA524" s="125"/>
      <c r="AB524" s="125"/>
      <c r="AC524" s="125"/>
      <c r="AD524" s="125"/>
      <c r="AE524" s="125"/>
      <c r="AF524" s="125"/>
      <c r="AG524" s="125"/>
      <c r="AH524" s="125"/>
      <c r="AI524" s="125"/>
      <c r="AJ524" s="125"/>
      <c r="AK524" s="125"/>
      <c r="AL524" s="125"/>
      <c r="AM524" s="125"/>
      <c r="AN524" s="125"/>
      <c r="AO524" s="125"/>
      <c r="AP524" s="125"/>
      <c r="AQ524" s="125"/>
      <c r="AR524" s="125"/>
      <c r="AS524" s="125"/>
      <c r="AT524" s="125"/>
      <c r="AU524" s="125"/>
      <c r="AV524" s="125"/>
      <c r="AW524" s="125"/>
      <c r="AX524" s="125"/>
      <c r="AY524" s="125"/>
      <c r="AZ524" s="125"/>
      <c r="BA524" s="125"/>
      <c r="BB524" s="125"/>
      <c r="BC524" s="125"/>
      <c r="BD524" s="125"/>
      <c r="BE524" s="125"/>
      <c r="BF524" s="125"/>
      <c r="BG524" s="125"/>
      <c r="BH524" s="125"/>
      <c r="BI524" s="125"/>
      <c r="BJ524" s="125"/>
      <c r="BK524" s="125"/>
      <c r="BL524" s="125"/>
      <c r="BM524" s="125"/>
      <c r="BN524" s="125"/>
      <c r="BO524" s="125"/>
      <c r="BP524" s="125"/>
      <c r="BQ524" s="125"/>
      <c r="BR524" s="125"/>
      <c r="BS524" s="125"/>
      <c r="BT524" s="125"/>
      <c r="BU524" s="125"/>
      <c r="BV524" s="125"/>
      <c r="BW524" s="125"/>
      <c r="BX524" s="125"/>
      <c r="BY524" s="125"/>
      <c r="BZ524" s="125"/>
      <c r="CA524" s="125"/>
      <c r="CB524" s="125"/>
      <c r="CC524" s="125"/>
      <c r="CD524" s="125"/>
      <c r="CE524" s="125"/>
      <c r="CF524" s="125"/>
      <c r="CG524" s="125"/>
      <c r="CH524" s="125"/>
      <c r="CI524" s="125"/>
      <c r="CJ524" s="125"/>
      <c r="CK524" s="125"/>
      <c r="CL524" s="125"/>
      <c r="CM524" s="125"/>
      <c r="CN524" s="125"/>
      <c r="CO524" s="125"/>
      <c r="CP524" s="125"/>
      <c r="CQ524" s="125"/>
      <c r="CR524" s="125"/>
      <c r="CS524" s="125"/>
      <c r="CT524" s="125"/>
      <c r="CU524" s="125"/>
      <c r="CV524" s="125"/>
      <c r="CW524" s="125"/>
      <c r="CX524" s="125"/>
      <c r="CY524" s="125"/>
      <c r="CZ524" s="125"/>
      <c r="DA524" s="125"/>
      <c r="DB524" s="125"/>
      <c r="DC524" s="125"/>
      <c r="DD524" s="125"/>
      <c r="DE524" s="125"/>
      <c r="DF524" s="125"/>
      <c r="DG524" s="125"/>
      <c r="DH524" s="125"/>
      <c r="DI524" s="125"/>
      <c r="DJ524" s="125"/>
      <c r="DK524" s="125"/>
      <c r="DL524" s="125"/>
      <c r="DM524" s="125"/>
      <c r="DN524" s="125"/>
      <c r="DO524" s="125"/>
      <c r="DP524" s="125"/>
      <c r="DQ524" s="125"/>
      <c r="DR524" s="125"/>
      <c r="DS524" s="125"/>
      <c r="DT524" s="125"/>
      <c r="DU524" s="125"/>
      <c r="DV524" s="125"/>
      <c r="DW524" s="125"/>
      <c r="DX524" s="125"/>
      <c r="DY524" s="125"/>
      <c r="DZ524" s="125"/>
      <c r="EA524" s="125"/>
      <c r="EB524" s="125"/>
      <c r="EC524" s="125"/>
      <c r="ED524" s="125"/>
      <c r="EE524" s="125"/>
      <c r="EF524" s="125"/>
      <c r="EG524" s="125"/>
      <c r="EH524" s="125"/>
      <c r="EI524" s="125"/>
      <c r="EJ524" s="125"/>
      <c r="EK524" s="125"/>
      <c r="EL524" s="125"/>
      <c r="EM524" s="125"/>
      <c r="EN524" s="125"/>
      <c r="EO524" s="125"/>
      <c r="EP524" s="125"/>
      <c r="EQ524" s="125"/>
      <c r="ER524" s="125"/>
      <c r="ES524" s="125"/>
      <c r="ET524" s="125"/>
      <c r="EU524" s="125"/>
      <c r="EV524" s="125"/>
      <c r="EW524" s="125"/>
      <c r="EX524" s="125"/>
      <c r="EY524" s="125"/>
      <c r="EZ524" s="125"/>
      <c r="FA524" s="125"/>
      <c r="FB524" s="125"/>
      <c r="FC524" s="125"/>
      <c r="FD524" s="125"/>
      <c r="FE524" s="125"/>
      <c r="FF524" s="125"/>
      <c r="FG524" s="125"/>
      <c r="FH524" s="125"/>
      <c r="FI524" s="125"/>
      <c r="FJ524" s="125"/>
      <c r="FK524" s="125"/>
      <c r="FL524" s="125"/>
      <c r="FM524" s="125"/>
      <c r="FN524" s="125"/>
      <c r="FO524" s="125"/>
      <c r="FP524" s="125"/>
      <c r="FQ524" s="125"/>
      <c r="FR524" s="125"/>
      <c r="FS524" s="125"/>
      <c r="FT524" s="125"/>
      <c r="FU524" s="125"/>
      <c r="FV524" s="125"/>
      <c r="FW524" s="125"/>
      <c r="FX524" s="125"/>
      <c r="FY524" s="125"/>
      <c r="FZ524" s="125"/>
      <c r="GA524" s="125"/>
      <c r="GB524" s="125"/>
      <c r="GC524" s="125"/>
      <c r="GD524" s="125"/>
      <c r="GE524" s="125"/>
      <c r="GF524" s="125"/>
      <c r="GG524" s="125"/>
      <c r="GH524" s="125"/>
      <c r="GI524" s="125"/>
      <c r="GJ524" s="125"/>
      <c r="GK524" s="125"/>
      <c r="GL524" s="125"/>
      <c r="GM524" s="125"/>
      <c r="GN524" s="125"/>
      <c r="GO524" s="125"/>
      <c r="GP524" s="125"/>
      <c r="GQ524" s="125"/>
      <c r="GR524" s="125"/>
      <c r="GS524" s="125"/>
      <c r="GT524" s="125"/>
      <c r="GU524" s="125"/>
      <c r="GV524" s="125"/>
      <c r="GW524" s="125"/>
      <c r="GX524" s="125"/>
      <c r="GY524" s="125"/>
      <c r="GZ524" s="125"/>
      <c r="HA524" s="125"/>
      <c r="HB524" s="125"/>
      <c r="HC524" s="125"/>
      <c r="HD524" s="125"/>
      <c r="HE524" s="125"/>
      <c r="HF524" s="125"/>
      <c r="HG524" s="125"/>
      <c r="HH524" s="125"/>
      <c r="HI524" s="125"/>
      <c r="HJ524" s="125"/>
      <c r="HK524" s="125"/>
      <c r="HL524" s="125"/>
      <c r="HM524" s="125"/>
      <c r="HN524" s="125"/>
      <c r="HO524" s="125"/>
      <c r="HP524" s="125"/>
      <c r="HQ524" s="125"/>
      <c r="HR524" s="125"/>
      <c r="HS524" s="125"/>
      <c r="HT524" s="125"/>
      <c r="HU524" s="125"/>
      <c r="HV524" s="125"/>
      <c r="HW524" s="125"/>
      <c r="HX524" s="125"/>
      <c r="HY524" s="125"/>
      <c r="HZ524" s="125"/>
      <c r="IA524" s="125"/>
    </row>
    <row r="525" spans="1:10" s="124" customFormat="1" ht="22.5">
      <c r="A525" s="103" t="s">
        <v>1000</v>
      </c>
      <c r="B525" s="167" t="s">
        <v>324</v>
      </c>
      <c r="C525" s="137"/>
      <c r="D525" s="62">
        <f aca="true" t="shared" si="124" ref="D525:J525">SUM(D526:D528)</f>
        <v>1966914.0299999998</v>
      </c>
      <c r="E525" s="62">
        <f t="shared" si="124"/>
        <v>1156801.0899999999</v>
      </c>
      <c r="F525" s="62">
        <f t="shared" si="124"/>
        <v>598542.62</v>
      </c>
      <c r="G525" s="62">
        <f t="shared" si="124"/>
        <v>622000</v>
      </c>
      <c r="H525" s="62">
        <f t="shared" si="124"/>
        <v>671800</v>
      </c>
      <c r="I525" s="62">
        <f t="shared" si="124"/>
        <v>725500</v>
      </c>
      <c r="J525" s="62">
        <f t="shared" si="124"/>
        <v>783500</v>
      </c>
    </row>
    <row r="526" spans="1:10" s="124" customFormat="1" ht="12" customHeight="1" hidden="1">
      <c r="A526" s="101" t="s">
        <v>1001</v>
      </c>
      <c r="B526" s="142" t="s">
        <v>1002</v>
      </c>
      <c r="C526" s="143" t="s">
        <v>97</v>
      </c>
      <c r="D526" s="64">
        <v>1180132.75</v>
      </c>
      <c r="E526" s="64">
        <v>694055.96</v>
      </c>
      <c r="F526" s="64">
        <v>359090.19</v>
      </c>
      <c r="G526" s="64">
        <v>373200</v>
      </c>
      <c r="H526" s="64">
        <v>403080</v>
      </c>
      <c r="I526" s="64">
        <v>435300</v>
      </c>
      <c r="J526" s="64">
        <v>470100</v>
      </c>
    </row>
    <row r="527" spans="1:10" s="124" customFormat="1" ht="12" customHeight="1" hidden="1">
      <c r="A527" s="101" t="s">
        <v>1003</v>
      </c>
      <c r="B527" s="142" t="s">
        <v>1004</v>
      </c>
      <c r="C527" s="143" t="s">
        <v>98</v>
      </c>
      <c r="D527" s="64">
        <v>491741.67</v>
      </c>
      <c r="E527" s="64">
        <v>289221.73</v>
      </c>
      <c r="F527" s="64">
        <v>149666.66</v>
      </c>
      <c r="G527" s="64">
        <v>155500</v>
      </c>
      <c r="H527" s="64">
        <v>167950</v>
      </c>
      <c r="I527" s="64">
        <v>181375</v>
      </c>
      <c r="J527" s="64">
        <v>195875</v>
      </c>
    </row>
    <row r="528" spans="1:10" s="124" customFormat="1" ht="12" customHeight="1" hidden="1">
      <c r="A528" s="101" t="s">
        <v>1005</v>
      </c>
      <c r="B528" s="142" t="s">
        <v>1006</v>
      </c>
      <c r="C528" s="143" t="s">
        <v>99</v>
      </c>
      <c r="D528" s="64">
        <v>295039.61</v>
      </c>
      <c r="E528" s="64">
        <v>173523.4</v>
      </c>
      <c r="F528" s="64">
        <v>89785.77</v>
      </c>
      <c r="G528" s="64">
        <v>93300</v>
      </c>
      <c r="H528" s="64">
        <v>100770</v>
      </c>
      <c r="I528" s="64">
        <v>108825</v>
      </c>
      <c r="J528" s="64">
        <v>117525</v>
      </c>
    </row>
    <row r="529" spans="1:235" ht="22.5">
      <c r="A529" s="103" t="s">
        <v>1007</v>
      </c>
      <c r="B529" s="167" t="s">
        <v>1008</v>
      </c>
      <c r="C529" s="137"/>
      <c r="D529" s="62">
        <f aca="true" t="shared" si="125" ref="D529:J529">SUM(D530:D530)</f>
        <v>524378.48</v>
      </c>
      <c r="E529" s="62">
        <f t="shared" si="125"/>
        <v>507942.29</v>
      </c>
      <c r="F529" s="62">
        <f t="shared" si="125"/>
        <v>659476.3400000001</v>
      </c>
      <c r="G529" s="62">
        <f t="shared" si="125"/>
        <v>705700</v>
      </c>
      <c r="H529" s="62">
        <f t="shared" si="125"/>
        <v>762000</v>
      </c>
      <c r="I529" s="62">
        <f t="shared" si="125"/>
        <v>823000</v>
      </c>
      <c r="J529" s="62">
        <f t="shared" si="125"/>
        <v>889000</v>
      </c>
      <c r="K529" s="110"/>
      <c r="L529" s="110"/>
      <c r="M529" s="110"/>
      <c r="N529" s="110"/>
      <c r="O529" s="110"/>
      <c r="P529" s="110"/>
      <c r="Q529" s="110"/>
      <c r="R529" s="110"/>
      <c r="S529" s="110"/>
      <c r="T529" s="110"/>
      <c r="U529" s="110"/>
      <c r="V529" s="110"/>
      <c r="W529" s="110"/>
      <c r="X529" s="110"/>
      <c r="Y529" s="110"/>
      <c r="Z529" s="110"/>
      <c r="AA529" s="110"/>
      <c r="AB529" s="110"/>
      <c r="AC529" s="110"/>
      <c r="AD529" s="110"/>
      <c r="AE529" s="110"/>
      <c r="AF529" s="110"/>
      <c r="AG529" s="110"/>
      <c r="AH529" s="110"/>
      <c r="AI529" s="110"/>
      <c r="AJ529" s="110"/>
      <c r="AK529" s="110"/>
      <c r="AL529" s="110"/>
      <c r="AM529" s="110"/>
      <c r="AN529" s="110"/>
      <c r="AO529" s="110"/>
      <c r="AP529" s="110"/>
      <c r="AQ529" s="110"/>
      <c r="AR529" s="110"/>
      <c r="AS529" s="110"/>
      <c r="AT529" s="110"/>
      <c r="AU529" s="110"/>
      <c r="AV529" s="110"/>
      <c r="AW529" s="110"/>
      <c r="AX529" s="110"/>
      <c r="AY529" s="110"/>
      <c r="AZ529" s="110"/>
      <c r="BA529" s="110"/>
      <c r="BB529" s="110"/>
      <c r="BC529" s="110"/>
      <c r="BD529" s="110"/>
      <c r="BE529" s="110"/>
      <c r="BF529" s="110"/>
      <c r="BG529" s="110"/>
      <c r="BH529" s="110"/>
      <c r="BI529" s="110"/>
      <c r="BJ529" s="110"/>
      <c r="BK529" s="110"/>
      <c r="BL529" s="110"/>
      <c r="BM529" s="110"/>
      <c r="BN529" s="110"/>
      <c r="BO529" s="110"/>
      <c r="BP529" s="110"/>
      <c r="BQ529" s="110"/>
      <c r="BR529" s="110"/>
      <c r="BS529" s="110"/>
      <c r="BT529" s="110"/>
      <c r="BU529" s="110"/>
      <c r="BV529" s="110"/>
      <c r="BW529" s="110"/>
      <c r="BX529" s="110"/>
      <c r="BY529" s="110"/>
      <c r="BZ529" s="110"/>
      <c r="CA529" s="110"/>
      <c r="CB529" s="110"/>
      <c r="CC529" s="110"/>
      <c r="CD529" s="110"/>
      <c r="CE529" s="110"/>
      <c r="CF529" s="110"/>
      <c r="CG529" s="110"/>
      <c r="CH529" s="110"/>
      <c r="CI529" s="110"/>
      <c r="CJ529" s="110"/>
      <c r="CK529" s="110"/>
      <c r="CL529" s="110"/>
      <c r="CM529" s="110"/>
      <c r="CN529" s="110"/>
      <c r="CO529" s="110"/>
      <c r="CP529" s="110"/>
      <c r="CQ529" s="110"/>
      <c r="CR529" s="110"/>
      <c r="CS529" s="110"/>
      <c r="CT529" s="110"/>
      <c r="CU529" s="110"/>
      <c r="CV529" s="110"/>
      <c r="CW529" s="110"/>
      <c r="CX529" s="110"/>
      <c r="CY529" s="110"/>
      <c r="CZ529" s="110"/>
      <c r="DA529" s="110"/>
      <c r="DB529" s="110"/>
      <c r="DC529" s="110"/>
      <c r="DD529" s="110"/>
      <c r="DE529" s="110"/>
      <c r="DF529" s="110"/>
      <c r="DG529" s="110"/>
      <c r="DH529" s="110"/>
      <c r="DI529" s="110"/>
      <c r="DJ529" s="110"/>
      <c r="DK529" s="110"/>
      <c r="DL529" s="110"/>
      <c r="DM529" s="110"/>
      <c r="DN529" s="110"/>
      <c r="DO529" s="110"/>
      <c r="DP529" s="110"/>
      <c r="DQ529" s="110"/>
      <c r="DR529" s="110"/>
      <c r="DS529" s="110"/>
      <c r="DT529" s="110"/>
      <c r="DU529" s="110"/>
      <c r="DV529" s="110"/>
      <c r="DW529" s="110"/>
      <c r="DX529" s="110"/>
      <c r="DY529" s="110"/>
      <c r="DZ529" s="110"/>
      <c r="EA529" s="110"/>
      <c r="EB529" s="110"/>
      <c r="EC529" s="110"/>
      <c r="ED529" s="110"/>
      <c r="EE529" s="110"/>
      <c r="EF529" s="110"/>
      <c r="EG529" s="110"/>
      <c r="EH529" s="110"/>
      <c r="EI529" s="110"/>
      <c r="EJ529" s="110"/>
      <c r="EK529" s="110"/>
      <c r="EL529" s="110"/>
      <c r="EM529" s="110"/>
      <c r="EN529" s="110"/>
      <c r="EO529" s="110"/>
      <c r="EP529" s="110"/>
      <c r="EQ529" s="110"/>
      <c r="ER529" s="110"/>
      <c r="ES529" s="110"/>
      <c r="ET529" s="110"/>
      <c r="EU529" s="110"/>
      <c r="EV529" s="110"/>
      <c r="EW529" s="110"/>
      <c r="EX529" s="110"/>
      <c r="EY529" s="110"/>
      <c r="EZ529" s="110"/>
      <c r="FA529" s="110"/>
      <c r="FB529" s="110"/>
      <c r="FC529" s="110"/>
      <c r="FD529" s="110"/>
      <c r="FE529" s="110"/>
      <c r="FF529" s="110"/>
      <c r="FG529" s="110"/>
      <c r="FH529" s="110"/>
      <c r="FI529" s="110"/>
      <c r="FJ529" s="110"/>
      <c r="FK529" s="110"/>
      <c r="FL529" s="110"/>
      <c r="FM529" s="110"/>
      <c r="FN529" s="110"/>
      <c r="FO529" s="110"/>
      <c r="FP529" s="110"/>
      <c r="FQ529" s="110"/>
      <c r="FR529" s="110"/>
      <c r="FS529" s="110"/>
      <c r="FT529" s="110"/>
      <c r="FU529" s="110"/>
      <c r="FV529" s="110"/>
      <c r="FW529" s="110"/>
      <c r="FX529" s="110"/>
      <c r="FY529" s="110"/>
      <c r="FZ529" s="110"/>
      <c r="GA529" s="110"/>
      <c r="GB529" s="110"/>
      <c r="GC529" s="110"/>
      <c r="GD529" s="110"/>
      <c r="GE529" s="110"/>
      <c r="GF529" s="110"/>
      <c r="GG529" s="110"/>
      <c r="GH529" s="110"/>
      <c r="GI529" s="110"/>
      <c r="GJ529" s="110"/>
      <c r="GK529" s="110"/>
      <c r="GL529" s="110"/>
      <c r="GM529" s="110"/>
      <c r="GN529" s="110"/>
      <c r="GO529" s="110"/>
      <c r="GP529" s="110"/>
      <c r="GQ529" s="110"/>
      <c r="GR529" s="110"/>
      <c r="GS529" s="110"/>
      <c r="GT529" s="110"/>
      <c r="GU529" s="110"/>
      <c r="GV529" s="110"/>
      <c r="GW529" s="110"/>
      <c r="GX529" s="110"/>
      <c r="GY529" s="110"/>
      <c r="GZ529" s="110"/>
      <c r="HA529" s="110"/>
      <c r="HB529" s="110"/>
      <c r="HC529" s="110"/>
      <c r="HD529" s="110"/>
      <c r="HE529" s="110"/>
      <c r="HF529" s="110"/>
      <c r="HG529" s="110"/>
      <c r="HH529" s="110"/>
      <c r="HI529" s="110"/>
      <c r="HJ529" s="110"/>
      <c r="HK529" s="110"/>
      <c r="HL529" s="110"/>
      <c r="HM529" s="110"/>
      <c r="HN529" s="110"/>
      <c r="HO529" s="110"/>
      <c r="HP529" s="110"/>
      <c r="HQ529" s="110"/>
      <c r="HR529" s="110"/>
      <c r="HS529" s="110"/>
      <c r="HT529" s="110"/>
      <c r="HU529" s="110"/>
      <c r="HV529" s="110"/>
      <c r="HW529" s="110"/>
      <c r="HX529" s="110"/>
      <c r="HY529" s="110"/>
      <c r="HZ529" s="110"/>
      <c r="IA529" s="110"/>
    </row>
    <row r="530" spans="1:10" s="112" customFormat="1" ht="11.25">
      <c r="A530" s="103" t="s">
        <v>1009</v>
      </c>
      <c r="B530" s="167" t="s">
        <v>1010</v>
      </c>
      <c r="C530" s="137"/>
      <c r="D530" s="62">
        <v>524378.48</v>
      </c>
      <c r="E530" s="62">
        <v>507942.29</v>
      </c>
      <c r="F530" s="62">
        <f>SUM(F531:F532)</f>
        <v>659476.3400000001</v>
      </c>
      <c r="G530" s="62">
        <f>SUM(G531:G532)</f>
        <v>705700</v>
      </c>
      <c r="H530" s="62">
        <f>SUM(H531:H532)</f>
        <v>762000</v>
      </c>
      <c r="I530" s="62">
        <f>SUM(I531:I532)</f>
        <v>823000</v>
      </c>
      <c r="J530" s="62">
        <f>SUM(J531:J532)</f>
        <v>889000</v>
      </c>
    </row>
    <row r="531" spans="1:10" s="124" customFormat="1" ht="18" hidden="1">
      <c r="A531" s="101" t="s">
        <v>1982</v>
      </c>
      <c r="B531" s="142" t="s">
        <v>1983</v>
      </c>
      <c r="C531" s="143" t="s">
        <v>97</v>
      </c>
      <c r="D531" s="64"/>
      <c r="E531" s="64"/>
      <c r="F531" s="64">
        <v>250654.89</v>
      </c>
      <c r="G531" s="64">
        <v>268200</v>
      </c>
      <c r="H531" s="64">
        <v>289500</v>
      </c>
      <c r="I531" s="64">
        <v>312600</v>
      </c>
      <c r="J531" s="64">
        <v>337600</v>
      </c>
    </row>
    <row r="532" spans="1:10" s="124" customFormat="1" ht="18" hidden="1">
      <c r="A532" s="101" t="s">
        <v>1984</v>
      </c>
      <c r="B532" s="142" t="s">
        <v>1985</v>
      </c>
      <c r="C532" s="143" t="s">
        <v>97</v>
      </c>
      <c r="D532" s="64"/>
      <c r="E532" s="64"/>
      <c r="F532" s="64">
        <v>408821.45</v>
      </c>
      <c r="G532" s="64">
        <v>437500</v>
      </c>
      <c r="H532" s="64">
        <v>472500</v>
      </c>
      <c r="I532" s="64">
        <v>510400</v>
      </c>
      <c r="J532" s="64">
        <v>551400</v>
      </c>
    </row>
    <row r="533" spans="1:10" ht="18" customHeight="1" hidden="1">
      <c r="A533" s="139" t="s">
        <v>1312</v>
      </c>
      <c r="B533" s="140" t="s">
        <v>1541</v>
      </c>
      <c r="C533" s="141"/>
      <c r="D533" s="166">
        <f aca="true" t="shared" si="126" ref="D533:J535">D534</f>
        <v>12388.27</v>
      </c>
      <c r="E533" s="166">
        <f t="shared" si="126"/>
        <v>17641.18</v>
      </c>
      <c r="F533" s="166">
        <f t="shared" si="126"/>
        <v>29392.2</v>
      </c>
      <c r="G533" s="166">
        <f t="shared" si="126"/>
        <v>0</v>
      </c>
      <c r="H533" s="166">
        <f t="shared" si="126"/>
        <v>0</v>
      </c>
      <c r="I533" s="166">
        <f t="shared" si="126"/>
        <v>0</v>
      </c>
      <c r="J533" s="166">
        <f t="shared" si="126"/>
        <v>0</v>
      </c>
    </row>
    <row r="534" spans="1:235" ht="22.5" hidden="1">
      <c r="A534" s="103" t="s">
        <v>1314</v>
      </c>
      <c r="B534" s="167" t="s">
        <v>1542</v>
      </c>
      <c r="C534" s="137"/>
      <c r="D534" s="62">
        <f t="shared" si="126"/>
        <v>12388.27</v>
      </c>
      <c r="E534" s="62">
        <f t="shared" si="126"/>
        <v>17641.18</v>
      </c>
      <c r="F534" s="62">
        <f t="shared" si="126"/>
        <v>29392.2</v>
      </c>
      <c r="G534" s="62">
        <f t="shared" si="126"/>
        <v>0</v>
      </c>
      <c r="H534" s="62">
        <f t="shared" si="126"/>
        <v>0</v>
      </c>
      <c r="I534" s="62">
        <f t="shared" si="126"/>
        <v>0</v>
      </c>
      <c r="J534" s="62">
        <f t="shared" si="126"/>
        <v>0</v>
      </c>
      <c r="K534" s="110"/>
      <c r="L534" s="110"/>
      <c r="M534" s="110"/>
      <c r="N534" s="110"/>
      <c r="O534" s="110"/>
      <c r="P534" s="110"/>
      <c r="Q534" s="110"/>
      <c r="R534" s="110"/>
      <c r="S534" s="110"/>
      <c r="T534" s="110"/>
      <c r="U534" s="110"/>
      <c r="V534" s="110"/>
      <c r="W534" s="110"/>
      <c r="X534" s="110"/>
      <c r="Y534" s="110"/>
      <c r="Z534" s="110"/>
      <c r="AA534" s="110"/>
      <c r="AB534" s="110"/>
      <c r="AC534" s="110"/>
      <c r="AD534" s="110"/>
      <c r="AE534" s="110"/>
      <c r="AF534" s="110"/>
      <c r="AG534" s="110"/>
      <c r="AH534" s="110"/>
      <c r="AI534" s="110"/>
      <c r="AJ534" s="110"/>
      <c r="AK534" s="110"/>
      <c r="AL534" s="110"/>
      <c r="AM534" s="110"/>
      <c r="AN534" s="110"/>
      <c r="AO534" s="110"/>
      <c r="AP534" s="110"/>
      <c r="AQ534" s="110"/>
      <c r="AR534" s="110"/>
      <c r="AS534" s="110"/>
      <c r="AT534" s="110"/>
      <c r="AU534" s="110"/>
      <c r="AV534" s="110"/>
      <c r="AW534" s="110"/>
      <c r="AX534" s="110"/>
      <c r="AY534" s="110"/>
      <c r="AZ534" s="110"/>
      <c r="BA534" s="110"/>
      <c r="BB534" s="110"/>
      <c r="BC534" s="110"/>
      <c r="BD534" s="110"/>
      <c r="BE534" s="110"/>
      <c r="BF534" s="110"/>
      <c r="BG534" s="110"/>
      <c r="BH534" s="110"/>
      <c r="BI534" s="110"/>
      <c r="BJ534" s="110"/>
      <c r="BK534" s="110"/>
      <c r="BL534" s="110"/>
      <c r="BM534" s="110"/>
      <c r="BN534" s="110"/>
      <c r="BO534" s="110"/>
      <c r="BP534" s="110"/>
      <c r="BQ534" s="110"/>
      <c r="BR534" s="110"/>
      <c r="BS534" s="110"/>
      <c r="BT534" s="110"/>
      <c r="BU534" s="110"/>
      <c r="BV534" s="110"/>
      <c r="BW534" s="110"/>
      <c r="BX534" s="110"/>
      <c r="BY534" s="110"/>
      <c r="BZ534" s="110"/>
      <c r="CA534" s="110"/>
      <c r="CB534" s="110"/>
      <c r="CC534" s="110"/>
      <c r="CD534" s="110"/>
      <c r="CE534" s="110"/>
      <c r="CF534" s="110"/>
      <c r="CG534" s="110"/>
      <c r="CH534" s="110"/>
      <c r="CI534" s="110"/>
      <c r="CJ534" s="110"/>
      <c r="CK534" s="110"/>
      <c r="CL534" s="110"/>
      <c r="CM534" s="110"/>
      <c r="CN534" s="110"/>
      <c r="CO534" s="110"/>
      <c r="CP534" s="110"/>
      <c r="CQ534" s="110"/>
      <c r="CR534" s="110"/>
      <c r="CS534" s="110"/>
      <c r="CT534" s="110"/>
      <c r="CU534" s="110"/>
      <c r="CV534" s="110"/>
      <c r="CW534" s="110"/>
      <c r="CX534" s="110"/>
      <c r="CY534" s="110"/>
      <c r="CZ534" s="110"/>
      <c r="DA534" s="110"/>
      <c r="DB534" s="110"/>
      <c r="DC534" s="110"/>
      <c r="DD534" s="110"/>
      <c r="DE534" s="110"/>
      <c r="DF534" s="110"/>
      <c r="DG534" s="110"/>
      <c r="DH534" s="110"/>
      <c r="DI534" s="110"/>
      <c r="DJ534" s="110"/>
      <c r="DK534" s="110"/>
      <c r="DL534" s="110"/>
      <c r="DM534" s="110"/>
      <c r="DN534" s="110"/>
      <c r="DO534" s="110"/>
      <c r="DP534" s="110"/>
      <c r="DQ534" s="110"/>
      <c r="DR534" s="110"/>
      <c r="DS534" s="110"/>
      <c r="DT534" s="110"/>
      <c r="DU534" s="110"/>
      <c r="DV534" s="110"/>
      <c r="DW534" s="110"/>
      <c r="DX534" s="110"/>
      <c r="DY534" s="110"/>
      <c r="DZ534" s="110"/>
      <c r="EA534" s="110"/>
      <c r="EB534" s="110"/>
      <c r="EC534" s="110"/>
      <c r="ED534" s="110"/>
      <c r="EE534" s="110"/>
      <c r="EF534" s="110"/>
      <c r="EG534" s="110"/>
      <c r="EH534" s="110"/>
      <c r="EI534" s="110"/>
      <c r="EJ534" s="110"/>
      <c r="EK534" s="110"/>
      <c r="EL534" s="110"/>
      <c r="EM534" s="110"/>
      <c r="EN534" s="110"/>
      <c r="EO534" s="110"/>
      <c r="EP534" s="110"/>
      <c r="EQ534" s="110"/>
      <c r="ER534" s="110"/>
      <c r="ES534" s="110"/>
      <c r="ET534" s="110"/>
      <c r="EU534" s="110"/>
      <c r="EV534" s="110"/>
      <c r="EW534" s="110"/>
      <c r="EX534" s="110"/>
      <c r="EY534" s="110"/>
      <c r="EZ534" s="110"/>
      <c r="FA534" s="110"/>
      <c r="FB534" s="110"/>
      <c r="FC534" s="110"/>
      <c r="FD534" s="110"/>
      <c r="FE534" s="110"/>
      <c r="FF534" s="110"/>
      <c r="FG534" s="110"/>
      <c r="FH534" s="110"/>
      <c r="FI534" s="110"/>
      <c r="FJ534" s="110"/>
      <c r="FK534" s="110"/>
      <c r="FL534" s="110"/>
      <c r="FM534" s="110"/>
      <c r="FN534" s="110"/>
      <c r="FO534" s="110"/>
      <c r="FP534" s="110"/>
      <c r="FQ534" s="110"/>
      <c r="FR534" s="110"/>
      <c r="FS534" s="110"/>
      <c r="FT534" s="110"/>
      <c r="FU534" s="110"/>
      <c r="FV534" s="110"/>
      <c r="FW534" s="110"/>
      <c r="FX534" s="110"/>
      <c r="FY534" s="110"/>
      <c r="FZ534" s="110"/>
      <c r="GA534" s="110"/>
      <c r="GB534" s="110"/>
      <c r="GC534" s="110"/>
      <c r="GD534" s="110"/>
      <c r="GE534" s="110"/>
      <c r="GF534" s="110"/>
      <c r="GG534" s="110"/>
      <c r="GH534" s="110"/>
      <c r="GI534" s="110"/>
      <c r="GJ534" s="110"/>
      <c r="GK534" s="110"/>
      <c r="GL534" s="110"/>
      <c r="GM534" s="110"/>
      <c r="GN534" s="110"/>
      <c r="GO534" s="110"/>
      <c r="GP534" s="110"/>
      <c r="GQ534" s="110"/>
      <c r="GR534" s="110"/>
      <c r="GS534" s="110"/>
      <c r="GT534" s="110"/>
      <c r="GU534" s="110"/>
      <c r="GV534" s="110"/>
      <c r="GW534" s="110"/>
      <c r="GX534" s="110"/>
      <c r="GY534" s="110"/>
      <c r="GZ534" s="110"/>
      <c r="HA534" s="110"/>
      <c r="HB534" s="110"/>
      <c r="HC534" s="110"/>
      <c r="HD534" s="110"/>
      <c r="HE534" s="110"/>
      <c r="HF534" s="110"/>
      <c r="HG534" s="110"/>
      <c r="HH534" s="110"/>
      <c r="HI534" s="110"/>
      <c r="HJ534" s="110"/>
      <c r="HK534" s="110"/>
      <c r="HL534" s="110"/>
      <c r="HM534" s="110"/>
      <c r="HN534" s="110"/>
      <c r="HO534" s="110"/>
      <c r="HP534" s="110"/>
      <c r="HQ534" s="110"/>
      <c r="HR534" s="110"/>
      <c r="HS534" s="110"/>
      <c r="HT534" s="110"/>
      <c r="HU534" s="110"/>
      <c r="HV534" s="110"/>
      <c r="HW534" s="110"/>
      <c r="HX534" s="110"/>
      <c r="HY534" s="110"/>
      <c r="HZ534" s="110"/>
      <c r="IA534" s="110"/>
    </row>
    <row r="535" spans="1:235" ht="20.25" customHeight="1" hidden="1">
      <c r="A535" s="101" t="s">
        <v>1316</v>
      </c>
      <c r="B535" s="142" t="s">
        <v>1317</v>
      </c>
      <c r="C535" s="143"/>
      <c r="D535" s="64">
        <f t="shared" si="126"/>
        <v>12388.27</v>
      </c>
      <c r="E535" s="64">
        <f t="shared" si="126"/>
        <v>17641.18</v>
      </c>
      <c r="F535" s="64">
        <f t="shared" si="126"/>
        <v>29392.2</v>
      </c>
      <c r="G535" s="64">
        <f t="shared" si="126"/>
        <v>0</v>
      </c>
      <c r="H535" s="64">
        <f t="shared" si="126"/>
        <v>0</v>
      </c>
      <c r="I535" s="64">
        <f t="shared" si="126"/>
        <v>0</v>
      </c>
      <c r="J535" s="64">
        <f t="shared" si="126"/>
        <v>0</v>
      </c>
      <c r="K535" s="110"/>
      <c r="L535" s="110"/>
      <c r="M535" s="110"/>
      <c r="N535" s="110"/>
      <c r="O535" s="110"/>
      <c r="P535" s="110"/>
      <c r="Q535" s="110"/>
      <c r="R535" s="110"/>
      <c r="S535" s="110"/>
      <c r="T535" s="110"/>
      <c r="U535" s="110"/>
      <c r="V535" s="110"/>
      <c r="W535" s="110"/>
      <c r="X535" s="110"/>
      <c r="Y535" s="110"/>
      <c r="Z535" s="110"/>
      <c r="AA535" s="110"/>
      <c r="AB535" s="110"/>
      <c r="AC535" s="110"/>
      <c r="AD535" s="110"/>
      <c r="AE535" s="110"/>
      <c r="AF535" s="110"/>
      <c r="AG535" s="110"/>
      <c r="AH535" s="110"/>
      <c r="AI535" s="110"/>
      <c r="AJ535" s="110"/>
      <c r="AK535" s="110"/>
      <c r="AL535" s="110"/>
      <c r="AM535" s="110"/>
      <c r="AN535" s="110"/>
      <c r="AO535" s="110"/>
      <c r="AP535" s="110"/>
      <c r="AQ535" s="110"/>
      <c r="AR535" s="110"/>
      <c r="AS535" s="110"/>
      <c r="AT535" s="110"/>
      <c r="AU535" s="110"/>
      <c r="AV535" s="110"/>
      <c r="AW535" s="110"/>
      <c r="AX535" s="110"/>
      <c r="AY535" s="110"/>
      <c r="AZ535" s="110"/>
      <c r="BA535" s="110"/>
      <c r="BB535" s="110"/>
      <c r="BC535" s="110"/>
      <c r="BD535" s="110"/>
      <c r="BE535" s="110"/>
      <c r="BF535" s="110"/>
      <c r="BG535" s="110"/>
      <c r="BH535" s="110"/>
      <c r="BI535" s="110"/>
      <c r="BJ535" s="110"/>
      <c r="BK535" s="110"/>
      <c r="BL535" s="110"/>
      <c r="BM535" s="110"/>
      <c r="BN535" s="110"/>
      <c r="BO535" s="110"/>
      <c r="BP535" s="110"/>
      <c r="BQ535" s="110"/>
      <c r="BR535" s="110"/>
      <c r="BS535" s="110"/>
      <c r="BT535" s="110"/>
      <c r="BU535" s="110"/>
      <c r="BV535" s="110"/>
      <c r="BW535" s="110"/>
      <c r="BX535" s="110"/>
      <c r="BY535" s="110"/>
      <c r="BZ535" s="110"/>
      <c r="CA535" s="110"/>
      <c r="CB535" s="110"/>
      <c r="CC535" s="110"/>
      <c r="CD535" s="110"/>
      <c r="CE535" s="110"/>
      <c r="CF535" s="110"/>
      <c r="CG535" s="110"/>
      <c r="CH535" s="110"/>
      <c r="CI535" s="110"/>
      <c r="CJ535" s="110"/>
      <c r="CK535" s="110"/>
      <c r="CL535" s="110"/>
      <c r="CM535" s="110"/>
      <c r="CN535" s="110"/>
      <c r="CO535" s="110"/>
      <c r="CP535" s="110"/>
      <c r="CQ535" s="110"/>
      <c r="CR535" s="110"/>
      <c r="CS535" s="110"/>
      <c r="CT535" s="110"/>
      <c r="CU535" s="110"/>
      <c r="CV535" s="110"/>
      <c r="CW535" s="110"/>
      <c r="CX535" s="110"/>
      <c r="CY535" s="110"/>
      <c r="CZ535" s="110"/>
      <c r="DA535" s="110"/>
      <c r="DB535" s="110"/>
      <c r="DC535" s="110"/>
      <c r="DD535" s="110"/>
      <c r="DE535" s="110"/>
      <c r="DF535" s="110"/>
      <c r="DG535" s="110"/>
      <c r="DH535" s="110"/>
      <c r="DI535" s="110"/>
      <c r="DJ535" s="110"/>
      <c r="DK535" s="110"/>
      <c r="DL535" s="110"/>
      <c r="DM535" s="110"/>
      <c r="DN535" s="110"/>
      <c r="DO535" s="110"/>
      <c r="DP535" s="110"/>
      <c r="DQ535" s="110"/>
      <c r="DR535" s="110"/>
      <c r="DS535" s="110"/>
      <c r="DT535" s="110"/>
      <c r="DU535" s="110"/>
      <c r="DV535" s="110"/>
      <c r="DW535" s="110"/>
      <c r="DX535" s="110"/>
      <c r="DY535" s="110"/>
      <c r="DZ535" s="110"/>
      <c r="EA535" s="110"/>
      <c r="EB535" s="110"/>
      <c r="EC535" s="110"/>
      <c r="ED535" s="110"/>
      <c r="EE535" s="110"/>
      <c r="EF535" s="110"/>
      <c r="EG535" s="110"/>
      <c r="EH535" s="110"/>
      <c r="EI535" s="110"/>
      <c r="EJ535" s="110"/>
      <c r="EK535" s="110"/>
      <c r="EL535" s="110"/>
      <c r="EM535" s="110"/>
      <c r="EN535" s="110"/>
      <c r="EO535" s="110"/>
      <c r="EP535" s="110"/>
      <c r="EQ535" s="110"/>
      <c r="ER535" s="110"/>
      <c r="ES535" s="110"/>
      <c r="ET535" s="110"/>
      <c r="EU535" s="110"/>
      <c r="EV535" s="110"/>
      <c r="EW535" s="110"/>
      <c r="EX535" s="110"/>
      <c r="EY535" s="110"/>
      <c r="EZ535" s="110"/>
      <c r="FA535" s="110"/>
      <c r="FB535" s="110"/>
      <c r="FC535" s="110"/>
      <c r="FD535" s="110"/>
      <c r="FE535" s="110"/>
      <c r="FF535" s="110"/>
      <c r="FG535" s="110"/>
      <c r="FH535" s="110"/>
      <c r="FI535" s="110"/>
      <c r="FJ535" s="110"/>
      <c r="FK535" s="110"/>
      <c r="FL535" s="110"/>
      <c r="FM535" s="110"/>
      <c r="FN535" s="110"/>
      <c r="FO535" s="110"/>
      <c r="FP535" s="110"/>
      <c r="FQ535" s="110"/>
      <c r="FR535" s="110"/>
      <c r="FS535" s="110"/>
      <c r="FT535" s="110"/>
      <c r="FU535" s="110"/>
      <c r="FV535" s="110"/>
      <c r="FW535" s="110"/>
      <c r="FX535" s="110"/>
      <c r="FY535" s="110"/>
      <c r="FZ535" s="110"/>
      <c r="GA535" s="110"/>
      <c r="GB535" s="110"/>
      <c r="GC535" s="110"/>
      <c r="GD535" s="110"/>
      <c r="GE535" s="110"/>
      <c r="GF535" s="110"/>
      <c r="GG535" s="110"/>
      <c r="GH535" s="110"/>
      <c r="GI535" s="110"/>
      <c r="GJ535" s="110"/>
      <c r="GK535" s="110"/>
      <c r="GL535" s="110"/>
      <c r="GM535" s="110"/>
      <c r="GN535" s="110"/>
      <c r="GO535" s="110"/>
      <c r="GP535" s="110"/>
      <c r="GQ535" s="110"/>
      <c r="GR535" s="110"/>
      <c r="GS535" s="110"/>
      <c r="GT535" s="110"/>
      <c r="GU535" s="110"/>
      <c r="GV535" s="110"/>
      <c r="GW535" s="110"/>
      <c r="GX535" s="110"/>
      <c r="GY535" s="110"/>
      <c r="GZ535" s="110"/>
      <c r="HA535" s="110"/>
      <c r="HB535" s="110"/>
      <c r="HC535" s="110"/>
      <c r="HD535" s="110"/>
      <c r="HE535" s="110"/>
      <c r="HF535" s="110"/>
      <c r="HG535" s="110"/>
      <c r="HH535" s="110"/>
      <c r="HI535" s="110"/>
      <c r="HJ535" s="110"/>
      <c r="HK535" s="110"/>
      <c r="HL535" s="110"/>
      <c r="HM535" s="110"/>
      <c r="HN535" s="110"/>
      <c r="HO535" s="110"/>
      <c r="HP535" s="110"/>
      <c r="HQ535" s="110"/>
      <c r="HR535" s="110"/>
      <c r="HS535" s="110"/>
      <c r="HT535" s="110"/>
      <c r="HU535" s="110"/>
      <c r="HV535" s="110"/>
      <c r="HW535" s="110"/>
      <c r="HX535" s="110"/>
      <c r="HY535" s="110"/>
      <c r="HZ535" s="110"/>
      <c r="IA535" s="110"/>
    </row>
    <row r="536" spans="1:235" ht="17.25" customHeight="1" hidden="1">
      <c r="A536" s="101" t="s">
        <v>1318</v>
      </c>
      <c r="B536" s="142" t="s">
        <v>1543</v>
      </c>
      <c r="C536" s="143" t="s">
        <v>207</v>
      </c>
      <c r="D536" s="64">
        <v>12388.27</v>
      </c>
      <c r="E536" s="64">
        <v>17641.18</v>
      </c>
      <c r="F536" s="64">
        <v>29392.2</v>
      </c>
      <c r="G536" s="64"/>
      <c r="H536" s="64"/>
      <c r="I536" s="64"/>
      <c r="J536" s="64"/>
      <c r="K536" s="110"/>
      <c r="L536" s="110"/>
      <c r="M536" s="110"/>
      <c r="N536" s="110"/>
      <c r="O536" s="110"/>
      <c r="P536" s="110"/>
      <c r="Q536" s="110"/>
      <c r="R536" s="110"/>
      <c r="S536" s="110"/>
      <c r="T536" s="110"/>
      <c r="U536" s="110"/>
      <c r="V536" s="110"/>
      <c r="W536" s="110"/>
      <c r="X536" s="110"/>
      <c r="Y536" s="110"/>
      <c r="Z536" s="110"/>
      <c r="AA536" s="110"/>
      <c r="AB536" s="110"/>
      <c r="AC536" s="110"/>
      <c r="AD536" s="110"/>
      <c r="AE536" s="110"/>
      <c r="AF536" s="110"/>
      <c r="AG536" s="110"/>
      <c r="AH536" s="110"/>
      <c r="AI536" s="110"/>
      <c r="AJ536" s="110"/>
      <c r="AK536" s="110"/>
      <c r="AL536" s="110"/>
      <c r="AM536" s="110"/>
      <c r="AN536" s="110"/>
      <c r="AO536" s="110"/>
      <c r="AP536" s="110"/>
      <c r="AQ536" s="110"/>
      <c r="AR536" s="110"/>
      <c r="AS536" s="110"/>
      <c r="AT536" s="110"/>
      <c r="AU536" s="110"/>
      <c r="AV536" s="110"/>
      <c r="AW536" s="110"/>
      <c r="AX536" s="110"/>
      <c r="AY536" s="110"/>
      <c r="AZ536" s="110"/>
      <c r="BA536" s="110"/>
      <c r="BB536" s="110"/>
      <c r="BC536" s="110"/>
      <c r="BD536" s="110"/>
      <c r="BE536" s="110"/>
      <c r="BF536" s="110"/>
      <c r="BG536" s="110"/>
      <c r="BH536" s="110"/>
      <c r="BI536" s="110"/>
      <c r="BJ536" s="110"/>
      <c r="BK536" s="110"/>
      <c r="BL536" s="110"/>
      <c r="BM536" s="110"/>
      <c r="BN536" s="110"/>
      <c r="BO536" s="110"/>
      <c r="BP536" s="110"/>
      <c r="BQ536" s="110"/>
      <c r="BR536" s="110"/>
      <c r="BS536" s="110"/>
      <c r="BT536" s="110"/>
      <c r="BU536" s="110"/>
      <c r="BV536" s="110"/>
      <c r="BW536" s="110"/>
      <c r="BX536" s="110"/>
      <c r="BY536" s="110"/>
      <c r="BZ536" s="110"/>
      <c r="CA536" s="110"/>
      <c r="CB536" s="110"/>
      <c r="CC536" s="110"/>
      <c r="CD536" s="110"/>
      <c r="CE536" s="110"/>
      <c r="CF536" s="110"/>
      <c r="CG536" s="110"/>
      <c r="CH536" s="110"/>
      <c r="CI536" s="110"/>
      <c r="CJ536" s="110"/>
      <c r="CK536" s="110"/>
      <c r="CL536" s="110"/>
      <c r="CM536" s="110"/>
      <c r="CN536" s="110"/>
      <c r="CO536" s="110"/>
      <c r="CP536" s="110"/>
      <c r="CQ536" s="110"/>
      <c r="CR536" s="110"/>
      <c r="CS536" s="110"/>
      <c r="CT536" s="110"/>
      <c r="CU536" s="110"/>
      <c r="CV536" s="110"/>
      <c r="CW536" s="110"/>
      <c r="CX536" s="110"/>
      <c r="CY536" s="110"/>
      <c r="CZ536" s="110"/>
      <c r="DA536" s="110"/>
      <c r="DB536" s="110"/>
      <c r="DC536" s="110"/>
      <c r="DD536" s="110"/>
      <c r="DE536" s="110"/>
      <c r="DF536" s="110"/>
      <c r="DG536" s="110"/>
      <c r="DH536" s="110"/>
      <c r="DI536" s="110"/>
      <c r="DJ536" s="110"/>
      <c r="DK536" s="110"/>
      <c r="DL536" s="110"/>
      <c r="DM536" s="110"/>
      <c r="DN536" s="110"/>
      <c r="DO536" s="110"/>
      <c r="DP536" s="110"/>
      <c r="DQ536" s="110"/>
      <c r="DR536" s="110"/>
      <c r="DS536" s="110"/>
      <c r="DT536" s="110"/>
      <c r="DU536" s="110"/>
      <c r="DV536" s="110"/>
      <c r="DW536" s="110"/>
      <c r="DX536" s="110"/>
      <c r="DY536" s="110"/>
      <c r="DZ536" s="110"/>
      <c r="EA536" s="110"/>
      <c r="EB536" s="110"/>
      <c r="EC536" s="110"/>
      <c r="ED536" s="110"/>
      <c r="EE536" s="110"/>
      <c r="EF536" s="110"/>
      <c r="EG536" s="110"/>
      <c r="EH536" s="110"/>
      <c r="EI536" s="110"/>
      <c r="EJ536" s="110"/>
      <c r="EK536" s="110"/>
      <c r="EL536" s="110"/>
      <c r="EM536" s="110"/>
      <c r="EN536" s="110"/>
      <c r="EO536" s="110"/>
      <c r="EP536" s="110"/>
      <c r="EQ536" s="110"/>
      <c r="ER536" s="110"/>
      <c r="ES536" s="110"/>
      <c r="ET536" s="110"/>
      <c r="EU536" s="110"/>
      <c r="EV536" s="110"/>
      <c r="EW536" s="110"/>
      <c r="EX536" s="110"/>
      <c r="EY536" s="110"/>
      <c r="EZ536" s="110"/>
      <c r="FA536" s="110"/>
      <c r="FB536" s="110"/>
      <c r="FC536" s="110"/>
      <c r="FD536" s="110"/>
      <c r="FE536" s="110"/>
      <c r="FF536" s="110"/>
      <c r="FG536" s="110"/>
      <c r="FH536" s="110"/>
      <c r="FI536" s="110"/>
      <c r="FJ536" s="110"/>
      <c r="FK536" s="110"/>
      <c r="FL536" s="110"/>
      <c r="FM536" s="110"/>
      <c r="FN536" s="110"/>
      <c r="FO536" s="110"/>
      <c r="FP536" s="110"/>
      <c r="FQ536" s="110"/>
      <c r="FR536" s="110"/>
      <c r="FS536" s="110"/>
      <c r="FT536" s="110"/>
      <c r="FU536" s="110"/>
      <c r="FV536" s="110"/>
      <c r="FW536" s="110"/>
      <c r="FX536" s="110"/>
      <c r="FY536" s="110"/>
      <c r="FZ536" s="110"/>
      <c r="GA536" s="110"/>
      <c r="GB536" s="110"/>
      <c r="GC536" s="110"/>
      <c r="GD536" s="110"/>
      <c r="GE536" s="110"/>
      <c r="GF536" s="110"/>
      <c r="GG536" s="110"/>
      <c r="GH536" s="110"/>
      <c r="GI536" s="110"/>
      <c r="GJ536" s="110"/>
      <c r="GK536" s="110"/>
      <c r="GL536" s="110"/>
      <c r="GM536" s="110"/>
      <c r="GN536" s="110"/>
      <c r="GO536" s="110"/>
      <c r="GP536" s="110"/>
      <c r="GQ536" s="110"/>
      <c r="GR536" s="110"/>
      <c r="GS536" s="110"/>
      <c r="GT536" s="110"/>
      <c r="GU536" s="110"/>
      <c r="GV536" s="110"/>
      <c r="GW536" s="110"/>
      <c r="GX536" s="110"/>
      <c r="GY536" s="110"/>
      <c r="GZ536" s="110"/>
      <c r="HA536" s="110"/>
      <c r="HB536" s="110"/>
      <c r="HC536" s="110"/>
      <c r="HD536" s="110"/>
      <c r="HE536" s="110"/>
      <c r="HF536" s="110"/>
      <c r="HG536" s="110"/>
      <c r="HH536" s="110"/>
      <c r="HI536" s="110"/>
      <c r="HJ536" s="110"/>
      <c r="HK536" s="110"/>
      <c r="HL536" s="110"/>
      <c r="HM536" s="110"/>
      <c r="HN536" s="110"/>
      <c r="HO536" s="110"/>
      <c r="HP536" s="110"/>
      <c r="HQ536" s="110"/>
      <c r="HR536" s="110"/>
      <c r="HS536" s="110"/>
      <c r="HT536" s="110"/>
      <c r="HU536" s="110"/>
      <c r="HV536" s="110"/>
      <c r="HW536" s="110"/>
      <c r="HX536" s="110"/>
      <c r="HY536" s="110"/>
      <c r="HZ536" s="110"/>
      <c r="IA536" s="110"/>
    </row>
    <row r="537" spans="1:235" ht="22.5">
      <c r="A537" s="139" t="s">
        <v>325</v>
      </c>
      <c r="B537" s="140" t="s">
        <v>326</v>
      </c>
      <c r="C537" s="141"/>
      <c r="D537" s="166">
        <f aca="true" t="shared" si="127" ref="D537:J537">D538</f>
        <v>132226.33</v>
      </c>
      <c r="E537" s="166">
        <f t="shared" si="127"/>
        <v>153559.43</v>
      </c>
      <c r="F537" s="166">
        <f>F538</f>
        <v>185091.03</v>
      </c>
      <c r="G537" s="166">
        <f t="shared" si="127"/>
        <v>184000</v>
      </c>
      <c r="H537" s="166">
        <f t="shared" si="127"/>
        <v>198700</v>
      </c>
      <c r="I537" s="166">
        <f t="shared" si="127"/>
        <v>215000</v>
      </c>
      <c r="J537" s="166">
        <f t="shared" si="127"/>
        <v>232000</v>
      </c>
      <c r="K537" s="110"/>
      <c r="L537" s="110"/>
      <c r="M537" s="110"/>
      <c r="N537" s="110"/>
      <c r="O537" s="110"/>
      <c r="P537" s="110"/>
      <c r="Q537" s="110"/>
      <c r="R537" s="110"/>
      <c r="S537" s="110"/>
      <c r="T537" s="110"/>
      <c r="U537" s="110"/>
      <c r="V537" s="110"/>
      <c r="W537" s="110"/>
      <c r="X537" s="110"/>
      <c r="Y537" s="110"/>
      <c r="Z537" s="110"/>
      <c r="AA537" s="110"/>
      <c r="AB537" s="110"/>
      <c r="AC537" s="110"/>
      <c r="AD537" s="110"/>
      <c r="AE537" s="110"/>
      <c r="AF537" s="110"/>
      <c r="AG537" s="110"/>
      <c r="AH537" s="110"/>
      <c r="AI537" s="110"/>
      <c r="AJ537" s="110"/>
      <c r="AK537" s="110"/>
      <c r="AL537" s="110"/>
      <c r="AM537" s="110"/>
      <c r="AN537" s="110"/>
      <c r="AO537" s="110"/>
      <c r="AP537" s="110"/>
      <c r="AQ537" s="110"/>
      <c r="AR537" s="110"/>
      <c r="AS537" s="110"/>
      <c r="AT537" s="110"/>
      <c r="AU537" s="110"/>
      <c r="AV537" s="110"/>
      <c r="AW537" s="110"/>
      <c r="AX537" s="110"/>
      <c r="AY537" s="110"/>
      <c r="AZ537" s="110"/>
      <c r="BA537" s="110"/>
      <c r="BB537" s="110"/>
      <c r="BC537" s="110"/>
      <c r="BD537" s="110"/>
      <c r="BE537" s="110"/>
      <c r="BF537" s="110"/>
      <c r="BG537" s="110"/>
      <c r="BH537" s="110"/>
      <c r="BI537" s="110"/>
      <c r="BJ537" s="110"/>
      <c r="BK537" s="110"/>
      <c r="BL537" s="110"/>
      <c r="BM537" s="110"/>
      <c r="BN537" s="110"/>
      <c r="BO537" s="110"/>
      <c r="BP537" s="110"/>
      <c r="BQ537" s="110"/>
      <c r="BR537" s="110"/>
      <c r="BS537" s="110"/>
      <c r="BT537" s="110"/>
      <c r="BU537" s="110"/>
      <c r="BV537" s="110"/>
      <c r="BW537" s="110"/>
      <c r="BX537" s="110"/>
      <c r="BY537" s="110"/>
      <c r="BZ537" s="110"/>
      <c r="CA537" s="110"/>
      <c r="CB537" s="110"/>
      <c r="CC537" s="110"/>
      <c r="CD537" s="110"/>
      <c r="CE537" s="110"/>
      <c r="CF537" s="110"/>
      <c r="CG537" s="110"/>
      <c r="CH537" s="110"/>
      <c r="CI537" s="110"/>
      <c r="CJ537" s="110"/>
      <c r="CK537" s="110"/>
      <c r="CL537" s="110"/>
      <c r="CM537" s="110"/>
      <c r="CN537" s="110"/>
      <c r="CO537" s="110"/>
      <c r="CP537" s="110"/>
      <c r="CQ537" s="110"/>
      <c r="CR537" s="110"/>
      <c r="CS537" s="110"/>
      <c r="CT537" s="110"/>
      <c r="CU537" s="110"/>
      <c r="CV537" s="110"/>
      <c r="CW537" s="110"/>
      <c r="CX537" s="110"/>
      <c r="CY537" s="110"/>
      <c r="CZ537" s="110"/>
      <c r="DA537" s="110"/>
      <c r="DB537" s="110"/>
      <c r="DC537" s="110"/>
      <c r="DD537" s="110"/>
      <c r="DE537" s="110"/>
      <c r="DF537" s="110"/>
      <c r="DG537" s="110"/>
      <c r="DH537" s="110"/>
      <c r="DI537" s="110"/>
      <c r="DJ537" s="110"/>
      <c r="DK537" s="110"/>
      <c r="DL537" s="110"/>
      <c r="DM537" s="110"/>
      <c r="DN537" s="110"/>
      <c r="DO537" s="110"/>
      <c r="DP537" s="110"/>
      <c r="DQ537" s="110"/>
      <c r="DR537" s="110"/>
      <c r="DS537" s="110"/>
      <c r="DT537" s="110"/>
      <c r="DU537" s="110"/>
      <c r="DV537" s="110"/>
      <c r="DW537" s="110"/>
      <c r="DX537" s="110"/>
      <c r="DY537" s="110"/>
      <c r="DZ537" s="110"/>
      <c r="EA537" s="110"/>
      <c r="EB537" s="110"/>
      <c r="EC537" s="110"/>
      <c r="ED537" s="110"/>
      <c r="EE537" s="110"/>
      <c r="EF537" s="110"/>
      <c r="EG537" s="110"/>
      <c r="EH537" s="110"/>
      <c r="EI537" s="110"/>
      <c r="EJ537" s="110"/>
      <c r="EK537" s="110"/>
      <c r="EL537" s="110"/>
      <c r="EM537" s="110"/>
      <c r="EN537" s="110"/>
      <c r="EO537" s="110"/>
      <c r="EP537" s="110"/>
      <c r="EQ537" s="110"/>
      <c r="ER537" s="110"/>
      <c r="ES537" s="110"/>
      <c r="ET537" s="110"/>
      <c r="EU537" s="110"/>
      <c r="EV537" s="110"/>
      <c r="EW537" s="110"/>
      <c r="EX537" s="110"/>
      <c r="EY537" s="110"/>
      <c r="EZ537" s="110"/>
      <c r="FA537" s="110"/>
      <c r="FB537" s="110"/>
      <c r="FC537" s="110"/>
      <c r="FD537" s="110"/>
      <c r="FE537" s="110"/>
      <c r="FF537" s="110"/>
      <c r="FG537" s="110"/>
      <c r="FH537" s="110"/>
      <c r="FI537" s="110"/>
      <c r="FJ537" s="110"/>
      <c r="FK537" s="110"/>
      <c r="FL537" s="110"/>
      <c r="FM537" s="110"/>
      <c r="FN537" s="110"/>
      <c r="FO537" s="110"/>
      <c r="FP537" s="110"/>
      <c r="FQ537" s="110"/>
      <c r="FR537" s="110"/>
      <c r="FS537" s="110"/>
      <c r="FT537" s="110"/>
      <c r="FU537" s="110"/>
      <c r="FV537" s="110"/>
      <c r="FW537" s="110"/>
      <c r="FX537" s="110"/>
      <c r="FY537" s="110"/>
      <c r="FZ537" s="110"/>
      <c r="GA537" s="110"/>
      <c r="GB537" s="110"/>
      <c r="GC537" s="110"/>
      <c r="GD537" s="110"/>
      <c r="GE537" s="110"/>
      <c r="GF537" s="110"/>
      <c r="GG537" s="110"/>
      <c r="GH537" s="110"/>
      <c r="GI537" s="110"/>
      <c r="GJ537" s="110"/>
      <c r="GK537" s="110"/>
      <c r="GL537" s="110"/>
      <c r="GM537" s="110"/>
      <c r="GN537" s="110"/>
      <c r="GO537" s="110"/>
      <c r="GP537" s="110"/>
      <c r="GQ537" s="110"/>
      <c r="GR537" s="110"/>
      <c r="GS537" s="110"/>
      <c r="GT537" s="110"/>
      <c r="GU537" s="110"/>
      <c r="GV537" s="110"/>
      <c r="GW537" s="110"/>
      <c r="GX537" s="110"/>
      <c r="GY537" s="110"/>
      <c r="GZ537" s="110"/>
      <c r="HA537" s="110"/>
      <c r="HB537" s="110"/>
      <c r="HC537" s="110"/>
      <c r="HD537" s="110"/>
      <c r="HE537" s="110"/>
      <c r="HF537" s="110"/>
      <c r="HG537" s="110"/>
      <c r="HH537" s="110"/>
      <c r="HI537" s="110"/>
      <c r="HJ537" s="110"/>
      <c r="HK537" s="110"/>
      <c r="HL537" s="110"/>
      <c r="HM537" s="110"/>
      <c r="HN537" s="110"/>
      <c r="HO537" s="110"/>
      <c r="HP537" s="110"/>
      <c r="HQ537" s="110"/>
      <c r="HR537" s="110"/>
      <c r="HS537" s="110"/>
      <c r="HT537" s="110"/>
      <c r="HU537" s="110"/>
      <c r="HV537" s="110"/>
      <c r="HW537" s="110"/>
      <c r="HX537" s="110"/>
      <c r="HY537" s="110"/>
      <c r="HZ537" s="110"/>
      <c r="IA537" s="110"/>
    </row>
    <row r="538" spans="1:235" ht="22.5">
      <c r="A538" s="103" t="s">
        <v>327</v>
      </c>
      <c r="B538" s="167" t="s">
        <v>328</v>
      </c>
      <c r="C538" s="137"/>
      <c r="D538" s="62">
        <f>SUM(D540:D541)</f>
        <v>132226.33</v>
      </c>
      <c r="E538" s="62">
        <f>SUM(E540:E541)</f>
        <v>153559.43</v>
      </c>
      <c r="F538" s="62">
        <f>SUM(F539)</f>
        <v>185091.03</v>
      </c>
      <c r="G538" s="62">
        <f>SUM(G539)</f>
        <v>184000</v>
      </c>
      <c r="H538" s="62">
        <f>SUM(H539)</f>
        <v>198700</v>
      </c>
      <c r="I538" s="62">
        <f>SUM(I539)</f>
        <v>215000</v>
      </c>
      <c r="J538" s="62">
        <f>SUM(J539)</f>
        <v>232000</v>
      </c>
      <c r="K538" s="110"/>
      <c r="L538" s="110"/>
      <c r="M538" s="110"/>
      <c r="N538" s="110"/>
      <c r="O538" s="110"/>
      <c r="P538" s="110"/>
      <c r="Q538" s="110"/>
      <c r="R538" s="110"/>
      <c r="S538" s="110"/>
      <c r="T538" s="110"/>
      <c r="U538" s="110"/>
      <c r="V538" s="110"/>
      <c r="W538" s="110"/>
      <c r="X538" s="110"/>
      <c r="Y538" s="110"/>
      <c r="Z538" s="110"/>
      <c r="AA538" s="110"/>
      <c r="AB538" s="110"/>
      <c r="AC538" s="110"/>
      <c r="AD538" s="110"/>
      <c r="AE538" s="110"/>
      <c r="AF538" s="110"/>
      <c r="AG538" s="110"/>
      <c r="AH538" s="110"/>
      <c r="AI538" s="110"/>
      <c r="AJ538" s="110"/>
      <c r="AK538" s="110"/>
      <c r="AL538" s="110"/>
      <c r="AM538" s="110"/>
      <c r="AN538" s="110"/>
      <c r="AO538" s="110"/>
      <c r="AP538" s="110"/>
      <c r="AQ538" s="110"/>
      <c r="AR538" s="110"/>
      <c r="AS538" s="110"/>
      <c r="AT538" s="110"/>
      <c r="AU538" s="110"/>
      <c r="AV538" s="110"/>
      <c r="AW538" s="110"/>
      <c r="AX538" s="110"/>
      <c r="AY538" s="110"/>
      <c r="AZ538" s="110"/>
      <c r="BA538" s="110"/>
      <c r="BB538" s="110"/>
      <c r="BC538" s="110"/>
      <c r="BD538" s="110"/>
      <c r="BE538" s="110"/>
      <c r="BF538" s="110"/>
      <c r="BG538" s="110"/>
      <c r="BH538" s="110"/>
      <c r="BI538" s="110"/>
      <c r="BJ538" s="110"/>
      <c r="BK538" s="110"/>
      <c r="BL538" s="110"/>
      <c r="BM538" s="110"/>
      <c r="BN538" s="110"/>
      <c r="BO538" s="110"/>
      <c r="BP538" s="110"/>
      <c r="BQ538" s="110"/>
      <c r="BR538" s="110"/>
      <c r="BS538" s="110"/>
      <c r="BT538" s="110"/>
      <c r="BU538" s="110"/>
      <c r="BV538" s="110"/>
      <c r="BW538" s="110"/>
      <c r="BX538" s="110"/>
      <c r="BY538" s="110"/>
      <c r="BZ538" s="110"/>
      <c r="CA538" s="110"/>
      <c r="CB538" s="110"/>
      <c r="CC538" s="110"/>
      <c r="CD538" s="110"/>
      <c r="CE538" s="110"/>
      <c r="CF538" s="110"/>
      <c r="CG538" s="110"/>
      <c r="CH538" s="110"/>
      <c r="CI538" s="110"/>
      <c r="CJ538" s="110"/>
      <c r="CK538" s="110"/>
      <c r="CL538" s="110"/>
      <c r="CM538" s="110"/>
      <c r="CN538" s="110"/>
      <c r="CO538" s="110"/>
      <c r="CP538" s="110"/>
      <c r="CQ538" s="110"/>
      <c r="CR538" s="110"/>
      <c r="CS538" s="110"/>
      <c r="CT538" s="110"/>
      <c r="CU538" s="110"/>
      <c r="CV538" s="110"/>
      <c r="CW538" s="110"/>
      <c r="CX538" s="110"/>
      <c r="CY538" s="110"/>
      <c r="CZ538" s="110"/>
      <c r="DA538" s="110"/>
      <c r="DB538" s="110"/>
      <c r="DC538" s="110"/>
      <c r="DD538" s="110"/>
      <c r="DE538" s="110"/>
      <c r="DF538" s="110"/>
      <c r="DG538" s="110"/>
      <c r="DH538" s="110"/>
      <c r="DI538" s="110"/>
      <c r="DJ538" s="110"/>
      <c r="DK538" s="110"/>
      <c r="DL538" s="110"/>
      <c r="DM538" s="110"/>
      <c r="DN538" s="110"/>
      <c r="DO538" s="110"/>
      <c r="DP538" s="110"/>
      <c r="DQ538" s="110"/>
      <c r="DR538" s="110"/>
      <c r="DS538" s="110"/>
      <c r="DT538" s="110"/>
      <c r="DU538" s="110"/>
      <c r="DV538" s="110"/>
      <c r="DW538" s="110"/>
      <c r="DX538" s="110"/>
      <c r="DY538" s="110"/>
      <c r="DZ538" s="110"/>
      <c r="EA538" s="110"/>
      <c r="EB538" s="110"/>
      <c r="EC538" s="110"/>
      <c r="ED538" s="110"/>
      <c r="EE538" s="110"/>
      <c r="EF538" s="110"/>
      <c r="EG538" s="110"/>
      <c r="EH538" s="110"/>
      <c r="EI538" s="110"/>
      <c r="EJ538" s="110"/>
      <c r="EK538" s="110"/>
      <c r="EL538" s="110"/>
      <c r="EM538" s="110"/>
      <c r="EN538" s="110"/>
      <c r="EO538" s="110"/>
      <c r="EP538" s="110"/>
      <c r="EQ538" s="110"/>
      <c r="ER538" s="110"/>
      <c r="ES538" s="110"/>
      <c r="ET538" s="110"/>
      <c r="EU538" s="110"/>
      <c r="EV538" s="110"/>
      <c r="EW538" s="110"/>
      <c r="EX538" s="110"/>
      <c r="EY538" s="110"/>
      <c r="EZ538" s="110"/>
      <c r="FA538" s="110"/>
      <c r="FB538" s="110"/>
      <c r="FC538" s="110"/>
      <c r="FD538" s="110"/>
      <c r="FE538" s="110"/>
      <c r="FF538" s="110"/>
      <c r="FG538" s="110"/>
      <c r="FH538" s="110"/>
      <c r="FI538" s="110"/>
      <c r="FJ538" s="110"/>
      <c r="FK538" s="110"/>
      <c r="FL538" s="110"/>
      <c r="FM538" s="110"/>
      <c r="FN538" s="110"/>
      <c r="FO538" s="110"/>
      <c r="FP538" s="110"/>
      <c r="FQ538" s="110"/>
      <c r="FR538" s="110"/>
      <c r="FS538" s="110"/>
      <c r="FT538" s="110"/>
      <c r="FU538" s="110"/>
      <c r="FV538" s="110"/>
      <c r="FW538" s="110"/>
      <c r="FX538" s="110"/>
      <c r="FY538" s="110"/>
      <c r="FZ538" s="110"/>
      <c r="GA538" s="110"/>
      <c r="GB538" s="110"/>
      <c r="GC538" s="110"/>
      <c r="GD538" s="110"/>
      <c r="GE538" s="110"/>
      <c r="GF538" s="110"/>
      <c r="GG538" s="110"/>
      <c r="GH538" s="110"/>
      <c r="GI538" s="110"/>
      <c r="GJ538" s="110"/>
      <c r="GK538" s="110"/>
      <c r="GL538" s="110"/>
      <c r="GM538" s="110"/>
      <c r="GN538" s="110"/>
      <c r="GO538" s="110"/>
      <c r="GP538" s="110"/>
      <c r="GQ538" s="110"/>
      <c r="GR538" s="110"/>
      <c r="GS538" s="110"/>
      <c r="GT538" s="110"/>
      <c r="GU538" s="110"/>
      <c r="GV538" s="110"/>
      <c r="GW538" s="110"/>
      <c r="GX538" s="110"/>
      <c r="GY538" s="110"/>
      <c r="GZ538" s="110"/>
      <c r="HA538" s="110"/>
      <c r="HB538" s="110"/>
      <c r="HC538" s="110"/>
      <c r="HD538" s="110"/>
      <c r="HE538" s="110"/>
      <c r="HF538" s="110"/>
      <c r="HG538" s="110"/>
      <c r="HH538" s="110"/>
      <c r="HI538" s="110"/>
      <c r="HJ538" s="110"/>
      <c r="HK538" s="110"/>
      <c r="HL538" s="110"/>
      <c r="HM538" s="110"/>
      <c r="HN538" s="110"/>
      <c r="HO538" s="110"/>
      <c r="HP538" s="110"/>
      <c r="HQ538" s="110"/>
      <c r="HR538" s="110"/>
      <c r="HS538" s="110"/>
      <c r="HT538" s="110"/>
      <c r="HU538" s="110"/>
      <c r="HV538" s="110"/>
      <c r="HW538" s="110"/>
      <c r="HX538" s="110"/>
      <c r="HY538" s="110"/>
      <c r="HZ538" s="110"/>
      <c r="IA538" s="110"/>
    </row>
    <row r="539" spans="1:235" ht="22.5">
      <c r="A539" s="103" t="s">
        <v>1322</v>
      </c>
      <c r="B539" s="167" t="s">
        <v>1986</v>
      </c>
      <c r="C539" s="137"/>
      <c r="D539" s="62"/>
      <c r="E539" s="62"/>
      <c r="F539" s="62">
        <f>SUM(F540:F541)</f>
        <v>185091.03</v>
      </c>
      <c r="G539" s="62">
        <f>SUM(G540:G541)</f>
        <v>184000</v>
      </c>
      <c r="H539" s="62">
        <f>SUM(H540:H541)</f>
        <v>198700</v>
      </c>
      <c r="I539" s="62">
        <f>SUM(I540:I541)</f>
        <v>215000</v>
      </c>
      <c r="J539" s="62">
        <f>SUM(J540:J541)</f>
        <v>232000</v>
      </c>
      <c r="K539" s="110"/>
      <c r="L539" s="110"/>
      <c r="M539" s="110"/>
      <c r="N539" s="110"/>
      <c r="O539" s="110"/>
      <c r="P539" s="110"/>
      <c r="Q539" s="110"/>
      <c r="R539" s="110"/>
      <c r="S539" s="110"/>
      <c r="T539" s="110"/>
      <c r="U539" s="110"/>
      <c r="V539" s="110"/>
      <c r="W539" s="110"/>
      <c r="X539" s="110"/>
      <c r="Y539" s="110"/>
      <c r="Z539" s="110"/>
      <c r="AA539" s="110"/>
      <c r="AB539" s="110"/>
      <c r="AC539" s="110"/>
      <c r="AD539" s="110"/>
      <c r="AE539" s="110"/>
      <c r="AF539" s="110"/>
      <c r="AG539" s="110"/>
      <c r="AH539" s="110"/>
      <c r="AI539" s="110"/>
      <c r="AJ539" s="110"/>
      <c r="AK539" s="110"/>
      <c r="AL539" s="110"/>
      <c r="AM539" s="110"/>
      <c r="AN539" s="110"/>
      <c r="AO539" s="110"/>
      <c r="AP539" s="110"/>
      <c r="AQ539" s="110"/>
      <c r="AR539" s="110"/>
      <c r="AS539" s="110"/>
      <c r="AT539" s="110"/>
      <c r="AU539" s="110"/>
      <c r="AV539" s="110"/>
      <c r="AW539" s="110"/>
      <c r="AX539" s="110"/>
      <c r="AY539" s="110"/>
      <c r="AZ539" s="110"/>
      <c r="BA539" s="110"/>
      <c r="BB539" s="110"/>
      <c r="BC539" s="110"/>
      <c r="BD539" s="110"/>
      <c r="BE539" s="110"/>
      <c r="BF539" s="110"/>
      <c r="BG539" s="110"/>
      <c r="BH539" s="110"/>
      <c r="BI539" s="110"/>
      <c r="BJ539" s="110"/>
      <c r="BK539" s="110"/>
      <c r="BL539" s="110"/>
      <c r="BM539" s="110"/>
      <c r="BN539" s="110"/>
      <c r="BO539" s="110"/>
      <c r="BP539" s="110"/>
      <c r="BQ539" s="110"/>
      <c r="BR539" s="110"/>
      <c r="BS539" s="110"/>
      <c r="BT539" s="110"/>
      <c r="BU539" s="110"/>
      <c r="BV539" s="110"/>
      <c r="BW539" s="110"/>
      <c r="BX539" s="110"/>
      <c r="BY539" s="110"/>
      <c r="BZ539" s="110"/>
      <c r="CA539" s="110"/>
      <c r="CB539" s="110"/>
      <c r="CC539" s="110"/>
      <c r="CD539" s="110"/>
      <c r="CE539" s="110"/>
      <c r="CF539" s="110"/>
      <c r="CG539" s="110"/>
      <c r="CH539" s="110"/>
      <c r="CI539" s="110"/>
      <c r="CJ539" s="110"/>
      <c r="CK539" s="110"/>
      <c r="CL539" s="110"/>
      <c r="CM539" s="110"/>
      <c r="CN539" s="110"/>
      <c r="CO539" s="110"/>
      <c r="CP539" s="110"/>
      <c r="CQ539" s="110"/>
      <c r="CR539" s="110"/>
      <c r="CS539" s="110"/>
      <c r="CT539" s="110"/>
      <c r="CU539" s="110"/>
      <c r="CV539" s="110"/>
      <c r="CW539" s="110"/>
      <c r="CX539" s="110"/>
      <c r="CY539" s="110"/>
      <c r="CZ539" s="110"/>
      <c r="DA539" s="110"/>
      <c r="DB539" s="110"/>
      <c r="DC539" s="110"/>
      <c r="DD539" s="110"/>
      <c r="DE539" s="110"/>
      <c r="DF539" s="110"/>
      <c r="DG539" s="110"/>
      <c r="DH539" s="110"/>
      <c r="DI539" s="110"/>
      <c r="DJ539" s="110"/>
      <c r="DK539" s="110"/>
      <c r="DL539" s="110"/>
      <c r="DM539" s="110"/>
      <c r="DN539" s="110"/>
      <c r="DO539" s="110"/>
      <c r="DP539" s="110"/>
      <c r="DQ539" s="110"/>
      <c r="DR539" s="110"/>
      <c r="DS539" s="110"/>
      <c r="DT539" s="110"/>
      <c r="DU539" s="110"/>
      <c r="DV539" s="110"/>
      <c r="DW539" s="110"/>
      <c r="DX539" s="110"/>
      <c r="DY539" s="110"/>
      <c r="DZ539" s="110"/>
      <c r="EA539" s="110"/>
      <c r="EB539" s="110"/>
      <c r="EC539" s="110"/>
      <c r="ED539" s="110"/>
      <c r="EE539" s="110"/>
      <c r="EF539" s="110"/>
      <c r="EG539" s="110"/>
      <c r="EH539" s="110"/>
      <c r="EI539" s="110"/>
      <c r="EJ539" s="110"/>
      <c r="EK539" s="110"/>
      <c r="EL539" s="110"/>
      <c r="EM539" s="110"/>
      <c r="EN539" s="110"/>
      <c r="EO539" s="110"/>
      <c r="EP539" s="110"/>
      <c r="EQ539" s="110"/>
      <c r="ER539" s="110"/>
      <c r="ES539" s="110"/>
      <c r="ET539" s="110"/>
      <c r="EU539" s="110"/>
      <c r="EV539" s="110"/>
      <c r="EW539" s="110"/>
      <c r="EX539" s="110"/>
      <c r="EY539" s="110"/>
      <c r="EZ539" s="110"/>
      <c r="FA539" s="110"/>
      <c r="FB539" s="110"/>
      <c r="FC539" s="110"/>
      <c r="FD539" s="110"/>
      <c r="FE539" s="110"/>
      <c r="FF539" s="110"/>
      <c r="FG539" s="110"/>
      <c r="FH539" s="110"/>
      <c r="FI539" s="110"/>
      <c r="FJ539" s="110"/>
      <c r="FK539" s="110"/>
      <c r="FL539" s="110"/>
      <c r="FM539" s="110"/>
      <c r="FN539" s="110"/>
      <c r="FO539" s="110"/>
      <c r="FP539" s="110"/>
      <c r="FQ539" s="110"/>
      <c r="FR539" s="110"/>
      <c r="FS539" s="110"/>
      <c r="FT539" s="110"/>
      <c r="FU539" s="110"/>
      <c r="FV539" s="110"/>
      <c r="FW539" s="110"/>
      <c r="FX539" s="110"/>
      <c r="FY539" s="110"/>
      <c r="FZ539" s="110"/>
      <c r="GA539" s="110"/>
      <c r="GB539" s="110"/>
      <c r="GC539" s="110"/>
      <c r="GD539" s="110"/>
      <c r="GE539" s="110"/>
      <c r="GF539" s="110"/>
      <c r="GG539" s="110"/>
      <c r="GH539" s="110"/>
      <c r="GI539" s="110"/>
      <c r="GJ539" s="110"/>
      <c r="GK539" s="110"/>
      <c r="GL539" s="110"/>
      <c r="GM539" s="110"/>
      <c r="GN539" s="110"/>
      <c r="GO539" s="110"/>
      <c r="GP539" s="110"/>
      <c r="GQ539" s="110"/>
      <c r="GR539" s="110"/>
      <c r="GS539" s="110"/>
      <c r="GT539" s="110"/>
      <c r="GU539" s="110"/>
      <c r="GV539" s="110"/>
      <c r="GW539" s="110"/>
      <c r="GX539" s="110"/>
      <c r="GY539" s="110"/>
      <c r="GZ539" s="110"/>
      <c r="HA539" s="110"/>
      <c r="HB539" s="110"/>
      <c r="HC539" s="110"/>
      <c r="HD539" s="110"/>
      <c r="HE539" s="110"/>
      <c r="HF539" s="110"/>
      <c r="HG539" s="110"/>
      <c r="HH539" s="110"/>
      <c r="HI539" s="110"/>
      <c r="HJ539" s="110"/>
      <c r="HK539" s="110"/>
      <c r="HL539" s="110"/>
      <c r="HM539" s="110"/>
      <c r="HN539" s="110"/>
      <c r="HO539" s="110"/>
      <c r="HP539" s="110"/>
      <c r="HQ539" s="110"/>
      <c r="HR539" s="110"/>
      <c r="HS539" s="110"/>
      <c r="HT539" s="110"/>
      <c r="HU539" s="110"/>
      <c r="HV539" s="110"/>
      <c r="HW539" s="110"/>
      <c r="HX539" s="110"/>
      <c r="HY539" s="110"/>
      <c r="HZ539" s="110"/>
      <c r="IA539" s="110"/>
    </row>
    <row r="540" spans="1:10" s="124" customFormat="1" ht="12" customHeight="1" hidden="1">
      <c r="A540" s="101" t="s">
        <v>1324</v>
      </c>
      <c r="B540" s="142" t="s">
        <v>1325</v>
      </c>
      <c r="C540" s="143" t="s">
        <v>97</v>
      </c>
      <c r="D540" s="64">
        <v>132226.33</v>
      </c>
      <c r="E540" s="64">
        <v>153559.43</v>
      </c>
      <c r="F540" s="64">
        <v>185091.03</v>
      </c>
      <c r="G540" s="64">
        <v>184000</v>
      </c>
      <c r="H540" s="64">
        <v>198700</v>
      </c>
      <c r="I540" s="64">
        <v>215000</v>
      </c>
      <c r="J540" s="64">
        <v>232000</v>
      </c>
    </row>
    <row r="541" spans="1:10" s="119" customFormat="1" ht="18" hidden="1">
      <c r="A541" s="101" t="s">
        <v>476</v>
      </c>
      <c r="B541" s="142" t="s">
        <v>329</v>
      </c>
      <c r="C541" s="143" t="s">
        <v>169</v>
      </c>
      <c r="D541" s="64">
        <v>0</v>
      </c>
      <c r="E541" s="64">
        <f aca="true" t="shared" si="128" ref="E541:J541">D541*1.05</f>
        <v>0</v>
      </c>
      <c r="F541" s="64">
        <f t="shared" si="128"/>
        <v>0</v>
      </c>
      <c r="G541" s="64">
        <f t="shared" si="128"/>
        <v>0</v>
      </c>
      <c r="H541" s="64">
        <f t="shared" si="128"/>
        <v>0</v>
      </c>
      <c r="I541" s="64">
        <f t="shared" si="128"/>
        <v>0</v>
      </c>
      <c r="J541" s="64">
        <f t="shared" si="128"/>
        <v>0</v>
      </c>
    </row>
    <row r="542" spans="1:235" ht="12.75">
      <c r="A542" s="139" t="s">
        <v>1463</v>
      </c>
      <c r="B542" s="140" t="s">
        <v>1464</v>
      </c>
      <c r="C542" s="141"/>
      <c r="D542" s="166">
        <f>D543</f>
        <v>0</v>
      </c>
      <c r="E542" s="166">
        <f aca="true" t="shared" si="129" ref="E542:J542">E543+E544</f>
        <v>949.1</v>
      </c>
      <c r="F542" s="166">
        <f t="shared" si="129"/>
        <v>4942.52</v>
      </c>
      <c r="G542" s="166">
        <f t="shared" si="129"/>
        <v>0</v>
      </c>
      <c r="H542" s="166">
        <f t="shared" si="129"/>
        <v>0</v>
      </c>
      <c r="I542" s="166">
        <f t="shared" si="129"/>
        <v>0</v>
      </c>
      <c r="J542" s="166">
        <f t="shared" si="129"/>
        <v>0</v>
      </c>
      <c r="K542" s="110"/>
      <c r="L542" s="110"/>
      <c r="M542" s="110"/>
      <c r="N542" s="110"/>
      <c r="O542" s="110"/>
      <c r="P542" s="110"/>
      <c r="Q542" s="110"/>
      <c r="R542" s="110"/>
      <c r="S542" s="110"/>
      <c r="T542" s="110"/>
      <c r="U542" s="110"/>
      <c r="V542" s="110"/>
      <c r="W542" s="110"/>
      <c r="X542" s="110"/>
      <c r="Y542" s="110"/>
      <c r="Z542" s="110"/>
      <c r="AA542" s="110"/>
      <c r="AB542" s="110"/>
      <c r="AC542" s="110"/>
      <c r="AD542" s="110"/>
      <c r="AE542" s="110"/>
      <c r="AF542" s="110"/>
      <c r="AG542" s="110"/>
      <c r="AH542" s="110"/>
      <c r="AI542" s="110"/>
      <c r="AJ542" s="110"/>
      <c r="AK542" s="110"/>
      <c r="AL542" s="110"/>
      <c r="AM542" s="110"/>
      <c r="AN542" s="110"/>
      <c r="AO542" s="110"/>
      <c r="AP542" s="110"/>
      <c r="AQ542" s="110"/>
      <c r="AR542" s="110"/>
      <c r="AS542" s="110"/>
      <c r="AT542" s="110"/>
      <c r="AU542" s="110"/>
      <c r="AV542" s="110"/>
      <c r="AW542" s="110"/>
      <c r="AX542" s="110"/>
      <c r="AY542" s="110"/>
      <c r="AZ542" s="110"/>
      <c r="BA542" s="110"/>
      <c r="BB542" s="110"/>
      <c r="BC542" s="110"/>
      <c r="BD542" s="110"/>
      <c r="BE542" s="110"/>
      <c r="BF542" s="110"/>
      <c r="BG542" s="110"/>
      <c r="BH542" s="110"/>
      <c r="BI542" s="110"/>
      <c r="BJ542" s="110"/>
      <c r="BK542" s="110"/>
      <c r="BL542" s="110"/>
      <c r="BM542" s="110"/>
      <c r="BN542" s="110"/>
      <c r="BO542" s="110"/>
      <c r="BP542" s="110"/>
      <c r="BQ542" s="110"/>
      <c r="BR542" s="110"/>
      <c r="BS542" s="110"/>
      <c r="BT542" s="110"/>
      <c r="BU542" s="110"/>
      <c r="BV542" s="110"/>
      <c r="BW542" s="110"/>
      <c r="BX542" s="110"/>
      <c r="BY542" s="110"/>
      <c r="BZ542" s="110"/>
      <c r="CA542" s="110"/>
      <c r="CB542" s="110"/>
      <c r="CC542" s="110"/>
      <c r="CD542" s="110"/>
      <c r="CE542" s="110"/>
      <c r="CF542" s="110"/>
      <c r="CG542" s="110"/>
      <c r="CH542" s="110"/>
      <c r="CI542" s="110"/>
      <c r="CJ542" s="110"/>
      <c r="CK542" s="110"/>
      <c r="CL542" s="110"/>
      <c r="CM542" s="110"/>
      <c r="CN542" s="110"/>
      <c r="CO542" s="110"/>
      <c r="CP542" s="110"/>
      <c r="CQ542" s="110"/>
      <c r="CR542" s="110"/>
      <c r="CS542" s="110"/>
      <c r="CT542" s="110"/>
      <c r="CU542" s="110"/>
      <c r="CV542" s="110"/>
      <c r="CW542" s="110"/>
      <c r="CX542" s="110"/>
      <c r="CY542" s="110"/>
      <c r="CZ542" s="110"/>
      <c r="DA542" s="110"/>
      <c r="DB542" s="110"/>
      <c r="DC542" s="110"/>
      <c r="DD542" s="110"/>
      <c r="DE542" s="110"/>
      <c r="DF542" s="110"/>
      <c r="DG542" s="110"/>
      <c r="DH542" s="110"/>
      <c r="DI542" s="110"/>
      <c r="DJ542" s="110"/>
      <c r="DK542" s="110"/>
      <c r="DL542" s="110"/>
      <c r="DM542" s="110"/>
      <c r="DN542" s="110"/>
      <c r="DO542" s="110"/>
      <c r="DP542" s="110"/>
      <c r="DQ542" s="110"/>
      <c r="DR542" s="110"/>
      <c r="DS542" s="110"/>
      <c r="DT542" s="110"/>
      <c r="DU542" s="110"/>
      <c r="DV542" s="110"/>
      <c r="DW542" s="110"/>
      <c r="DX542" s="110"/>
      <c r="DY542" s="110"/>
      <c r="DZ542" s="110"/>
      <c r="EA542" s="110"/>
      <c r="EB542" s="110"/>
      <c r="EC542" s="110"/>
      <c r="ED542" s="110"/>
      <c r="EE542" s="110"/>
      <c r="EF542" s="110"/>
      <c r="EG542" s="110"/>
      <c r="EH542" s="110"/>
      <c r="EI542" s="110"/>
      <c r="EJ542" s="110"/>
      <c r="EK542" s="110"/>
      <c r="EL542" s="110"/>
      <c r="EM542" s="110"/>
      <c r="EN542" s="110"/>
      <c r="EO542" s="110"/>
      <c r="EP542" s="110"/>
      <c r="EQ542" s="110"/>
      <c r="ER542" s="110"/>
      <c r="ES542" s="110"/>
      <c r="ET542" s="110"/>
      <c r="EU542" s="110"/>
      <c r="EV542" s="110"/>
      <c r="EW542" s="110"/>
      <c r="EX542" s="110"/>
      <c r="EY542" s="110"/>
      <c r="EZ542" s="110"/>
      <c r="FA542" s="110"/>
      <c r="FB542" s="110"/>
      <c r="FC542" s="110"/>
      <c r="FD542" s="110"/>
      <c r="FE542" s="110"/>
      <c r="FF542" s="110"/>
      <c r="FG542" s="110"/>
      <c r="FH542" s="110"/>
      <c r="FI542" s="110"/>
      <c r="FJ542" s="110"/>
      <c r="FK542" s="110"/>
      <c r="FL542" s="110"/>
      <c r="FM542" s="110"/>
      <c r="FN542" s="110"/>
      <c r="FO542" s="110"/>
      <c r="FP542" s="110"/>
      <c r="FQ542" s="110"/>
      <c r="FR542" s="110"/>
      <c r="FS542" s="110"/>
      <c r="FT542" s="110"/>
      <c r="FU542" s="110"/>
      <c r="FV542" s="110"/>
      <c r="FW542" s="110"/>
      <c r="FX542" s="110"/>
      <c r="FY542" s="110"/>
      <c r="FZ542" s="110"/>
      <c r="GA542" s="110"/>
      <c r="GB542" s="110"/>
      <c r="GC542" s="110"/>
      <c r="GD542" s="110"/>
      <c r="GE542" s="110"/>
      <c r="GF542" s="110"/>
      <c r="GG542" s="110"/>
      <c r="GH542" s="110"/>
      <c r="GI542" s="110"/>
      <c r="GJ542" s="110"/>
      <c r="GK542" s="110"/>
      <c r="GL542" s="110"/>
      <c r="GM542" s="110"/>
      <c r="GN542" s="110"/>
      <c r="GO542" s="110"/>
      <c r="GP542" s="110"/>
      <c r="GQ542" s="110"/>
      <c r="GR542" s="110"/>
      <c r="GS542" s="110"/>
      <c r="GT542" s="110"/>
      <c r="GU542" s="110"/>
      <c r="GV542" s="110"/>
      <c r="GW542" s="110"/>
      <c r="GX542" s="110"/>
      <c r="GY542" s="110"/>
      <c r="GZ542" s="110"/>
      <c r="HA542" s="110"/>
      <c r="HB542" s="110"/>
      <c r="HC542" s="110"/>
      <c r="HD542" s="110"/>
      <c r="HE542" s="110"/>
      <c r="HF542" s="110"/>
      <c r="HG542" s="110"/>
      <c r="HH542" s="110"/>
      <c r="HI542" s="110"/>
      <c r="HJ542" s="110"/>
      <c r="HK542" s="110"/>
      <c r="HL542" s="110"/>
      <c r="HM542" s="110"/>
      <c r="HN542" s="110"/>
      <c r="HO542" s="110"/>
      <c r="HP542" s="110"/>
      <c r="HQ542" s="110"/>
      <c r="HR542" s="110"/>
      <c r="HS542" s="110"/>
      <c r="HT542" s="110"/>
      <c r="HU542" s="110"/>
      <c r="HV542" s="110"/>
      <c r="HW542" s="110"/>
      <c r="HX542" s="110"/>
      <c r="HY542" s="110"/>
      <c r="HZ542" s="110"/>
      <c r="IA542" s="110"/>
    </row>
    <row r="543" spans="1:235" ht="12.75" hidden="1">
      <c r="A543" s="101" t="s">
        <v>1465</v>
      </c>
      <c r="B543" s="142" t="s">
        <v>1466</v>
      </c>
      <c r="C543" s="143" t="s">
        <v>97</v>
      </c>
      <c r="D543" s="166">
        <v>0</v>
      </c>
      <c r="E543" s="166"/>
      <c r="F543" s="166"/>
      <c r="G543" s="166"/>
      <c r="H543" s="166"/>
      <c r="I543" s="166"/>
      <c r="J543" s="166"/>
      <c r="K543" s="110"/>
      <c r="L543" s="110"/>
      <c r="M543" s="110"/>
      <c r="N543" s="110"/>
      <c r="O543" s="110"/>
      <c r="P543" s="110"/>
      <c r="Q543" s="110"/>
      <c r="R543" s="110"/>
      <c r="S543" s="110"/>
      <c r="T543" s="110"/>
      <c r="U543" s="110"/>
      <c r="V543" s="110"/>
      <c r="W543" s="110"/>
      <c r="X543" s="110"/>
      <c r="Y543" s="110"/>
      <c r="Z543" s="110"/>
      <c r="AA543" s="110"/>
      <c r="AB543" s="110"/>
      <c r="AC543" s="110"/>
      <c r="AD543" s="110"/>
      <c r="AE543" s="110"/>
      <c r="AF543" s="110"/>
      <c r="AG543" s="110"/>
      <c r="AH543" s="110"/>
      <c r="AI543" s="110"/>
      <c r="AJ543" s="110"/>
      <c r="AK543" s="110"/>
      <c r="AL543" s="110"/>
      <c r="AM543" s="110"/>
      <c r="AN543" s="110"/>
      <c r="AO543" s="110"/>
      <c r="AP543" s="110"/>
      <c r="AQ543" s="110"/>
      <c r="AR543" s="110"/>
      <c r="AS543" s="110"/>
      <c r="AT543" s="110"/>
      <c r="AU543" s="110"/>
      <c r="AV543" s="110"/>
      <c r="AW543" s="110"/>
      <c r="AX543" s="110"/>
      <c r="AY543" s="110"/>
      <c r="AZ543" s="110"/>
      <c r="BA543" s="110"/>
      <c r="BB543" s="110"/>
      <c r="BC543" s="110"/>
      <c r="BD543" s="110"/>
      <c r="BE543" s="110"/>
      <c r="BF543" s="110"/>
      <c r="BG543" s="110"/>
      <c r="BH543" s="110"/>
      <c r="BI543" s="110"/>
      <c r="BJ543" s="110"/>
      <c r="BK543" s="110"/>
      <c r="BL543" s="110"/>
      <c r="BM543" s="110"/>
      <c r="BN543" s="110"/>
      <c r="BO543" s="110"/>
      <c r="BP543" s="110"/>
      <c r="BQ543" s="110"/>
      <c r="BR543" s="110"/>
      <c r="BS543" s="110"/>
      <c r="BT543" s="110"/>
      <c r="BU543" s="110"/>
      <c r="BV543" s="110"/>
      <c r="BW543" s="110"/>
      <c r="BX543" s="110"/>
      <c r="BY543" s="110"/>
      <c r="BZ543" s="110"/>
      <c r="CA543" s="110"/>
      <c r="CB543" s="110"/>
      <c r="CC543" s="110"/>
      <c r="CD543" s="110"/>
      <c r="CE543" s="110"/>
      <c r="CF543" s="110"/>
      <c r="CG543" s="110"/>
      <c r="CH543" s="110"/>
      <c r="CI543" s="110"/>
      <c r="CJ543" s="110"/>
      <c r="CK543" s="110"/>
      <c r="CL543" s="110"/>
      <c r="CM543" s="110"/>
      <c r="CN543" s="110"/>
      <c r="CO543" s="110"/>
      <c r="CP543" s="110"/>
      <c r="CQ543" s="110"/>
      <c r="CR543" s="110"/>
      <c r="CS543" s="110"/>
      <c r="CT543" s="110"/>
      <c r="CU543" s="110"/>
      <c r="CV543" s="110"/>
      <c r="CW543" s="110"/>
      <c r="CX543" s="110"/>
      <c r="CY543" s="110"/>
      <c r="CZ543" s="110"/>
      <c r="DA543" s="110"/>
      <c r="DB543" s="110"/>
      <c r="DC543" s="110"/>
      <c r="DD543" s="110"/>
      <c r="DE543" s="110"/>
      <c r="DF543" s="110"/>
      <c r="DG543" s="110"/>
      <c r="DH543" s="110"/>
      <c r="DI543" s="110"/>
      <c r="DJ543" s="110"/>
      <c r="DK543" s="110"/>
      <c r="DL543" s="110"/>
      <c r="DM543" s="110"/>
      <c r="DN543" s="110"/>
      <c r="DO543" s="110"/>
      <c r="DP543" s="110"/>
      <c r="DQ543" s="110"/>
      <c r="DR543" s="110"/>
      <c r="DS543" s="110"/>
      <c r="DT543" s="110"/>
      <c r="DU543" s="110"/>
      <c r="DV543" s="110"/>
      <c r="DW543" s="110"/>
      <c r="DX543" s="110"/>
      <c r="DY543" s="110"/>
      <c r="DZ543" s="110"/>
      <c r="EA543" s="110"/>
      <c r="EB543" s="110"/>
      <c r="EC543" s="110"/>
      <c r="ED543" s="110"/>
      <c r="EE543" s="110"/>
      <c r="EF543" s="110"/>
      <c r="EG543" s="110"/>
      <c r="EH543" s="110"/>
      <c r="EI543" s="110"/>
      <c r="EJ543" s="110"/>
      <c r="EK543" s="110"/>
      <c r="EL543" s="110"/>
      <c r="EM543" s="110"/>
      <c r="EN543" s="110"/>
      <c r="EO543" s="110"/>
      <c r="EP543" s="110"/>
      <c r="EQ543" s="110"/>
      <c r="ER543" s="110"/>
      <c r="ES543" s="110"/>
      <c r="ET543" s="110"/>
      <c r="EU543" s="110"/>
      <c r="EV543" s="110"/>
      <c r="EW543" s="110"/>
      <c r="EX543" s="110"/>
      <c r="EY543" s="110"/>
      <c r="EZ543" s="110"/>
      <c r="FA543" s="110"/>
      <c r="FB543" s="110"/>
      <c r="FC543" s="110"/>
      <c r="FD543" s="110"/>
      <c r="FE543" s="110"/>
      <c r="FF543" s="110"/>
      <c r="FG543" s="110"/>
      <c r="FH543" s="110"/>
      <c r="FI543" s="110"/>
      <c r="FJ543" s="110"/>
      <c r="FK543" s="110"/>
      <c r="FL543" s="110"/>
      <c r="FM543" s="110"/>
      <c r="FN543" s="110"/>
      <c r="FO543" s="110"/>
      <c r="FP543" s="110"/>
      <c r="FQ543" s="110"/>
      <c r="FR543" s="110"/>
      <c r="FS543" s="110"/>
      <c r="FT543" s="110"/>
      <c r="FU543" s="110"/>
      <c r="FV543" s="110"/>
      <c r="FW543" s="110"/>
      <c r="FX543" s="110"/>
      <c r="FY543" s="110"/>
      <c r="FZ543" s="110"/>
      <c r="GA543" s="110"/>
      <c r="GB543" s="110"/>
      <c r="GC543" s="110"/>
      <c r="GD543" s="110"/>
      <c r="GE543" s="110"/>
      <c r="GF543" s="110"/>
      <c r="GG543" s="110"/>
      <c r="GH543" s="110"/>
      <c r="GI543" s="110"/>
      <c r="GJ543" s="110"/>
      <c r="GK543" s="110"/>
      <c r="GL543" s="110"/>
      <c r="GM543" s="110"/>
      <c r="GN543" s="110"/>
      <c r="GO543" s="110"/>
      <c r="GP543" s="110"/>
      <c r="GQ543" s="110"/>
      <c r="GR543" s="110"/>
      <c r="GS543" s="110"/>
      <c r="GT543" s="110"/>
      <c r="GU543" s="110"/>
      <c r="GV543" s="110"/>
      <c r="GW543" s="110"/>
      <c r="GX543" s="110"/>
      <c r="GY543" s="110"/>
      <c r="GZ543" s="110"/>
      <c r="HA543" s="110"/>
      <c r="HB543" s="110"/>
      <c r="HC543" s="110"/>
      <c r="HD543" s="110"/>
      <c r="HE543" s="110"/>
      <c r="HF543" s="110"/>
      <c r="HG543" s="110"/>
      <c r="HH543" s="110"/>
      <c r="HI543" s="110"/>
      <c r="HJ543" s="110"/>
      <c r="HK543" s="110"/>
      <c r="HL543" s="110"/>
      <c r="HM543" s="110"/>
      <c r="HN543" s="110"/>
      <c r="HO543" s="110"/>
      <c r="HP543" s="110"/>
      <c r="HQ543" s="110"/>
      <c r="HR543" s="110"/>
      <c r="HS543" s="110"/>
      <c r="HT543" s="110"/>
      <c r="HU543" s="110"/>
      <c r="HV543" s="110"/>
      <c r="HW543" s="110"/>
      <c r="HX543" s="110"/>
      <c r="HY543" s="110"/>
      <c r="HZ543" s="110"/>
      <c r="IA543" s="110"/>
    </row>
    <row r="544" spans="1:235" ht="16.5" customHeight="1">
      <c r="A544" s="103" t="s">
        <v>1907</v>
      </c>
      <c r="B544" s="167" t="s">
        <v>1908</v>
      </c>
      <c r="C544" s="137"/>
      <c r="D544" s="62"/>
      <c r="E544" s="62">
        <f aca="true" t="shared" si="130" ref="E544:J544">SUM(E545:E546)</f>
        <v>949.1</v>
      </c>
      <c r="F544" s="62">
        <f t="shared" si="130"/>
        <v>4942.52</v>
      </c>
      <c r="G544" s="62">
        <f t="shared" si="130"/>
        <v>0</v>
      </c>
      <c r="H544" s="62">
        <f t="shared" si="130"/>
        <v>0</v>
      </c>
      <c r="I544" s="62">
        <f t="shared" si="130"/>
        <v>0</v>
      </c>
      <c r="J544" s="62">
        <f t="shared" si="130"/>
        <v>0</v>
      </c>
      <c r="K544" s="110"/>
      <c r="L544" s="110"/>
      <c r="M544" s="110"/>
      <c r="N544" s="110"/>
      <c r="O544" s="110"/>
      <c r="P544" s="110"/>
      <c r="Q544" s="110"/>
      <c r="R544" s="110"/>
      <c r="S544" s="110"/>
      <c r="T544" s="110"/>
      <c r="U544" s="110"/>
      <c r="V544" s="110"/>
      <c r="W544" s="110"/>
      <c r="X544" s="110"/>
      <c r="Y544" s="110"/>
      <c r="Z544" s="110"/>
      <c r="AA544" s="110"/>
      <c r="AB544" s="110"/>
      <c r="AC544" s="110"/>
      <c r="AD544" s="110"/>
      <c r="AE544" s="110"/>
      <c r="AF544" s="110"/>
      <c r="AG544" s="110"/>
      <c r="AH544" s="110"/>
      <c r="AI544" s="110"/>
      <c r="AJ544" s="110"/>
      <c r="AK544" s="110"/>
      <c r="AL544" s="110"/>
      <c r="AM544" s="110"/>
      <c r="AN544" s="110"/>
      <c r="AO544" s="110"/>
      <c r="AP544" s="110"/>
      <c r="AQ544" s="110"/>
      <c r="AR544" s="110"/>
      <c r="AS544" s="110"/>
      <c r="AT544" s="110"/>
      <c r="AU544" s="110"/>
      <c r="AV544" s="110"/>
      <c r="AW544" s="110"/>
      <c r="AX544" s="110"/>
      <c r="AY544" s="110"/>
      <c r="AZ544" s="110"/>
      <c r="BA544" s="110"/>
      <c r="BB544" s="110"/>
      <c r="BC544" s="110"/>
      <c r="BD544" s="110"/>
      <c r="BE544" s="110"/>
      <c r="BF544" s="110"/>
      <c r="BG544" s="110"/>
      <c r="BH544" s="110"/>
      <c r="BI544" s="110"/>
      <c r="BJ544" s="110"/>
      <c r="BK544" s="110"/>
      <c r="BL544" s="110"/>
      <c r="BM544" s="110"/>
      <c r="BN544" s="110"/>
      <c r="BO544" s="110"/>
      <c r="BP544" s="110"/>
      <c r="BQ544" s="110"/>
      <c r="BR544" s="110"/>
      <c r="BS544" s="110"/>
      <c r="BT544" s="110"/>
      <c r="BU544" s="110"/>
      <c r="BV544" s="110"/>
      <c r="BW544" s="110"/>
      <c r="BX544" s="110"/>
      <c r="BY544" s="110"/>
      <c r="BZ544" s="110"/>
      <c r="CA544" s="110"/>
      <c r="CB544" s="110"/>
      <c r="CC544" s="110"/>
      <c r="CD544" s="110"/>
      <c r="CE544" s="110"/>
      <c r="CF544" s="110"/>
      <c r="CG544" s="110"/>
      <c r="CH544" s="110"/>
      <c r="CI544" s="110"/>
      <c r="CJ544" s="110"/>
      <c r="CK544" s="110"/>
      <c r="CL544" s="110"/>
      <c r="CM544" s="110"/>
      <c r="CN544" s="110"/>
      <c r="CO544" s="110"/>
      <c r="CP544" s="110"/>
      <c r="CQ544" s="110"/>
      <c r="CR544" s="110"/>
      <c r="CS544" s="110"/>
      <c r="CT544" s="110"/>
      <c r="CU544" s="110"/>
      <c r="CV544" s="110"/>
      <c r="CW544" s="110"/>
      <c r="CX544" s="110"/>
      <c r="CY544" s="110"/>
      <c r="CZ544" s="110"/>
      <c r="DA544" s="110"/>
      <c r="DB544" s="110"/>
      <c r="DC544" s="110"/>
      <c r="DD544" s="110"/>
      <c r="DE544" s="110"/>
      <c r="DF544" s="110"/>
      <c r="DG544" s="110"/>
      <c r="DH544" s="110"/>
      <c r="DI544" s="110"/>
      <c r="DJ544" s="110"/>
      <c r="DK544" s="110"/>
      <c r="DL544" s="110"/>
      <c r="DM544" s="110"/>
      <c r="DN544" s="110"/>
      <c r="DO544" s="110"/>
      <c r="DP544" s="110"/>
      <c r="DQ544" s="110"/>
      <c r="DR544" s="110"/>
      <c r="DS544" s="110"/>
      <c r="DT544" s="110"/>
      <c r="DU544" s="110"/>
      <c r="DV544" s="110"/>
      <c r="DW544" s="110"/>
      <c r="DX544" s="110"/>
      <c r="DY544" s="110"/>
      <c r="DZ544" s="110"/>
      <c r="EA544" s="110"/>
      <c r="EB544" s="110"/>
      <c r="EC544" s="110"/>
      <c r="ED544" s="110"/>
      <c r="EE544" s="110"/>
      <c r="EF544" s="110"/>
      <c r="EG544" s="110"/>
      <c r="EH544" s="110"/>
      <c r="EI544" s="110"/>
      <c r="EJ544" s="110"/>
      <c r="EK544" s="110"/>
      <c r="EL544" s="110"/>
      <c r="EM544" s="110"/>
      <c r="EN544" s="110"/>
      <c r="EO544" s="110"/>
      <c r="EP544" s="110"/>
      <c r="EQ544" s="110"/>
      <c r="ER544" s="110"/>
      <c r="ES544" s="110"/>
      <c r="ET544" s="110"/>
      <c r="EU544" s="110"/>
      <c r="EV544" s="110"/>
      <c r="EW544" s="110"/>
      <c r="EX544" s="110"/>
      <c r="EY544" s="110"/>
      <c r="EZ544" s="110"/>
      <c r="FA544" s="110"/>
      <c r="FB544" s="110"/>
      <c r="FC544" s="110"/>
      <c r="FD544" s="110"/>
      <c r="FE544" s="110"/>
      <c r="FF544" s="110"/>
      <c r="FG544" s="110"/>
      <c r="FH544" s="110"/>
      <c r="FI544" s="110"/>
      <c r="FJ544" s="110"/>
      <c r="FK544" s="110"/>
      <c r="FL544" s="110"/>
      <c r="FM544" s="110"/>
      <c r="FN544" s="110"/>
      <c r="FO544" s="110"/>
      <c r="FP544" s="110"/>
      <c r="FQ544" s="110"/>
      <c r="FR544" s="110"/>
      <c r="FS544" s="110"/>
      <c r="FT544" s="110"/>
      <c r="FU544" s="110"/>
      <c r="FV544" s="110"/>
      <c r="FW544" s="110"/>
      <c r="FX544" s="110"/>
      <c r="FY544" s="110"/>
      <c r="FZ544" s="110"/>
      <c r="GA544" s="110"/>
      <c r="GB544" s="110"/>
      <c r="GC544" s="110"/>
      <c r="GD544" s="110"/>
      <c r="GE544" s="110"/>
      <c r="GF544" s="110"/>
      <c r="GG544" s="110"/>
      <c r="GH544" s="110"/>
      <c r="GI544" s="110"/>
      <c r="GJ544" s="110"/>
      <c r="GK544" s="110"/>
      <c r="GL544" s="110"/>
      <c r="GM544" s="110"/>
      <c r="GN544" s="110"/>
      <c r="GO544" s="110"/>
      <c r="GP544" s="110"/>
      <c r="GQ544" s="110"/>
      <c r="GR544" s="110"/>
      <c r="GS544" s="110"/>
      <c r="GT544" s="110"/>
      <c r="GU544" s="110"/>
      <c r="GV544" s="110"/>
      <c r="GW544" s="110"/>
      <c r="GX544" s="110"/>
      <c r="GY544" s="110"/>
      <c r="GZ544" s="110"/>
      <c r="HA544" s="110"/>
      <c r="HB544" s="110"/>
      <c r="HC544" s="110"/>
      <c r="HD544" s="110"/>
      <c r="HE544" s="110"/>
      <c r="HF544" s="110"/>
      <c r="HG544" s="110"/>
      <c r="HH544" s="110"/>
      <c r="HI544" s="110"/>
      <c r="HJ544" s="110"/>
      <c r="HK544" s="110"/>
      <c r="HL544" s="110"/>
      <c r="HM544" s="110"/>
      <c r="HN544" s="110"/>
      <c r="HO544" s="110"/>
      <c r="HP544" s="110"/>
      <c r="HQ544" s="110"/>
      <c r="HR544" s="110"/>
      <c r="HS544" s="110"/>
      <c r="HT544" s="110"/>
      <c r="HU544" s="110"/>
      <c r="HV544" s="110"/>
      <c r="HW544" s="110"/>
      <c r="HX544" s="110"/>
      <c r="HY544" s="110"/>
      <c r="HZ544" s="110"/>
      <c r="IA544" s="110"/>
    </row>
    <row r="545" spans="1:235" ht="16.5" customHeight="1" hidden="1">
      <c r="A545" s="101" t="s">
        <v>1909</v>
      </c>
      <c r="B545" s="142" t="s">
        <v>1910</v>
      </c>
      <c r="C545" s="143" t="s">
        <v>101</v>
      </c>
      <c r="D545" s="64"/>
      <c r="E545" s="64">
        <v>92</v>
      </c>
      <c r="F545" s="64">
        <v>2633.29</v>
      </c>
      <c r="G545" s="64"/>
      <c r="H545" s="64"/>
      <c r="I545" s="64"/>
      <c r="J545" s="64"/>
      <c r="K545" s="110"/>
      <c r="L545" s="110"/>
      <c r="M545" s="110"/>
      <c r="N545" s="110"/>
      <c r="O545" s="110"/>
      <c r="P545" s="110"/>
      <c r="Q545" s="110"/>
      <c r="R545" s="110"/>
      <c r="S545" s="110"/>
      <c r="T545" s="110"/>
      <c r="U545" s="110"/>
      <c r="V545" s="110"/>
      <c r="W545" s="110"/>
      <c r="X545" s="110"/>
      <c r="Y545" s="110"/>
      <c r="Z545" s="110"/>
      <c r="AA545" s="110"/>
      <c r="AB545" s="110"/>
      <c r="AC545" s="110"/>
      <c r="AD545" s="110"/>
      <c r="AE545" s="110"/>
      <c r="AF545" s="110"/>
      <c r="AG545" s="110"/>
      <c r="AH545" s="110"/>
      <c r="AI545" s="110"/>
      <c r="AJ545" s="110"/>
      <c r="AK545" s="110"/>
      <c r="AL545" s="110"/>
      <c r="AM545" s="110"/>
      <c r="AN545" s="110"/>
      <c r="AO545" s="110"/>
      <c r="AP545" s="110"/>
      <c r="AQ545" s="110"/>
      <c r="AR545" s="110"/>
      <c r="AS545" s="110"/>
      <c r="AT545" s="110"/>
      <c r="AU545" s="110"/>
      <c r="AV545" s="110"/>
      <c r="AW545" s="110"/>
      <c r="AX545" s="110"/>
      <c r="AY545" s="110"/>
      <c r="AZ545" s="110"/>
      <c r="BA545" s="110"/>
      <c r="BB545" s="110"/>
      <c r="BC545" s="110"/>
      <c r="BD545" s="110"/>
      <c r="BE545" s="110"/>
      <c r="BF545" s="110"/>
      <c r="BG545" s="110"/>
      <c r="BH545" s="110"/>
      <c r="BI545" s="110"/>
      <c r="BJ545" s="110"/>
      <c r="BK545" s="110"/>
      <c r="BL545" s="110"/>
      <c r="BM545" s="110"/>
      <c r="BN545" s="110"/>
      <c r="BO545" s="110"/>
      <c r="BP545" s="110"/>
      <c r="BQ545" s="110"/>
      <c r="BR545" s="110"/>
      <c r="BS545" s="110"/>
      <c r="BT545" s="110"/>
      <c r="BU545" s="110"/>
      <c r="BV545" s="110"/>
      <c r="BW545" s="110"/>
      <c r="BX545" s="110"/>
      <c r="BY545" s="110"/>
      <c r="BZ545" s="110"/>
      <c r="CA545" s="110"/>
      <c r="CB545" s="110"/>
      <c r="CC545" s="110"/>
      <c r="CD545" s="110"/>
      <c r="CE545" s="110"/>
      <c r="CF545" s="110"/>
      <c r="CG545" s="110"/>
      <c r="CH545" s="110"/>
      <c r="CI545" s="110"/>
      <c r="CJ545" s="110"/>
      <c r="CK545" s="110"/>
      <c r="CL545" s="110"/>
      <c r="CM545" s="110"/>
      <c r="CN545" s="110"/>
      <c r="CO545" s="110"/>
      <c r="CP545" s="110"/>
      <c r="CQ545" s="110"/>
      <c r="CR545" s="110"/>
      <c r="CS545" s="110"/>
      <c r="CT545" s="110"/>
      <c r="CU545" s="110"/>
      <c r="CV545" s="110"/>
      <c r="CW545" s="110"/>
      <c r="CX545" s="110"/>
      <c r="CY545" s="110"/>
      <c r="CZ545" s="110"/>
      <c r="DA545" s="110"/>
      <c r="DB545" s="110"/>
      <c r="DC545" s="110"/>
      <c r="DD545" s="110"/>
      <c r="DE545" s="110"/>
      <c r="DF545" s="110"/>
      <c r="DG545" s="110"/>
      <c r="DH545" s="110"/>
      <c r="DI545" s="110"/>
      <c r="DJ545" s="110"/>
      <c r="DK545" s="110"/>
      <c r="DL545" s="110"/>
      <c r="DM545" s="110"/>
      <c r="DN545" s="110"/>
      <c r="DO545" s="110"/>
      <c r="DP545" s="110"/>
      <c r="DQ545" s="110"/>
      <c r="DR545" s="110"/>
      <c r="DS545" s="110"/>
      <c r="DT545" s="110"/>
      <c r="DU545" s="110"/>
      <c r="DV545" s="110"/>
      <c r="DW545" s="110"/>
      <c r="DX545" s="110"/>
      <c r="DY545" s="110"/>
      <c r="DZ545" s="110"/>
      <c r="EA545" s="110"/>
      <c r="EB545" s="110"/>
      <c r="EC545" s="110"/>
      <c r="ED545" s="110"/>
      <c r="EE545" s="110"/>
      <c r="EF545" s="110"/>
      <c r="EG545" s="110"/>
      <c r="EH545" s="110"/>
      <c r="EI545" s="110"/>
      <c r="EJ545" s="110"/>
      <c r="EK545" s="110"/>
      <c r="EL545" s="110"/>
      <c r="EM545" s="110"/>
      <c r="EN545" s="110"/>
      <c r="EO545" s="110"/>
      <c r="EP545" s="110"/>
      <c r="EQ545" s="110"/>
      <c r="ER545" s="110"/>
      <c r="ES545" s="110"/>
      <c r="ET545" s="110"/>
      <c r="EU545" s="110"/>
      <c r="EV545" s="110"/>
      <c r="EW545" s="110"/>
      <c r="EX545" s="110"/>
      <c r="EY545" s="110"/>
      <c r="EZ545" s="110"/>
      <c r="FA545" s="110"/>
      <c r="FB545" s="110"/>
      <c r="FC545" s="110"/>
      <c r="FD545" s="110"/>
      <c r="FE545" s="110"/>
      <c r="FF545" s="110"/>
      <c r="FG545" s="110"/>
      <c r="FH545" s="110"/>
      <c r="FI545" s="110"/>
      <c r="FJ545" s="110"/>
      <c r="FK545" s="110"/>
      <c r="FL545" s="110"/>
      <c r="FM545" s="110"/>
      <c r="FN545" s="110"/>
      <c r="FO545" s="110"/>
      <c r="FP545" s="110"/>
      <c r="FQ545" s="110"/>
      <c r="FR545" s="110"/>
      <c r="FS545" s="110"/>
      <c r="FT545" s="110"/>
      <c r="FU545" s="110"/>
      <c r="FV545" s="110"/>
      <c r="FW545" s="110"/>
      <c r="FX545" s="110"/>
      <c r="FY545" s="110"/>
      <c r="FZ545" s="110"/>
      <c r="GA545" s="110"/>
      <c r="GB545" s="110"/>
      <c r="GC545" s="110"/>
      <c r="GD545" s="110"/>
      <c r="GE545" s="110"/>
      <c r="GF545" s="110"/>
      <c r="GG545" s="110"/>
      <c r="GH545" s="110"/>
      <c r="GI545" s="110"/>
      <c r="GJ545" s="110"/>
      <c r="GK545" s="110"/>
      <c r="GL545" s="110"/>
      <c r="GM545" s="110"/>
      <c r="GN545" s="110"/>
      <c r="GO545" s="110"/>
      <c r="GP545" s="110"/>
      <c r="GQ545" s="110"/>
      <c r="GR545" s="110"/>
      <c r="GS545" s="110"/>
      <c r="GT545" s="110"/>
      <c r="GU545" s="110"/>
      <c r="GV545" s="110"/>
      <c r="GW545" s="110"/>
      <c r="GX545" s="110"/>
      <c r="GY545" s="110"/>
      <c r="GZ545" s="110"/>
      <c r="HA545" s="110"/>
      <c r="HB545" s="110"/>
      <c r="HC545" s="110"/>
      <c r="HD545" s="110"/>
      <c r="HE545" s="110"/>
      <c r="HF545" s="110"/>
      <c r="HG545" s="110"/>
      <c r="HH545" s="110"/>
      <c r="HI545" s="110"/>
      <c r="HJ545" s="110"/>
      <c r="HK545" s="110"/>
      <c r="HL545" s="110"/>
      <c r="HM545" s="110"/>
      <c r="HN545" s="110"/>
      <c r="HO545" s="110"/>
      <c r="HP545" s="110"/>
      <c r="HQ545" s="110"/>
      <c r="HR545" s="110"/>
      <c r="HS545" s="110"/>
      <c r="HT545" s="110"/>
      <c r="HU545" s="110"/>
      <c r="HV545" s="110"/>
      <c r="HW545" s="110"/>
      <c r="HX545" s="110"/>
      <c r="HY545" s="110"/>
      <c r="HZ545" s="110"/>
      <c r="IA545" s="110"/>
    </row>
    <row r="546" spans="1:235" ht="16.5" customHeight="1" hidden="1">
      <c r="A546" s="101" t="s">
        <v>1911</v>
      </c>
      <c r="B546" s="142" t="s">
        <v>1912</v>
      </c>
      <c r="C546" s="143" t="s">
        <v>97</v>
      </c>
      <c r="D546" s="166"/>
      <c r="E546" s="64">
        <v>857.1</v>
      </c>
      <c r="F546" s="166">
        <v>2309.23</v>
      </c>
      <c r="G546" s="166"/>
      <c r="H546" s="166"/>
      <c r="I546" s="166"/>
      <c r="J546" s="166"/>
      <c r="K546" s="110"/>
      <c r="L546" s="110"/>
      <c r="M546" s="110"/>
      <c r="N546" s="110"/>
      <c r="O546" s="110"/>
      <c r="P546" s="110"/>
      <c r="Q546" s="110"/>
      <c r="R546" s="110"/>
      <c r="S546" s="110"/>
      <c r="T546" s="110"/>
      <c r="U546" s="110"/>
      <c r="V546" s="110"/>
      <c r="W546" s="110"/>
      <c r="X546" s="110"/>
      <c r="Y546" s="110"/>
      <c r="Z546" s="110"/>
      <c r="AA546" s="110"/>
      <c r="AB546" s="110"/>
      <c r="AC546" s="110"/>
      <c r="AD546" s="110"/>
      <c r="AE546" s="110"/>
      <c r="AF546" s="110"/>
      <c r="AG546" s="110"/>
      <c r="AH546" s="110"/>
      <c r="AI546" s="110"/>
      <c r="AJ546" s="110"/>
      <c r="AK546" s="110"/>
      <c r="AL546" s="110"/>
      <c r="AM546" s="110"/>
      <c r="AN546" s="110"/>
      <c r="AO546" s="110"/>
      <c r="AP546" s="110"/>
      <c r="AQ546" s="110"/>
      <c r="AR546" s="110"/>
      <c r="AS546" s="110"/>
      <c r="AT546" s="110"/>
      <c r="AU546" s="110"/>
      <c r="AV546" s="110"/>
      <c r="AW546" s="110"/>
      <c r="AX546" s="110"/>
      <c r="AY546" s="110"/>
      <c r="AZ546" s="110"/>
      <c r="BA546" s="110"/>
      <c r="BB546" s="110"/>
      <c r="BC546" s="110"/>
      <c r="BD546" s="110"/>
      <c r="BE546" s="110"/>
      <c r="BF546" s="110"/>
      <c r="BG546" s="110"/>
      <c r="BH546" s="110"/>
      <c r="BI546" s="110"/>
      <c r="BJ546" s="110"/>
      <c r="BK546" s="110"/>
      <c r="BL546" s="110"/>
      <c r="BM546" s="110"/>
      <c r="BN546" s="110"/>
      <c r="BO546" s="110"/>
      <c r="BP546" s="110"/>
      <c r="BQ546" s="110"/>
      <c r="BR546" s="110"/>
      <c r="BS546" s="110"/>
      <c r="BT546" s="110"/>
      <c r="BU546" s="110"/>
      <c r="BV546" s="110"/>
      <c r="BW546" s="110"/>
      <c r="BX546" s="110"/>
      <c r="BY546" s="110"/>
      <c r="BZ546" s="110"/>
      <c r="CA546" s="110"/>
      <c r="CB546" s="110"/>
      <c r="CC546" s="110"/>
      <c r="CD546" s="110"/>
      <c r="CE546" s="110"/>
      <c r="CF546" s="110"/>
      <c r="CG546" s="110"/>
      <c r="CH546" s="110"/>
      <c r="CI546" s="110"/>
      <c r="CJ546" s="110"/>
      <c r="CK546" s="110"/>
      <c r="CL546" s="110"/>
      <c r="CM546" s="110"/>
      <c r="CN546" s="110"/>
      <c r="CO546" s="110"/>
      <c r="CP546" s="110"/>
      <c r="CQ546" s="110"/>
      <c r="CR546" s="110"/>
      <c r="CS546" s="110"/>
      <c r="CT546" s="110"/>
      <c r="CU546" s="110"/>
      <c r="CV546" s="110"/>
      <c r="CW546" s="110"/>
      <c r="CX546" s="110"/>
      <c r="CY546" s="110"/>
      <c r="CZ546" s="110"/>
      <c r="DA546" s="110"/>
      <c r="DB546" s="110"/>
      <c r="DC546" s="110"/>
      <c r="DD546" s="110"/>
      <c r="DE546" s="110"/>
      <c r="DF546" s="110"/>
      <c r="DG546" s="110"/>
      <c r="DH546" s="110"/>
      <c r="DI546" s="110"/>
      <c r="DJ546" s="110"/>
      <c r="DK546" s="110"/>
      <c r="DL546" s="110"/>
      <c r="DM546" s="110"/>
      <c r="DN546" s="110"/>
      <c r="DO546" s="110"/>
      <c r="DP546" s="110"/>
      <c r="DQ546" s="110"/>
      <c r="DR546" s="110"/>
      <c r="DS546" s="110"/>
      <c r="DT546" s="110"/>
      <c r="DU546" s="110"/>
      <c r="DV546" s="110"/>
      <c r="DW546" s="110"/>
      <c r="DX546" s="110"/>
      <c r="DY546" s="110"/>
      <c r="DZ546" s="110"/>
      <c r="EA546" s="110"/>
      <c r="EB546" s="110"/>
      <c r="EC546" s="110"/>
      <c r="ED546" s="110"/>
      <c r="EE546" s="110"/>
      <c r="EF546" s="110"/>
      <c r="EG546" s="110"/>
      <c r="EH546" s="110"/>
      <c r="EI546" s="110"/>
      <c r="EJ546" s="110"/>
      <c r="EK546" s="110"/>
      <c r="EL546" s="110"/>
      <c r="EM546" s="110"/>
      <c r="EN546" s="110"/>
      <c r="EO546" s="110"/>
      <c r="EP546" s="110"/>
      <c r="EQ546" s="110"/>
      <c r="ER546" s="110"/>
      <c r="ES546" s="110"/>
      <c r="ET546" s="110"/>
      <c r="EU546" s="110"/>
      <c r="EV546" s="110"/>
      <c r="EW546" s="110"/>
      <c r="EX546" s="110"/>
      <c r="EY546" s="110"/>
      <c r="EZ546" s="110"/>
      <c r="FA546" s="110"/>
      <c r="FB546" s="110"/>
      <c r="FC546" s="110"/>
      <c r="FD546" s="110"/>
      <c r="FE546" s="110"/>
      <c r="FF546" s="110"/>
      <c r="FG546" s="110"/>
      <c r="FH546" s="110"/>
      <c r="FI546" s="110"/>
      <c r="FJ546" s="110"/>
      <c r="FK546" s="110"/>
      <c r="FL546" s="110"/>
      <c r="FM546" s="110"/>
      <c r="FN546" s="110"/>
      <c r="FO546" s="110"/>
      <c r="FP546" s="110"/>
      <c r="FQ546" s="110"/>
      <c r="FR546" s="110"/>
      <c r="FS546" s="110"/>
      <c r="FT546" s="110"/>
      <c r="FU546" s="110"/>
      <c r="FV546" s="110"/>
      <c r="FW546" s="110"/>
      <c r="FX546" s="110"/>
      <c r="FY546" s="110"/>
      <c r="FZ546" s="110"/>
      <c r="GA546" s="110"/>
      <c r="GB546" s="110"/>
      <c r="GC546" s="110"/>
      <c r="GD546" s="110"/>
      <c r="GE546" s="110"/>
      <c r="GF546" s="110"/>
      <c r="GG546" s="110"/>
      <c r="GH546" s="110"/>
      <c r="GI546" s="110"/>
      <c r="GJ546" s="110"/>
      <c r="GK546" s="110"/>
      <c r="GL546" s="110"/>
      <c r="GM546" s="110"/>
      <c r="GN546" s="110"/>
      <c r="GO546" s="110"/>
      <c r="GP546" s="110"/>
      <c r="GQ546" s="110"/>
      <c r="GR546" s="110"/>
      <c r="GS546" s="110"/>
      <c r="GT546" s="110"/>
      <c r="GU546" s="110"/>
      <c r="GV546" s="110"/>
      <c r="GW546" s="110"/>
      <c r="GX546" s="110"/>
      <c r="GY546" s="110"/>
      <c r="GZ546" s="110"/>
      <c r="HA546" s="110"/>
      <c r="HB546" s="110"/>
      <c r="HC546" s="110"/>
      <c r="HD546" s="110"/>
      <c r="HE546" s="110"/>
      <c r="HF546" s="110"/>
      <c r="HG546" s="110"/>
      <c r="HH546" s="110"/>
      <c r="HI546" s="110"/>
      <c r="HJ546" s="110"/>
      <c r="HK546" s="110"/>
      <c r="HL546" s="110"/>
      <c r="HM546" s="110"/>
      <c r="HN546" s="110"/>
      <c r="HO546" s="110"/>
      <c r="HP546" s="110"/>
      <c r="HQ546" s="110"/>
      <c r="HR546" s="110"/>
      <c r="HS546" s="110"/>
      <c r="HT546" s="110"/>
      <c r="HU546" s="110"/>
      <c r="HV546" s="110"/>
      <c r="HW546" s="110"/>
      <c r="HX546" s="110"/>
      <c r="HY546" s="110"/>
      <c r="HZ546" s="110"/>
      <c r="IA546" s="110"/>
    </row>
    <row r="547" spans="1:235" ht="12.75">
      <c r="A547" s="139" t="s">
        <v>1011</v>
      </c>
      <c r="B547" s="140" t="s">
        <v>1012</v>
      </c>
      <c r="C547" s="141"/>
      <c r="D547" s="166">
        <f>SUM(D548+D550+D551+D557+D564+D549)</f>
        <v>814193.2</v>
      </c>
      <c r="E547" s="166">
        <f>SUM(E548+E550+E551+E557+E564+E549+E556)</f>
        <v>828724.27</v>
      </c>
      <c r="F547" s="166">
        <f>SUM(F548+F550+F551+F557+F564+F549+F556)</f>
        <v>781882.8</v>
      </c>
      <c r="G547" s="166">
        <f>SUM(G548+G550+G551+G557+G564+G549)</f>
        <v>803200</v>
      </c>
      <c r="H547" s="166">
        <f>SUM(H548+H550+H551+H557+H564+H549)</f>
        <v>903000</v>
      </c>
      <c r="I547" s="166">
        <f>SUM(I548+I550+I551+I557+I564+I549)</f>
        <v>937000</v>
      </c>
      <c r="J547" s="166">
        <f>SUM(J548+J550+J551+J557+J564+J549)</f>
        <v>1012000</v>
      </c>
      <c r="K547" s="110"/>
      <c r="L547" s="110"/>
      <c r="M547" s="110"/>
      <c r="N547" s="110"/>
      <c r="O547" s="110"/>
      <c r="P547" s="110"/>
      <c r="Q547" s="110"/>
      <c r="R547" s="110"/>
      <c r="S547" s="110"/>
      <c r="T547" s="110"/>
      <c r="U547" s="110"/>
      <c r="V547" s="110"/>
      <c r="W547" s="110"/>
      <c r="X547" s="110"/>
      <c r="Y547" s="110"/>
      <c r="Z547" s="110"/>
      <c r="AA547" s="110"/>
      <c r="AB547" s="110"/>
      <c r="AC547" s="110"/>
      <c r="AD547" s="110"/>
      <c r="AE547" s="110"/>
      <c r="AF547" s="110"/>
      <c r="AG547" s="110"/>
      <c r="AH547" s="110"/>
      <c r="AI547" s="110"/>
      <c r="AJ547" s="110"/>
      <c r="AK547" s="110"/>
      <c r="AL547" s="110"/>
      <c r="AM547" s="110"/>
      <c r="AN547" s="110"/>
      <c r="AO547" s="110"/>
      <c r="AP547" s="110"/>
      <c r="AQ547" s="110"/>
      <c r="AR547" s="110"/>
      <c r="AS547" s="110"/>
      <c r="AT547" s="110"/>
      <c r="AU547" s="110"/>
      <c r="AV547" s="110"/>
      <c r="AW547" s="110"/>
      <c r="AX547" s="110"/>
      <c r="AY547" s="110"/>
      <c r="AZ547" s="110"/>
      <c r="BA547" s="110"/>
      <c r="BB547" s="110"/>
      <c r="BC547" s="110"/>
      <c r="BD547" s="110"/>
      <c r="BE547" s="110"/>
      <c r="BF547" s="110"/>
      <c r="BG547" s="110"/>
      <c r="BH547" s="110"/>
      <c r="BI547" s="110"/>
      <c r="BJ547" s="110"/>
      <c r="BK547" s="110"/>
      <c r="BL547" s="110"/>
      <c r="BM547" s="110"/>
      <c r="BN547" s="110"/>
      <c r="BO547" s="110"/>
      <c r="BP547" s="110"/>
      <c r="BQ547" s="110"/>
      <c r="BR547" s="110"/>
      <c r="BS547" s="110"/>
      <c r="BT547" s="110"/>
      <c r="BU547" s="110"/>
      <c r="BV547" s="110"/>
      <c r="BW547" s="110"/>
      <c r="BX547" s="110"/>
      <c r="BY547" s="110"/>
      <c r="BZ547" s="110"/>
      <c r="CA547" s="110"/>
      <c r="CB547" s="110"/>
      <c r="CC547" s="110"/>
      <c r="CD547" s="110"/>
      <c r="CE547" s="110"/>
      <c r="CF547" s="110"/>
      <c r="CG547" s="110"/>
      <c r="CH547" s="110"/>
      <c r="CI547" s="110"/>
      <c r="CJ547" s="110"/>
      <c r="CK547" s="110"/>
      <c r="CL547" s="110"/>
      <c r="CM547" s="110"/>
      <c r="CN547" s="110"/>
      <c r="CO547" s="110"/>
      <c r="CP547" s="110"/>
      <c r="CQ547" s="110"/>
      <c r="CR547" s="110"/>
      <c r="CS547" s="110"/>
      <c r="CT547" s="110"/>
      <c r="CU547" s="110"/>
      <c r="CV547" s="110"/>
      <c r="CW547" s="110"/>
      <c r="CX547" s="110"/>
      <c r="CY547" s="110"/>
      <c r="CZ547" s="110"/>
      <c r="DA547" s="110"/>
      <c r="DB547" s="110"/>
      <c r="DC547" s="110"/>
      <c r="DD547" s="110"/>
      <c r="DE547" s="110"/>
      <c r="DF547" s="110"/>
      <c r="DG547" s="110"/>
      <c r="DH547" s="110"/>
      <c r="DI547" s="110"/>
      <c r="DJ547" s="110"/>
      <c r="DK547" s="110"/>
      <c r="DL547" s="110"/>
      <c r="DM547" s="110"/>
      <c r="DN547" s="110"/>
      <c r="DO547" s="110"/>
      <c r="DP547" s="110"/>
      <c r="DQ547" s="110"/>
      <c r="DR547" s="110"/>
      <c r="DS547" s="110"/>
      <c r="DT547" s="110"/>
      <c r="DU547" s="110"/>
      <c r="DV547" s="110"/>
      <c r="DW547" s="110"/>
      <c r="DX547" s="110"/>
      <c r="DY547" s="110"/>
      <c r="DZ547" s="110"/>
      <c r="EA547" s="110"/>
      <c r="EB547" s="110"/>
      <c r="EC547" s="110"/>
      <c r="ED547" s="110"/>
      <c r="EE547" s="110"/>
      <c r="EF547" s="110"/>
      <c r="EG547" s="110"/>
      <c r="EH547" s="110"/>
      <c r="EI547" s="110"/>
      <c r="EJ547" s="110"/>
      <c r="EK547" s="110"/>
      <c r="EL547" s="110"/>
      <c r="EM547" s="110"/>
      <c r="EN547" s="110"/>
      <c r="EO547" s="110"/>
      <c r="EP547" s="110"/>
      <c r="EQ547" s="110"/>
      <c r="ER547" s="110"/>
      <c r="ES547" s="110"/>
      <c r="ET547" s="110"/>
      <c r="EU547" s="110"/>
      <c r="EV547" s="110"/>
      <c r="EW547" s="110"/>
      <c r="EX547" s="110"/>
      <c r="EY547" s="110"/>
      <c r="EZ547" s="110"/>
      <c r="FA547" s="110"/>
      <c r="FB547" s="110"/>
      <c r="FC547" s="110"/>
      <c r="FD547" s="110"/>
      <c r="FE547" s="110"/>
      <c r="FF547" s="110"/>
      <c r="FG547" s="110"/>
      <c r="FH547" s="110"/>
      <c r="FI547" s="110"/>
      <c r="FJ547" s="110"/>
      <c r="FK547" s="110"/>
      <c r="FL547" s="110"/>
      <c r="FM547" s="110"/>
      <c r="FN547" s="110"/>
      <c r="FO547" s="110"/>
      <c r="FP547" s="110"/>
      <c r="FQ547" s="110"/>
      <c r="FR547" s="110"/>
      <c r="FS547" s="110"/>
      <c r="FT547" s="110"/>
      <c r="FU547" s="110"/>
      <c r="FV547" s="110"/>
      <c r="FW547" s="110"/>
      <c r="FX547" s="110"/>
      <c r="FY547" s="110"/>
      <c r="FZ547" s="110"/>
      <c r="GA547" s="110"/>
      <c r="GB547" s="110"/>
      <c r="GC547" s="110"/>
      <c r="GD547" s="110"/>
      <c r="GE547" s="110"/>
      <c r="GF547" s="110"/>
      <c r="GG547" s="110"/>
      <c r="GH547" s="110"/>
      <c r="GI547" s="110"/>
      <c r="GJ547" s="110"/>
      <c r="GK547" s="110"/>
      <c r="GL547" s="110"/>
      <c r="GM547" s="110"/>
      <c r="GN547" s="110"/>
      <c r="GO547" s="110"/>
      <c r="GP547" s="110"/>
      <c r="GQ547" s="110"/>
      <c r="GR547" s="110"/>
      <c r="GS547" s="110"/>
      <c r="GT547" s="110"/>
      <c r="GU547" s="110"/>
      <c r="GV547" s="110"/>
      <c r="GW547" s="110"/>
      <c r="GX547" s="110"/>
      <c r="GY547" s="110"/>
      <c r="GZ547" s="110"/>
      <c r="HA547" s="110"/>
      <c r="HB547" s="110"/>
      <c r="HC547" s="110"/>
      <c r="HD547" s="110"/>
      <c r="HE547" s="110"/>
      <c r="HF547" s="110"/>
      <c r="HG547" s="110"/>
      <c r="HH547" s="110"/>
      <c r="HI547" s="110"/>
      <c r="HJ547" s="110"/>
      <c r="HK547" s="110"/>
      <c r="HL547" s="110"/>
      <c r="HM547" s="110"/>
      <c r="HN547" s="110"/>
      <c r="HO547" s="110"/>
      <c r="HP547" s="110"/>
      <c r="HQ547" s="110"/>
      <c r="HR547" s="110"/>
      <c r="HS547" s="110"/>
      <c r="HT547" s="110"/>
      <c r="HU547" s="110"/>
      <c r="HV547" s="110"/>
      <c r="HW547" s="110"/>
      <c r="HX547" s="110"/>
      <c r="HY547" s="110"/>
      <c r="HZ547" s="110"/>
      <c r="IA547" s="110"/>
    </row>
    <row r="548" spans="1:235" ht="15.75" customHeight="1" hidden="1">
      <c r="A548" s="103" t="s">
        <v>1846</v>
      </c>
      <c r="B548" s="167" t="s">
        <v>1328</v>
      </c>
      <c r="C548" s="137" t="s">
        <v>97</v>
      </c>
      <c r="D548" s="62">
        <v>1102.47</v>
      </c>
      <c r="E548" s="62">
        <v>8989.65</v>
      </c>
      <c r="F548" s="62">
        <v>2315.77</v>
      </c>
      <c r="G548" s="62">
        <v>0</v>
      </c>
      <c r="H548" s="62">
        <v>0</v>
      </c>
      <c r="I548" s="62">
        <v>0</v>
      </c>
      <c r="J548" s="62">
        <v>0</v>
      </c>
      <c r="K548" s="110"/>
      <c r="L548" s="110"/>
      <c r="M548" s="110"/>
      <c r="N548" s="110"/>
      <c r="O548" s="110"/>
      <c r="P548" s="110"/>
      <c r="Q548" s="110"/>
      <c r="R548" s="110"/>
      <c r="S548" s="110"/>
      <c r="T548" s="110"/>
      <c r="U548" s="110"/>
      <c r="V548" s="110"/>
      <c r="W548" s="110"/>
      <c r="X548" s="110"/>
      <c r="Y548" s="110"/>
      <c r="Z548" s="110"/>
      <c r="AA548" s="110"/>
      <c r="AB548" s="110"/>
      <c r="AC548" s="110"/>
      <c r="AD548" s="110"/>
      <c r="AE548" s="110"/>
      <c r="AF548" s="110"/>
      <c r="AG548" s="110"/>
      <c r="AH548" s="110"/>
      <c r="AI548" s="110"/>
      <c r="AJ548" s="110"/>
      <c r="AK548" s="110"/>
      <c r="AL548" s="110"/>
      <c r="AM548" s="110"/>
      <c r="AN548" s="110"/>
      <c r="AO548" s="110"/>
      <c r="AP548" s="110"/>
      <c r="AQ548" s="110"/>
      <c r="AR548" s="110"/>
      <c r="AS548" s="110"/>
      <c r="AT548" s="110"/>
      <c r="AU548" s="110"/>
      <c r="AV548" s="110"/>
      <c r="AW548" s="110"/>
      <c r="AX548" s="110"/>
      <c r="AY548" s="110"/>
      <c r="AZ548" s="110"/>
      <c r="BA548" s="110"/>
      <c r="BB548" s="110"/>
      <c r="BC548" s="110"/>
      <c r="BD548" s="110"/>
      <c r="BE548" s="110"/>
      <c r="BF548" s="110"/>
      <c r="BG548" s="110"/>
      <c r="BH548" s="110"/>
      <c r="BI548" s="110"/>
      <c r="BJ548" s="110"/>
      <c r="BK548" s="110"/>
      <c r="BL548" s="110"/>
      <c r="BM548" s="110"/>
      <c r="BN548" s="110"/>
      <c r="BO548" s="110"/>
      <c r="BP548" s="110"/>
      <c r="BQ548" s="110"/>
      <c r="BR548" s="110"/>
      <c r="BS548" s="110"/>
      <c r="BT548" s="110"/>
      <c r="BU548" s="110"/>
      <c r="BV548" s="110"/>
      <c r="BW548" s="110"/>
      <c r="BX548" s="110"/>
      <c r="BY548" s="110"/>
      <c r="BZ548" s="110"/>
      <c r="CA548" s="110"/>
      <c r="CB548" s="110"/>
      <c r="CC548" s="110"/>
      <c r="CD548" s="110"/>
      <c r="CE548" s="110"/>
      <c r="CF548" s="110"/>
      <c r="CG548" s="110"/>
      <c r="CH548" s="110"/>
      <c r="CI548" s="110"/>
      <c r="CJ548" s="110"/>
      <c r="CK548" s="110"/>
      <c r="CL548" s="110"/>
      <c r="CM548" s="110"/>
      <c r="CN548" s="110"/>
      <c r="CO548" s="110"/>
      <c r="CP548" s="110"/>
      <c r="CQ548" s="110"/>
      <c r="CR548" s="110"/>
      <c r="CS548" s="110"/>
      <c r="CT548" s="110"/>
      <c r="CU548" s="110"/>
      <c r="CV548" s="110"/>
      <c r="CW548" s="110"/>
      <c r="CX548" s="110"/>
      <c r="CY548" s="110"/>
      <c r="CZ548" s="110"/>
      <c r="DA548" s="110"/>
      <c r="DB548" s="110"/>
      <c r="DC548" s="110"/>
      <c r="DD548" s="110"/>
      <c r="DE548" s="110"/>
      <c r="DF548" s="110"/>
      <c r="DG548" s="110"/>
      <c r="DH548" s="110"/>
      <c r="DI548" s="110"/>
      <c r="DJ548" s="110"/>
      <c r="DK548" s="110"/>
      <c r="DL548" s="110"/>
      <c r="DM548" s="110"/>
      <c r="DN548" s="110"/>
      <c r="DO548" s="110"/>
      <c r="DP548" s="110"/>
      <c r="DQ548" s="110"/>
      <c r="DR548" s="110"/>
      <c r="DS548" s="110"/>
      <c r="DT548" s="110"/>
      <c r="DU548" s="110"/>
      <c r="DV548" s="110"/>
      <c r="DW548" s="110"/>
      <c r="DX548" s="110"/>
      <c r="DY548" s="110"/>
      <c r="DZ548" s="110"/>
      <c r="EA548" s="110"/>
      <c r="EB548" s="110"/>
      <c r="EC548" s="110"/>
      <c r="ED548" s="110"/>
      <c r="EE548" s="110"/>
      <c r="EF548" s="110"/>
      <c r="EG548" s="110"/>
      <c r="EH548" s="110"/>
      <c r="EI548" s="110"/>
      <c r="EJ548" s="110"/>
      <c r="EK548" s="110"/>
      <c r="EL548" s="110"/>
      <c r="EM548" s="110"/>
      <c r="EN548" s="110"/>
      <c r="EO548" s="110"/>
      <c r="EP548" s="110"/>
      <c r="EQ548" s="110"/>
      <c r="ER548" s="110"/>
      <c r="ES548" s="110"/>
      <c r="ET548" s="110"/>
      <c r="EU548" s="110"/>
      <c r="EV548" s="110"/>
      <c r="EW548" s="110"/>
      <c r="EX548" s="110"/>
      <c r="EY548" s="110"/>
      <c r="EZ548" s="110"/>
      <c r="FA548" s="110"/>
      <c r="FB548" s="110"/>
      <c r="FC548" s="110"/>
      <c r="FD548" s="110"/>
      <c r="FE548" s="110"/>
      <c r="FF548" s="110"/>
      <c r="FG548" s="110"/>
      <c r="FH548" s="110"/>
      <c r="FI548" s="110"/>
      <c r="FJ548" s="110"/>
      <c r="FK548" s="110"/>
      <c r="FL548" s="110"/>
      <c r="FM548" s="110"/>
      <c r="FN548" s="110"/>
      <c r="FO548" s="110"/>
      <c r="FP548" s="110"/>
      <c r="FQ548" s="110"/>
      <c r="FR548" s="110"/>
      <c r="FS548" s="110"/>
      <c r="FT548" s="110"/>
      <c r="FU548" s="110"/>
      <c r="FV548" s="110"/>
      <c r="FW548" s="110"/>
      <c r="FX548" s="110"/>
      <c r="FY548" s="110"/>
      <c r="FZ548" s="110"/>
      <c r="GA548" s="110"/>
      <c r="GB548" s="110"/>
      <c r="GC548" s="110"/>
      <c r="GD548" s="110"/>
      <c r="GE548" s="110"/>
      <c r="GF548" s="110"/>
      <c r="GG548" s="110"/>
      <c r="GH548" s="110"/>
      <c r="GI548" s="110"/>
      <c r="GJ548" s="110"/>
      <c r="GK548" s="110"/>
      <c r="GL548" s="110"/>
      <c r="GM548" s="110"/>
      <c r="GN548" s="110"/>
      <c r="GO548" s="110"/>
      <c r="GP548" s="110"/>
      <c r="GQ548" s="110"/>
      <c r="GR548" s="110"/>
      <c r="GS548" s="110"/>
      <c r="GT548" s="110"/>
      <c r="GU548" s="110"/>
      <c r="GV548" s="110"/>
      <c r="GW548" s="110"/>
      <c r="GX548" s="110"/>
      <c r="GY548" s="110"/>
      <c r="GZ548" s="110"/>
      <c r="HA548" s="110"/>
      <c r="HB548" s="110"/>
      <c r="HC548" s="110"/>
      <c r="HD548" s="110"/>
      <c r="HE548" s="110"/>
      <c r="HF548" s="110"/>
      <c r="HG548" s="110"/>
      <c r="HH548" s="110"/>
      <c r="HI548" s="110"/>
      <c r="HJ548" s="110"/>
      <c r="HK548" s="110"/>
      <c r="HL548" s="110"/>
      <c r="HM548" s="110"/>
      <c r="HN548" s="110"/>
      <c r="HO548" s="110"/>
      <c r="HP548" s="110"/>
      <c r="HQ548" s="110"/>
      <c r="HR548" s="110"/>
      <c r="HS548" s="110"/>
      <c r="HT548" s="110"/>
      <c r="HU548" s="110"/>
      <c r="HV548" s="110"/>
      <c r="HW548" s="110"/>
      <c r="HX548" s="110"/>
      <c r="HY548" s="110"/>
      <c r="HZ548" s="110"/>
      <c r="IA548" s="110"/>
    </row>
    <row r="549" spans="1:235" ht="22.5" hidden="1">
      <c r="A549" s="103" t="s">
        <v>1329</v>
      </c>
      <c r="B549" s="167" t="s">
        <v>1544</v>
      </c>
      <c r="C549" s="137" t="s">
        <v>169</v>
      </c>
      <c r="D549" s="62">
        <v>0</v>
      </c>
      <c r="E549" s="62"/>
      <c r="F549" s="62"/>
      <c r="G549" s="62"/>
      <c r="H549" s="62"/>
      <c r="I549" s="62"/>
      <c r="J549" s="62"/>
      <c r="K549" s="110"/>
      <c r="L549" s="110"/>
      <c r="M549" s="110"/>
      <c r="N549" s="110"/>
      <c r="O549" s="110"/>
      <c r="P549" s="110"/>
      <c r="Q549" s="110"/>
      <c r="R549" s="110"/>
      <c r="S549" s="110"/>
      <c r="T549" s="110"/>
      <c r="U549" s="110"/>
      <c r="V549" s="110"/>
      <c r="W549" s="110"/>
      <c r="X549" s="110"/>
      <c r="Y549" s="110"/>
      <c r="Z549" s="110"/>
      <c r="AA549" s="110"/>
      <c r="AB549" s="110"/>
      <c r="AC549" s="110"/>
      <c r="AD549" s="110"/>
      <c r="AE549" s="110"/>
      <c r="AF549" s="110"/>
      <c r="AG549" s="110"/>
      <c r="AH549" s="110"/>
      <c r="AI549" s="110"/>
      <c r="AJ549" s="110"/>
      <c r="AK549" s="110"/>
      <c r="AL549" s="110"/>
      <c r="AM549" s="110"/>
      <c r="AN549" s="110"/>
      <c r="AO549" s="110"/>
      <c r="AP549" s="110"/>
      <c r="AQ549" s="110"/>
      <c r="AR549" s="110"/>
      <c r="AS549" s="110"/>
      <c r="AT549" s="110"/>
      <c r="AU549" s="110"/>
      <c r="AV549" s="110"/>
      <c r="AW549" s="110"/>
      <c r="AX549" s="110"/>
      <c r="AY549" s="110"/>
      <c r="AZ549" s="110"/>
      <c r="BA549" s="110"/>
      <c r="BB549" s="110"/>
      <c r="BC549" s="110"/>
      <c r="BD549" s="110"/>
      <c r="BE549" s="110"/>
      <c r="BF549" s="110"/>
      <c r="BG549" s="110"/>
      <c r="BH549" s="110"/>
      <c r="BI549" s="110"/>
      <c r="BJ549" s="110"/>
      <c r="BK549" s="110"/>
      <c r="BL549" s="110"/>
      <c r="BM549" s="110"/>
      <c r="BN549" s="110"/>
      <c r="BO549" s="110"/>
      <c r="BP549" s="110"/>
      <c r="BQ549" s="110"/>
      <c r="BR549" s="110"/>
      <c r="BS549" s="110"/>
      <c r="BT549" s="110"/>
      <c r="BU549" s="110"/>
      <c r="BV549" s="110"/>
      <c r="BW549" s="110"/>
      <c r="BX549" s="110"/>
      <c r="BY549" s="110"/>
      <c r="BZ549" s="110"/>
      <c r="CA549" s="110"/>
      <c r="CB549" s="110"/>
      <c r="CC549" s="110"/>
      <c r="CD549" s="110"/>
      <c r="CE549" s="110"/>
      <c r="CF549" s="110"/>
      <c r="CG549" s="110"/>
      <c r="CH549" s="110"/>
      <c r="CI549" s="110"/>
      <c r="CJ549" s="110"/>
      <c r="CK549" s="110"/>
      <c r="CL549" s="110"/>
      <c r="CM549" s="110"/>
      <c r="CN549" s="110"/>
      <c r="CO549" s="110"/>
      <c r="CP549" s="110"/>
      <c r="CQ549" s="110"/>
      <c r="CR549" s="110"/>
      <c r="CS549" s="110"/>
      <c r="CT549" s="110"/>
      <c r="CU549" s="110"/>
      <c r="CV549" s="110"/>
      <c r="CW549" s="110"/>
      <c r="CX549" s="110"/>
      <c r="CY549" s="110"/>
      <c r="CZ549" s="110"/>
      <c r="DA549" s="110"/>
      <c r="DB549" s="110"/>
      <c r="DC549" s="110"/>
      <c r="DD549" s="110"/>
      <c r="DE549" s="110"/>
      <c r="DF549" s="110"/>
      <c r="DG549" s="110"/>
      <c r="DH549" s="110"/>
      <c r="DI549" s="110"/>
      <c r="DJ549" s="110"/>
      <c r="DK549" s="110"/>
      <c r="DL549" s="110"/>
      <c r="DM549" s="110"/>
      <c r="DN549" s="110"/>
      <c r="DO549" s="110"/>
      <c r="DP549" s="110"/>
      <c r="DQ549" s="110"/>
      <c r="DR549" s="110"/>
      <c r="DS549" s="110"/>
      <c r="DT549" s="110"/>
      <c r="DU549" s="110"/>
      <c r="DV549" s="110"/>
      <c r="DW549" s="110"/>
      <c r="DX549" s="110"/>
      <c r="DY549" s="110"/>
      <c r="DZ549" s="110"/>
      <c r="EA549" s="110"/>
      <c r="EB549" s="110"/>
      <c r="EC549" s="110"/>
      <c r="ED549" s="110"/>
      <c r="EE549" s="110"/>
      <c r="EF549" s="110"/>
      <c r="EG549" s="110"/>
      <c r="EH549" s="110"/>
      <c r="EI549" s="110"/>
      <c r="EJ549" s="110"/>
      <c r="EK549" s="110"/>
      <c r="EL549" s="110"/>
      <c r="EM549" s="110"/>
      <c r="EN549" s="110"/>
      <c r="EO549" s="110"/>
      <c r="EP549" s="110"/>
      <c r="EQ549" s="110"/>
      <c r="ER549" s="110"/>
      <c r="ES549" s="110"/>
      <c r="ET549" s="110"/>
      <c r="EU549" s="110"/>
      <c r="EV549" s="110"/>
      <c r="EW549" s="110"/>
      <c r="EX549" s="110"/>
      <c r="EY549" s="110"/>
      <c r="EZ549" s="110"/>
      <c r="FA549" s="110"/>
      <c r="FB549" s="110"/>
      <c r="FC549" s="110"/>
      <c r="FD549" s="110"/>
      <c r="FE549" s="110"/>
      <c r="FF549" s="110"/>
      <c r="FG549" s="110"/>
      <c r="FH549" s="110"/>
      <c r="FI549" s="110"/>
      <c r="FJ549" s="110"/>
      <c r="FK549" s="110"/>
      <c r="FL549" s="110"/>
      <c r="FM549" s="110"/>
      <c r="FN549" s="110"/>
      <c r="FO549" s="110"/>
      <c r="FP549" s="110"/>
      <c r="FQ549" s="110"/>
      <c r="FR549" s="110"/>
      <c r="FS549" s="110"/>
      <c r="FT549" s="110"/>
      <c r="FU549" s="110"/>
      <c r="FV549" s="110"/>
      <c r="FW549" s="110"/>
      <c r="FX549" s="110"/>
      <c r="FY549" s="110"/>
      <c r="FZ549" s="110"/>
      <c r="GA549" s="110"/>
      <c r="GB549" s="110"/>
      <c r="GC549" s="110"/>
      <c r="GD549" s="110"/>
      <c r="GE549" s="110"/>
      <c r="GF549" s="110"/>
      <c r="GG549" s="110"/>
      <c r="GH549" s="110"/>
      <c r="GI549" s="110"/>
      <c r="GJ549" s="110"/>
      <c r="GK549" s="110"/>
      <c r="GL549" s="110"/>
      <c r="GM549" s="110"/>
      <c r="GN549" s="110"/>
      <c r="GO549" s="110"/>
      <c r="GP549" s="110"/>
      <c r="GQ549" s="110"/>
      <c r="GR549" s="110"/>
      <c r="GS549" s="110"/>
      <c r="GT549" s="110"/>
      <c r="GU549" s="110"/>
      <c r="GV549" s="110"/>
      <c r="GW549" s="110"/>
      <c r="GX549" s="110"/>
      <c r="GY549" s="110"/>
      <c r="GZ549" s="110"/>
      <c r="HA549" s="110"/>
      <c r="HB549" s="110"/>
      <c r="HC549" s="110"/>
      <c r="HD549" s="110"/>
      <c r="HE549" s="110"/>
      <c r="HF549" s="110"/>
      <c r="HG549" s="110"/>
      <c r="HH549" s="110"/>
      <c r="HI549" s="110"/>
      <c r="HJ549" s="110"/>
      <c r="HK549" s="110"/>
      <c r="HL549" s="110"/>
      <c r="HM549" s="110"/>
      <c r="HN549" s="110"/>
      <c r="HO549" s="110"/>
      <c r="HP549" s="110"/>
      <c r="HQ549" s="110"/>
      <c r="HR549" s="110"/>
      <c r="HS549" s="110"/>
      <c r="HT549" s="110"/>
      <c r="HU549" s="110"/>
      <c r="HV549" s="110"/>
      <c r="HW549" s="110"/>
      <c r="HX549" s="110"/>
      <c r="HY549" s="110"/>
      <c r="HZ549" s="110"/>
      <c r="IA549" s="110"/>
    </row>
    <row r="550" spans="1:10" s="124" customFormat="1" ht="12.75" hidden="1">
      <c r="A550" s="103" t="s">
        <v>1013</v>
      </c>
      <c r="B550" s="167" t="s">
        <v>1014</v>
      </c>
      <c r="C550" s="137" t="s">
        <v>157</v>
      </c>
      <c r="D550" s="62">
        <v>423163.31</v>
      </c>
      <c r="E550" s="62">
        <v>596273.04</v>
      </c>
      <c r="F550" s="62">
        <v>575148.19</v>
      </c>
      <c r="G550" s="62">
        <v>615400</v>
      </c>
      <c r="H550" s="62">
        <v>700000</v>
      </c>
      <c r="I550" s="62">
        <v>717700</v>
      </c>
      <c r="J550" s="62">
        <v>775000</v>
      </c>
    </row>
    <row r="551" spans="1:235" ht="12.75">
      <c r="A551" s="103" t="s">
        <v>1015</v>
      </c>
      <c r="B551" s="167" t="s">
        <v>1016</v>
      </c>
      <c r="C551" s="137"/>
      <c r="D551" s="62">
        <f>SUM(D552:D554)</f>
        <v>286603.16000000003</v>
      </c>
      <c r="E551" s="62">
        <f aca="true" t="shared" si="131" ref="E551:J551">SUM(E552:E555)</f>
        <v>20382.58</v>
      </c>
      <c r="F551" s="62">
        <f t="shared" si="131"/>
        <v>1293.6799999999998</v>
      </c>
      <c r="G551" s="62">
        <f t="shared" si="131"/>
        <v>0</v>
      </c>
      <c r="H551" s="62">
        <f t="shared" si="131"/>
        <v>0</v>
      </c>
      <c r="I551" s="62">
        <f t="shared" si="131"/>
        <v>0</v>
      </c>
      <c r="J551" s="62">
        <f t="shared" si="131"/>
        <v>0</v>
      </c>
      <c r="K551" s="110"/>
      <c r="L551" s="110"/>
      <c r="M551" s="110"/>
      <c r="N551" s="110"/>
      <c r="O551" s="110"/>
      <c r="P551" s="110"/>
      <c r="Q551" s="110"/>
      <c r="R551" s="110"/>
      <c r="S551" s="110"/>
      <c r="T551" s="110"/>
      <c r="U551" s="110"/>
      <c r="V551" s="110"/>
      <c r="W551" s="110"/>
      <c r="X551" s="110"/>
      <c r="Y551" s="110"/>
      <c r="Z551" s="110"/>
      <c r="AA551" s="110"/>
      <c r="AB551" s="110"/>
      <c r="AC551" s="110"/>
      <c r="AD551" s="110"/>
      <c r="AE551" s="110"/>
      <c r="AF551" s="110"/>
      <c r="AG551" s="110"/>
      <c r="AH551" s="110"/>
      <c r="AI551" s="110"/>
      <c r="AJ551" s="110"/>
      <c r="AK551" s="110"/>
      <c r="AL551" s="110"/>
      <c r="AM551" s="110"/>
      <c r="AN551" s="110"/>
      <c r="AO551" s="110"/>
      <c r="AP551" s="110"/>
      <c r="AQ551" s="110"/>
      <c r="AR551" s="110"/>
      <c r="AS551" s="110"/>
      <c r="AT551" s="110"/>
      <c r="AU551" s="110"/>
      <c r="AV551" s="110"/>
      <c r="AW551" s="110"/>
      <c r="AX551" s="110"/>
      <c r="AY551" s="110"/>
      <c r="AZ551" s="110"/>
      <c r="BA551" s="110"/>
      <c r="BB551" s="110"/>
      <c r="BC551" s="110"/>
      <c r="BD551" s="110"/>
      <c r="BE551" s="110"/>
      <c r="BF551" s="110"/>
      <c r="BG551" s="110"/>
      <c r="BH551" s="110"/>
      <c r="BI551" s="110"/>
      <c r="BJ551" s="110"/>
      <c r="BK551" s="110"/>
      <c r="BL551" s="110"/>
      <c r="BM551" s="110"/>
      <c r="BN551" s="110"/>
      <c r="BO551" s="110"/>
      <c r="BP551" s="110"/>
      <c r="BQ551" s="110"/>
      <c r="BR551" s="110"/>
      <c r="BS551" s="110"/>
      <c r="BT551" s="110"/>
      <c r="BU551" s="110"/>
      <c r="BV551" s="110"/>
      <c r="BW551" s="110"/>
      <c r="BX551" s="110"/>
      <c r="BY551" s="110"/>
      <c r="BZ551" s="110"/>
      <c r="CA551" s="110"/>
      <c r="CB551" s="110"/>
      <c r="CC551" s="110"/>
      <c r="CD551" s="110"/>
      <c r="CE551" s="110"/>
      <c r="CF551" s="110"/>
      <c r="CG551" s="110"/>
      <c r="CH551" s="110"/>
      <c r="CI551" s="110"/>
      <c r="CJ551" s="110"/>
      <c r="CK551" s="110"/>
      <c r="CL551" s="110"/>
      <c r="CM551" s="110"/>
      <c r="CN551" s="110"/>
      <c r="CO551" s="110"/>
      <c r="CP551" s="110"/>
      <c r="CQ551" s="110"/>
      <c r="CR551" s="110"/>
      <c r="CS551" s="110"/>
      <c r="CT551" s="110"/>
      <c r="CU551" s="110"/>
      <c r="CV551" s="110"/>
      <c r="CW551" s="110"/>
      <c r="CX551" s="110"/>
      <c r="CY551" s="110"/>
      <c r="CZ551" s="110"/>
      <c r="DA551" s="110"/>
      <c r="DB551" s="110"/>
      <c r="DC551" s="110"/>
      <c r="DD551" s="110"/>
      <c r="DE551" s="110"/>
      <c r="DF551" s="110"/>
      <c r="DG551" s="110"/>
      <c r="DH551" s="110"/>
      <c r="DI551" s="110"/>
      <c r="DJ551" s="110"/>
      <c r="DK551" s="110"/>
      <c r="DL551" s="110"/>
      <c r="DM551" s="110"/>
      <c r="DN551" s="110"/>
      <c r="DO551" s="110"/>
      <c r="DP551" s="110"/>
      <c r="DQ551" s="110"/>
      <c r="DR551" s="110"/>
      <c r="DS551" s="110"/>
      <c r="DT551" s="110"/>
      <c r="DU551" s="110"/>
      <c r="DV551" s="110"/>
      <c r="DW551" s="110"/>
      <c r="DX551" s="110"/>
      <c r="DY551" s="110"/>
      <c r="DZ551" s="110"/>
      <c r="EA551" s="110"/>
      <c r="EB551" s="110"/>
      <c r="EC551" s="110"/>
      <c r="ED551" s="110"/>
      <c r="EE551" s="110"/>
      <c r="EF551" s="110"/>
      <c r="EG551" s="110"/>
      <c r="EH551" s="110"/>
      <c r="EI551" s="110"/>
      <c r="EJ551" s="110"/>
      <c r="EK551" s="110"/>
      <c r="EL551" s="110"/>
      <c r="EM551" s="110"/>
      <c r="EN551" s="110"/>
      <c r="EO551" s="110"/>
      <c r="EP551" s="110"/>
      <c r="EQ551" s="110"/>
      <c r="ER551" s="110"/>
      <c r="ES551" s="110"/>
      <c r="ET551" s="110"/>
      <c r="EU551" s="110"/>
      <c r="EV551" s="110"/>
      <c r="EW551" s="110"/>
      <c r="EX551" s="110"/>
      <c r="EY551" s="110"/>
      <c r="EZ551" s="110"/>
      <c r="FA551" s="110"/>
      <c r="FB551" s="110"/>
      <c r="FC551" s="110"/>
      <c r="FD551" s="110"/>
      <c r="FE551" s="110"/>
      <c r="FF551" s="110"/>
      <c r="FG551" s="110"/>
      <c r="FH551" s="110"/>
      <c r="FI551" s="110"/>
      <c r="FJ551" s="110"/>
      <c r="FK551" s="110"/>
      <c r="FL551" s="110"/>
      <c r="FM551" s="110"/>
      <c r="FN551" s="110"/>
      <c r="FO551" s="110"/>
      <c r="FP551" s="110"/>
      <c r="FQ551" s="110"/>
      <c r="FR551" s="110"/>
      <c r="FS551" s="110"/>
      <c r="FT551" s="110"/>
      <c r="FU551" s="110"/>
      <c r="FV551" s="110"/>
      <c r="FW551" s="110"/>
      <c r="FX551" s="110"/>
      <c r="FY551" s="110"/>
      <c r="FZ551" s="110"/>
      <c r="GA551" s="110"/>
      <c r="GB551" s="110"/>
      <c r="GC551" s="110"/>
      <c r="GD551" s="110"/>
      <c r="GE551" s="110"/>
      <c r="GF551" s="110"/>
      <c r="GG551" s="110"/>
      <c r="GH551" s="110"/>
      <c r="GI551" s="110"/>
      <c r="GJ551" s="110"/>
      <c r="GK551" s="110"/>
      <c r="GL551" s="110"/>
      <c r="GM551" s="110"/>
      <c r="GN551" s="110"/>
      <c r="GO551" s="110"/>
      <c r="GP551" s="110"/>
      <c r="GQ551" s="110"/>
      <c r="GR551" s="110"/>
      <c r="GS551" s="110"/>
      <c r="GT551" s="110"/>
      <c r="GU551" s="110"/>
      <c r="GV551" s="110"/>
      <c r="GW551" s="110"/>
      <c r="GX551" s="110"/>
      <c r="GY551" s="110"/>
      <c r="GZ551" s="110"/>
      <c r="HA551" s="110"/>
      <c r="HB551" s="110"/>
      <c r="HC551" s="110"/>
      <c r="HD551" s="110"/>
      <c r="HE551" s="110"/>
      <c r="HF551" s="110"/>
      <c r="HG551" s="110"/>
      <c r="HH551" s="110"/>
      <c r="HI551" s="110"/>
      <c r="HJ551" s="110"/>
      <c r="HK551" s="110"/>
      <c r="HL551" s="110"/>
      <c r="HM551" s="110"/>
      <c r="HN551" s="110"/>
      <c r="HO551" s="110"/>
      <c r="HP551" s="110"/>
      <c r="HQ551" s="110"/>
      <c r="HR551" s="110"/>
      <c r="HS551" s="110"/>
      <c r="HT551" s="110"/>
      <c r="HU551" s="110"/>
      <c r="HV551" s="110"/>
      <c r="HW551" s="110"/>
      <c r="HX551" s="110"/>
      <c r="HY551" s="110"/>
      <c r="HZ551" s="110"/>
      <c r="IA551" s="110"/>
    </row>
    <row r="552" spans="1:235" ht="12.75" hidden="1">
      <c r="A552" s="101" t="s">
        <v>1017</v>
      </c>
      <c r="B552" s="142" t="s">
        <v>1018</v>
      </c>
      <c r="C552" s="143" t="s">
        <v>103</v>
      </c>
      <c r="D552" s="64">
        <v>2412.66</v>
      </c>
      <c r="E552" s="64">
        <v>18417.29</v>
      </c>
      <c r="F552" s="64">
        <v>903.68</v>
      </c>
      <c r="G552" s="64">
        <v>0</v>
      </c>
      <c r="H552" s="64">
        <v>0</v>
      </c>
      <c r="I552" s="64">
        <v>0</v>
      </c>
      <c r="J552" s="64">
        <v>0</v>
      </c>
      <c r="K552" s="110"/>
      <c r="L552" s="110"/>
      <c r="M552" s="110"/>
      <c r="N552" s="110"/>
      <c r="O552" s="110"/>
      <c r="P552" s="110"/>
      <c r="Q552" s="110"/>
      <c r="R552" s="110"/>
      <c r="S552" s="110"/>
      <c r="T552" s="110"/>
      <c r="U552" s="110"/>
      <c r="V552" s="110"/>
      <c r="W552" s="110"/>
      <c r="X552" s="110"/>
      <c r="Y552" s="110"/>
      <c r="Z552" s="110"/>
      <c r="AA552" s="110"/>
      <c r="AB552" s="110"/>
      <c r="AC552" s="110"/>
      <c r="AD552" s="110"/>
      <c r="AE552" s="110"/>
      <c r="AF552" s="110"/>
      <c r="AG552" s="110"/>
      <c r="AH552" s="110"/>
      <c r="AI552" s="110"/>
      <c r="AJ552" s="110"/>
      <c r="AK552" s="110"/>
      <c r="AL552" s="110"/>
      <c r="AM552" s="110"/>
      <c r="AN552" s="110"/>
      <c r="AO552" s="110"/>
      <c r="AP552" s="110"/>
      <c r="AQ552" s="110"/>
      <c r="AR552" s="110"/>
      <c r="AS552" s="110"/>
      <c r="AT552" s="110"/>
      <c r="AU552" s="110"/>
      <c r="AV552" s="110"/>
      <c r="AW552" s="110"/>
      <c r="AX552" s="110"/>
      <c r="AY552" s="110"/>
      <c r="AZ552" s="110"/>
      <c r="BA552" s="110"/>
      <c r="BB552" s="110"/>
      <c r="BC552" s="110"/>
      <c r="BD552" s="110"/>
      <c r="BE552" s="110"/>
      <c r="BF552" s="110"/>
      <c r="BG552" s="110"/>
      <c r="BH552" s="110"/>
      <c r="BI552" s="110"/>
      <c r="BJ552" s="110"/>
      <c r="BK552" s="110"/>
      <c r="BL552" s="110"/>
      <c r="BM552" s="110"/>
      <c r="BN552" s="110"/>
      <c r="BO552" s="110"/>
      <c r="BP552" s="110"/>
      <c r="BQ552" s="110"/>
      <c r="BR552" s="110"/>
      <c r="BS552" s="110"/>
      <c r="BT552" s="110"/>
      <c r="BU552" s="110"/>
      <c r="BV552" s="110"/>
      <c r="BW552" s="110"/>
      <c r="BX552" s="110"/>
      <c r="BY552" s="110"/>
      <c r="BZ552" s="110"/>
      <c r="CA552" s="110"/>
      <c r="CB552" s="110"/>
      <c r="CC552" s="110"/>
      <c r="CD552" s="110"/>
      <c r="CE552" s="110"/>
      <c r="CF552" s="110"/>
      <c r="CG552" s="110"/>
      <c r="CH552" s="110"/>
      <c r="CI552" s="110"/>
      <c r="CJ552" s="110"/>
      <c r="CK552" s="110"/>
      <c r="CL552" s="110"/>
      <c r="CM552" s="110"/>
      <c r="CN552" s="110"/>
      <c r="CO552" s="110"/>
      <c r="CP552" s="110"/>
      <c r="CQ552" s="110"/>
      <c r="CR552" s="110"/>
      <c r="CS552" s="110"/>
      <c r="CT552" s="110"/>
      <c r="CU552" s="110"/>
      <c r="CV552" s="110"/>
      <c r="CW552" s="110"/>
      <c r="CX552" s="110"/>
      <c r="CY552" s="110"/>
      <c r="CZ552" s="110"/>
      <c r="DA552" s="110"/>
      <c r="DB552" s="110"/>
      <c r="DC552" s="110"/>
      <c r="DD552" s="110"/>
      <c r="DE552" s="110"/>
      <c r="DF552" s="110"/>
      <c r="DG552" s="110"/>
      <c r="DH552" s="110"/>
      <c r="DI552" s="110"/>
      <c r="DJ552" s="110"/>
      <c r="DK552" s="110"/>
      <c r="DL552" s="110"/>
      <c r="DM552" s="110"/>
      <c r="DN552" s="110"/>
      <c r="DO552" s="110"/>
      <c r="DP552" s="110"/>
      <c r="DQ552" s="110"/>
      <c r="DR552" s="110"/>
      <c r="DS552" s="110"/>
      <c r="DT552" s="110"/>
      <c r="DU552" s="110"/>
      <c r="DV552" s="110"/>
      <c r="DW552" s="110"/>
      <c r="DX552" s="110"/>
      <c r="DY552" s="110"/>
      <c r="DZ552" s="110"/>
      <c r="EA552" s="110"/>
      <c r="EB552" s="110"/>
      <c r="EC552" s="110"/>
      <c r="ED552" s="110"/>
      <c r="EE552" s="110"/>
      <c r="EF552" s="110"/>
      <c r="EG552" s="110"/>
      <c r="EH552" s="110"/>
      <c r="EI552" s="110"/>
      <c r="EJ552" s="110"/>
      <c r="EK552" s="110"/>
      <c r="EL552" s="110"/>
      <c r="EM552" s="110"/>
      <c r="EN552" s="110"/>
      <c r="EO552" s="110"/>
      <c r="EP552" s="110"/>
      <c r="EQ552" s="110"/>
      <c r="ER552" s="110"/>
      <c r="ES552" s="110"/>
      <c r="ET552" s="110"/>
      <c r="EU552" s="110"/>
      <c r="EV552" s="110"/>
      <c r="EW552" s="110"/>
      <c r="EX552" s="110"/>
      <c r="EY552" s="110"/>
      <c r="EZ552" s="110"/>
      <c r="FA552" s="110"/>
      <c r="FB552" s="110"/>
      <c r="FC552" s="110"/>
      <c r="FD552" s="110"/>
      <c r="FE552" s="110"/>
      <c r="FF552" s="110"/>
      <c r="FG552" s="110"/>
      <c r="FH552" s="110"/>
      <c r="FI552" s="110"/>
      <c r="FJ552" s="110"/>
      <c r="FK552" s="110"/>
      <c r="FL552" s="110"/>
      <c r="FM552" s="110"/>
      <c r="FN552" s="110"/>
      <c r="FO552" s="110"/>
      <c r="FP552" s="110"/>
      <c r="FQ552" s="110"/>
      <c r="FR552" s="110"/>
      <c r="FS552" s="110"/>
      <c r="FT552" s="110"/>
      <c r="FU552" s="110"/>
      <c r="FV552" s="110"/>
      <c r="FW552" s="110"/>
      <c r="FX552" s="110"/>
      <c r="FY552" s="110"/>
      <c r="FZ552" s="110"/>
      <c r="GA552" s="110"/>
      <c r="GB552" s="110"/>
      <c r="GC552" s="110"/>
      <c r="GD552" s="110"/>
      <c r="GE552" s="110"/>
      <c r="GF552" s="110"/>
      <c r="GG552" s="110"/>
      <c r="GH552" s="110"/>
      <c r="GI552" s="110"/>
      <c r="GJ552" s="110"/>
      <c r="GK552" s="110"/>
      <c r="GL552" s="110"/>
      <c r="GM552" s="110"/>
      <c r="GN552" s="110"/>
      <c r="GO552" s="110"/>
      <c r="GP552" s="110"/>
      <c r="GQ552" s="110"/>
      <c r="GR552" s="110"/>
      <c r="GS552" s="110"/>
      <c r="GT552" s="110"/>
      <c r="GU552" s="110"/>
      <c r="GV552" s="110"/>
      <c r="GW552" s="110"/>
      <c r="GX552" s="110"/>
      <c r="GY552" s="110"/>
      <c r="GZ552" s="110"/>
      <c r="HA552" s="110"/>
      <c r="HB552" s="110"/>
      <c r="HC552" s="110"/>
      <c r="HD552" s="110"/>
      <c r="HE552" s="110"/>
      <c r="HF552" s="110"/>
      <c r="HG552" s="110"/>
      <c r="HH552" s="110"/>
      <c r="HI552" s="110"/>
      <c r="HJ552" s="110"/>
      <c r="HK552" s="110"/>
      <c r="HL552" s="110"/>
      <c r="HM552" s="110"/>
      <c r="HN552" s="110"/>
      <c r="HO552" s="110"/>
      <c r="HP552" s="110"/>
      <c r="HQ552" s="110"/>
      <c r="HR552" s="110"/>
      <c r="HS552" s="110"/>
      <c r="HT552" s="110"/>
      <c r="HU552" s="110"/>
      <c r="HV552" s="110"/>
      <c r="HW552" s="110"/>
      <c r="HX552" s="110"/>
      <c r="HY552" s="110"/>
      <c r="HZ552" s="110"/>
      <c r="IA552" s="110"/>
    </row>
    <row r="553" spans="1:235" ht="12.75" hidden="1">
      <c r="A553" s="101" t="s">
        <v>1375</v>
      </c>
      <c r="B553" s="142" t="s">
        <v>1376</v>
      </c>
      <c r="C553" s="143" t="s">
        <v>97</v>
      </c>
      <c r="D553" s="64">
        <v>241320.51</v>
      </c>
      <c r="E553" s="64">
        <v>1465.29</v>
      </c>
      <c r="F553" s="64">
        <v>390</v>
      </c>
      <c r="G553" s="64"/>
      <c r="H553" s="64"/>
      <c r="I553" s="64"/>
      <c r="J553" s="64"/>
      <c r="K553" s="110"/>
      <c r="L553" s="110"/>
      <c r="M553" s="110"/>
      <c r="N553" s="110"/>
      <c r="O553" s="110"/>
      <c r="P553" s="110"/>
      <c r="Q553" s="110"/>
      <c r="R553" s="110"/>
      <c r="S553" s="110"/>
      <c r="T553" s="110"/>
      <c r="U553" s="110"/>
      <c r="V553" s="110"/>
      <c r="W553" s="110"/>
      <c r="X553" s="110"/>
      <c r="Y553" s="110"/>
      <c r="Z553" s="110"/>
      <c r="AA553" s="110"/>
      <c r="AB553" s="110"/>
      <c r="AC553" s="110"/>
      <c r="AD553" s="110"/>
      <c r="AE553" s="110"/>
      <c r="AF553" s="110"/>
      <c r="AG553" s="110"/>
      <c r="AH553" s="110"/>
      <c r="AI553" s="110"/>
      <c r="AJ553" s="110"/>
      <c r="AK553" s="110"/>
      <c r="AL553" s="110"/>
      <c r="AM553" s="110"/>
      <c r="AN553" s="110"/>
      <c r="AO553" s="110"/>
      <c r="AP553" s="110"/>
      <c r="AQ553" s="110"/>
      <c r="AR553" s="110"/>
      <c r="AS553" s="110"/>
      <c r="AT553" s="110"/>
      <c r="AU553" s="110"/>
      <c r="AV553" s="110"/>
      <c r="AW553" s="110"/>
      <c r="AX553" s="110"/>
      <c r="AY553" s="110"/>
      <c r="AZ553" s="110"/>
      <c r="BA553" s="110"/>
      <c r="BB553" s="110"/>
      <c r="BC553" s="110"/>
      <c r="BD553" s="110"/>
      <c r="BE553" s="110"/>
      <c r="BF553" s="110"/>
      <c r="BG553" s="110"/>
      <c r="BH553" s="110"/>
      <c r="BI553" s="110"/>
      <c r="BJ553" s="110"/>
      <c r="BK553" s="110"/>
      <c r="BL553" s="110"/>
      <c r="BM553" s="110"/>
      <c r="BN553" s="110"/>
      <c r="BO553" s="110"/>
      <c r="BP553" s="110"/>
      <c r="BQ553" s="110"/>
      <c r="BR553" s="110"/>
      <c r="BS553" s="110"/>
      <c r="BT553" s="110"/>
      <c r="BU553" s="110"/>
      <c r="BV553" s="110"/>
      <c r="BW553" s="110"/>
      <c r="BX553" s="110"/>
      <c r="BY553" s="110"/>
      <c r="BZ553" s="110"/>
      <c r="CA553" s="110"/>
      <c r="CB553" s="110"/>
      <c r="CC553" s="110"/>
      <c r="CD553" s="110"/>
      <c r="CE553" s="110"/>
      <c r="CF553" s="110"/>
      <c r="CG553" s="110"/>
      <c r="CH553" s="110"/>
      <c r="CI553" s="110"/>
      <c r="CJ553" s="110"/>
      <c r="CK553" s="110"/>
      <c r="CL553" s="110"/>
      <c r="CM553" s="110"/>
      <c r="CN553" s="110"/>
      <c r="CO553" s="110"/>
      <c r="CP553" s="110"/>
      <c r="CQ553" s="110"/>
      <c r="CR553" s="110"/>
      <c r="CS553" s="110"/>
      <c r="CT553" s="110"/>
      <c r="CU553" s="110"/>
      <c r="CV553" s="110"/>
      <c r="CW553" s="110"/>
      <c r="CX553" s="110"/>
      <c r="CY553" s="110"/>
      <c r="CZ553" s="110"/>
      <c r="DA553" s="110"/>
      <c r="DB553" s="110"/>
      <c r="DC553" s="110"/>
      <c r="DD553" s="110"/>
      <c r="DE553" s="110"/>
      <c r="DF553" s="110"/>
      <c r="DG553" s="110"/>
      <c r="DH553" s="110"/>
      <c r="DI553" s="110"/>
      <c r="DJ553" s="110"/>
      <c r="DK553" s="110"/>
      <c r="DL553" s="110"/>
      <c r="DM553" s="110"/>
      <c r="DN553" s="110"/>
      <c r="DO553" s="110"/>
      <c r="DP553" s="110"/>
      <c r="DQ553" s="110"/>
      <c r="DR553" s="110"/>
      <c r="DS553" s="110"/>
      <c r="DT553" s="110"/>
      <c r="DU553" s="110"/>
      <c r="DV553" s="110"/>
      <c r="DW553" s="110"/>
      <c r="DX553" s="110"/>
      <c r="DY553" s="110"/>
      <c r="DZ553" s="110"/>
      <c r="EA553" s="110"/>
      <c r="EB553" s="110"/>
      <c r="EC553" s="110"/>
      <c r="ED553" s="110"/>
      <c r="EE553" s="110"/>
      <c r="EF553" s="110"/>
      <c r="EG553" s="110"/>
      <c r="EH553" s="110"/>
      <c r="EI553" s="110"/>
      <c r="EJ553" s="110"/>
      <c r="EK553" s="110"/>
      <c r="EL553" s="110"/>
      <c r="EM553" s="110"/>
      <c r="EN553" s="110"/>
      <c r="EO553" s="110"/>
      <c r="EP553" s="110"/>
      <c r="EQ553" s="110"/>
      <c r="ER553" s="110"/>
      <c r="ES553" s="110"/>
      <c r="ET553" s="110"/>
      <c r="EU553" s="110"/>
      <c r="EV553" s="110"/>
      <c r="EW553" s="110"/>
      <c r="EX553" s="110"/>
      <c r="EY553" s="110"/>
      <c r="EZ553" s="110"/>
      <c r="FA553" s="110"/>
      <c r="FB553" s="110"/>
      <c r="FC553" s="110"/>
      <c r="FD553" s="110"/>
      <c r="FE553" s="110"/>
      <c r="FF553" s="110"/>
      <c r="FG553" s="110"/>
      <c r="FH553" s="110"/>
      <c r="FI553" s="110"/>
      <c r="FJ553" s="110"/>
      <c r="FK553" s="110"/>
      <c r="FL553" s="110"/>
      <c r="FM553" s="110"/>
      <c r="FN553" s="110"/>
      <c r="FO553" s="110"/>
      <c r="FP553" s="110"/>
      <c r="FQ553" s="110"/>
      <c r="FR553" s="110"/>
      <c r="FS553" s="110"/>
      <c r="FT553" s="110"/>
      <c r="FU553" s="110"/>
      <c r="FV553" s="110"/>
      <c r="FW553" s="110"/>
      <c r="FX553" s="110"/>
      <c r="FY553" s="110"/>
      <c r="FZ553" s="110"/>
      <c r="GA553" s="110"/>
      <c r="GB553" s="110"/>
      <c r="GC553" s="110"/>
      <c r="GD553" s="110"/>
      <c r="GE553" s="110"/>
      <c r="GF553" s="110"/>
      <c r="GG553" s="110"/>
      <c r="GH553" s="110"/>
      <c r="GI553" s="110"/>
      <c r="GJ553" s="110"/>
      <c r="GK553" s="110"/>
      <c r="GL553" s="110"/>
      <c r="GM553" s="110"/>
      <c r="GN553" s="110"/>
      <c r="GO553" s="110"/>
      <c r="GP553" s="110"/>
      <c r="GQ553" s="110"/>
      <c r="GR553" s="110"/>
      <c r="GS553" s="110"/>
      <c r="GT553" s="110"/>
      <c r="GU553" s="110"/>
      <c r="GV553" s="110"/>
      <c r="GW553" s="110"/>
      <c r="GX553" s="110"/>
      <c r="GY553" s="110"/>
      <c r="GZ553" s="110"/>
      <c r="HA553" s="110"/>
      <c r="HB553" s="110"/>
      <c r="HC553" s="110"/>
      <c r="HD553" s="110"/>
      <c r="HE553" s="110"/>
      <c r="HF553" s="110"/>
      <c r="HG553" s="110"/>
      <c r="HH553" s="110"/>
      <c r="HI553" s="110"/>
      <c r="HJ553" s="110"/>
      <c r="HK553" s="110"/>
      <c r="HL553" s="110"/>
      <c r="HM553" s="110"/>
      <c r="HN553" s="110"/>
      <c r="HO553" s="110"/>
      <c r="HP553" s="110"/>
      <c r="HQ553" s="110"/>
      <c r="HR553" s="110"/>
      <c r="HS553" s="110"/>
      <c r="HT553" s="110"/>
      <c r="HU553" s="110"/>
      <c r="HV553" s="110"/>
      <c r="HW553" s="110"/>
      <c r="HX553" s="110"/>
      <c r="HY553" s="110"/>
      <c r="HZ553" s="110"/>
      <c r="IA553" s="110"/>
    </row>
    <row r="554" spans="1:235" ht="12.75" hidden="1">
      <c r="A554" s="101" t="s">
        <v>1847</v>
      </c>
      <c r="B554" s="142" t="s">
        <v>1848</v>
      </c>
      <c r="C554" s="143" t="s">
        <v>424</v>
      </c>
      <c r="D554" s="64">
        <v>42869.99</v>
      </c>
      <c r="E554" s="64"/>
      <c r="F554" s="64"/>
      <c r="G554" s="64"/>
      <c r="H554" s="64"/>
      <c r="I554" s="64"/>
      <c r="J554" s="64"/>
      <c r="K554" s="110"/>
      <c r="L554" s="110"/>
      <c r="M554" s="110"/>
      <c r="N554" s="110"/>
      <c r="O554" s="110"/>
      <c r="P554" s="110"/>
      <c r="Q554" s="110"/>
      <c r="R554" s="110"/>
      <c r="S554" s="110"/>
      <c r="T554" s="110"/>
      <c r="U554" s="110"/>
      <c r="V554" s="110"/>
      <c r="W554" s="110"/>
      <c r="X554" s="110"/>
      <c r="Y554" s="110"/>
      <c r="Z554" s="110"/>
      <c r="AA554" s="110"/>
      <c r="AB554" s="110"/>
      <c r="AC554" s="110"/>
      <c r="AD554" s="110"/>
      <c r="AE554" s="110"/>
      <c r="AF554" s="110"/>
      <c r="AG554" s="110"/>
      <c r="AH554" s="110"/>
      <c r="AI554" s="110"/>
      <c r="AJ554" s="110"/>
      <c r="AK554" s="110"/>
      <c r="AL554" s="110"/>
      <c r="AM554" s="110"/>
      <c r="AN554" s="110"/>
      <c r="AO554" s="110"/>
      <c r="AP554" s="110"/>
      <c r="AQ554" s="110"/>
      <c r="AR554" s="110"/>
      <c r="AS554" s="110"/>
      <c r="AT554" s="110"/>
      <c r="AU554" s="110"/>
      <c r="AV554" s="110"/>
      <c r="AW554" s="110"/>
      <c r="AX554" s="110"/>
      <c r="AY554" s="110"/>
      <c r="AZ554" s="110"/>
      <c r="BA554" s="110"/>
      <c r="BB554" s="110"/>
      <c r="BC554" s="110"/>
      <c r="BD554" s="110"/>
      <c r="BE554" s="110"/>
      <c r="BF554" s="110"/>
      <c r="BG554" s="110"/>
      <c r="BH554" s="110"/>
      <c r="BI554" s="110"/>
      <c r="BJ554" s="110"/>
      <c r="BK554" s="110"/>
      <c r="BL554" s="110"/>
      <c r="BM554" s="110"/>
      <c r="BN554" s="110"/>
      <c r="BO554" s="110"/>
      <c r="BP554" s="110"/>
      <c r="BQ554" s="110"/>
      <c r="BR554" s="110"/>
      <c r="BS554" s="110"/>
      <c r="BT554" s="110"/>
      <c r="BU554" s="110"/>
      <c r="BV554" s="110"/>
      <c r="BW554" s="110"/>
      <c r="BX554" s="110"/>
      <c r="BY554" s="110"/>
      <c r="BZ554" s="110"/>
      <c r="CA554" s="110"/>
      <c r="CB554" s="110"/>
      <c r="CC554" s="110"/>
      <c r="CD554" s="110"/>
      <c r="CE554" s="110"/>
      <c r="CF554" s="110"/>
      <c r="CG554" s="110"/>
      <c r="CH554" s="110"/>
      <c r="CI554" s="110"/>
      <c r="CJ554" s="110"/>
      <c r="CK554" s="110"/>
      <c r="CL554" s="110"/>
      <c r="CM554" s="110"/>
      <c r="CN554" s="110"/>
      <c r="CO554" s="110"/>
      <c r="CP554" s="110"/>
      <c r="CQ554" s="110"/>
      <c r="CR554" s="110"/>
      <c r="CS554" s="110"/>
      <c r="CT554" s="110"/>
      <c r="CU554" s="110"/>
      <c r="CV554" s="110"/>
      <c r="CW554" s="110"/>
      <c r="CX554" s="110"/>
      <c r="CY554" s="110"/>
      <c r="CZ554" s="110"/>
      <c r="DA554" s="110"/>
      <c r="DB554" s="110"/>
      <c r="DC554" s="110"/>
      <c r="DD554" s="110"/>
      <c r="DE554" s="110"/>
      <c r="DF554" s="110"/>
      <c r="DG554" s="110"/>
      <c r="DH554" s="110"/>
      <c r="DI554" s="110"/>
      <c r="DJ554" s="110"/>
      <c r="DK554" s="110"/>
      <c r="DL554" s="110"/>
      <c r="DM554" s="110"/>
      <c r="DN554" s="110"/>
      <c r="DO554" s="110"/>
      <c r="DP554" s="110"/>
      <c r="DQ554" s="110"/>
      <c r="DR554" s="110"/>
      <c r="DS554" s="110"/>
      <c r="DT554" s="110"/>
      <c r="DU554" s="110"/>
      <c r="DV554" s="110"/>
      <c r="DW554" s="110"/>
      <c r="DX554" s="110"/>
      <c r="DY554" s="110"/>
      <c r="DZ554" s="110"/>
      <c r="EA554" s="110"/>
      <c r="EB554" s="110"/>
      <c r="EC554" s="110"/>
      <c r="ED554" s="110"/>
      <c r="EE554" s="110"/>
      <c r="EF554" s="110"/>
      <c r="EG554" s="110"/>
      <c r="EH554" s="110"/>
      <c r="EI554" s="110"/>
      <c r="EJ554" s="110"/>
      <c r="EK554" s="110"/>
      <c r="EL554" s="110"/>
      <c r="EM554" s="110"/>
      <c r="EN554" s="110"/>
      <c r="EO554" s="110"/>
      <c r="EP554" s="110"/>
      <c r="EQ554" s="110"/>
      <c r="ER554" s="110"/>
      <c r="ES554" s="110"/>
      <c r="ET554" s="110"/>
      <c r="EU554" s="110"/>
      <c r="EV554" s="110"/>
      <c r="EW554" s="110"/>
      <c r="EX554" s="110"/>
      <c r="EY554" s="110"/>
      <c r="EZ554" s="110"/>
      <c r="FA554" s="110"/>
      <c r="FB554" s="110"/>
      <c r="FC554" s="110"/>
      <c r="FD554" s="110"/>
      <c r="FE554" s="110"/>
      <c r="FF554" s="110"/>
      <c r="FG554" s="110"/>
      <c r="FH554" s="110"/>
      <c r="FI554" s="110"/>
      <c r="FJ554" s="110"/>
      <c r="FK554" s="110"/>
      <c r="FL554" s="110"/>
      <c r="FM554" s="110"/>
      <c r="FN554" s="110"/>
      <c r="FO554" s="110"/>
      <c r="FP554" s="110"/>
      <c r="FQ554" s="110"/>
      <c r="FR554" s="110"/>
      <c r="FS554" s="110"/>
      <c r="FT554" s="110"/>
      <c r="FU554" s="110"/>
      <c r="FV554" s="110"/>
      <c r="FW554" s="110"/>
      <c r="FX554" s="110"/>
      <c r="FY554" s="110"/>
      <c r="FZ554" s="110"/>
      <c r="GA554" s="110"/>
      <c r="GB554" s="110"/>
      <c r="GC554" s="110"/>
      <c r="GD554" s="110"/>
      <c r="GE554" s="110"/>
      <c r="GF554" s="110"/>
      <c r="GG554" s="110"/>
      <c r="GH554" s="110"/>
      <c r="GI554" s="110"/>
      <c r="GJ554" s="110"/>
      <c r="GK554" s="110"/>
      <c r="GL554" s="110"/>
      <c r="GM554" s="110"/>
      <c r="GN554" s="110"/>
      <c r="GO554" s="110"/>
      <c r="GP554" s="110"/>
      <c r="GQ554" s="110"/>
      <c r="GR554" s="110"/>
      <c r="GS554" s="110"/>
      <c r="GT554" s="110"/>
      <c r="GU554" s="110"/>
      <c r="GV554" s="110"/>
      <c r="GW554" s="110"/>
      <c r="GX554" s="110"/>
      <c r="GY554" s="110"/>
      <c r="GZ554" s="110"/>
      <c r="HA554" s="110"/>
      <c r="HB554" s="110"/>
      <c r="HC554" s="110"/>
      <c r="HD554" s="110"/>
      <c r="HE554" s="110"/>
      <c r="HF554" s="110"/>
      <c r="HG554" s="110"/>
      <c r="HH554" s="110"/>
      <c r="HI554" s="110"/>
      <c r="HJ554" s="110"/>
      <c r="HK554" s="110"/>
      <c r="HL554" s="110"/>
      <c r="HM554" s="110"/>
      <c r="HN554" s="110"/>
      <c r="HO554" s="110"/>
      <c r="HP554" s="110"/>
      <c r="HQ554" s="110"/>
      <c r="HR554" s="110"/>
      <c r="HS554" s="110"/>
      <c r="HT554" s="110"/>
      <c r="HU554" s="110"/>
      <c r="HV554" s="110"/>
      <c r="HW554" s="110"/>
      <c r="HX554" s="110"/>
      <c r="HY554" s="110"/>
      <c r="HZ554" s="110"/>
      <c r="IA554" s="110"/>
    </row>
    <row r="555" spans="1:235" ht="12.75" hidden="1">
      <c r="A555" s="101" t="s">
        <v>1780</v>
      </c>
      <c r="B555" s="101" t="s">
        <v>1781</v>
      </c>
      <c r="C555" s="102" t="s">
        <v>207</v>
      </c>
      <c r="D555" s="64"/>
      <c r="E555" s="64">
        <v>500</v>
      </c>
      <c r="F555" s="64"/>
      <c r="G555" s="64"/>
      <c r="H555" s="64"/>
      <c r="I555" s="64"/>
      <c r="J555" s="64"/>
      <c r="K555" s="110"/>
      <c r="L555" s="110"/>
      <c r="M555" s="110"/>
      <c r="N555" s="110"/>
      <c r="O555" s="110"/>
      <c r="P555" s="110"/>
      <c r="Q555" s="110"/>
      <c r="R555" s="110"/>
      <c r="S555" s="110"/>
      <c r="T555" s="110"/>
      <c r="U555" s="110"/>
      <c r="V555" s="110"/>
      <c r="W555" s="110"/>
      <c r="X555" s="110"/>
      <c r="Y555" s="110"/>
      <c r="Z555" s="110"/>
      <c r="AA555" s="110"/>
      <c r="AB555" s="110"/>
      <c r="AC555" s="110"/>
      <c r="AD555" s="110"/>
      <c r="AE555" s="110"/>
      <c r="AF555" s="110"/>
      <c r="AG555" s="110"/>
      <c r="AH555" s="110"/>
      <c r="AI555" s="110"/>
      <c r="AJ555" s="110"/>
      <c r="AK555" s="110"/>
      <c r="AL555" s="110"/>
      <c r="AM555" s="110"/>
      <c r="AN555" s="110"/>
      <c r="AO555" s="110"/>
      <c r="AP555" s="110"/>
      <c r="AQ555" s="110"/>
      <c r="AR555" s="110"/>
      <c r="AS555" s="110"/>
      <c r="AT555" s="110"/>
      <c r="AU555" s="110"/>
      <c r="AV555" s="110"/>
      <c r="AW555" s="110"/>
      <c r="AX555" s="110"/>
      <c r="AY555" s="110"/>
      <c r="AZ555" s="110"/>
      <c r="BA555" s="110"/>
      <c r="BB555" s="110"/>
      <c r="BC555" s="110"/>
      <c r="BD555" s="110"/>
      <c r="BE555" s="110"/>
      <c r="BF555" s="110"/>
      <c r="BG555" s="110"/>
      <c r="BH555" s="110"/>
      <c r="BI555" s="110"/>
      <c r="BJ555" s="110"/>
      <c r="BK555" s="110"/>
      <c r="BL555" s="110"/>
      <c r="BM555" s="110"/>
      <c r="BN555" s="110"/>
      <c r="BO555" s="110"/>
      <c r="BP555" s="110"/>
      <c r="BQ555" s="110"/>
      <c r="BR555" s="110"/>
      <c r="BS555" s="110"/>
      <c r="BT555" s="110"/>
      <c r="BU555" s="110"/>
      <c r="BV555" s="110"/>
      <c r="BW555" s="110"/>
      <c r="BX555" s="110"/>
      <c r="BY555" s="110"/>
      <c r="BZ555" s="110"/>
      <c r="CA555" s="110"/>
      <c r="CB555" s="110"/>
      <c r="CC555" s="110"/>
      <c r="CD555" s="110"/>
      <c r="CE555" s="110"/>
      <c r="CF555" s="110"/>
      <c r="CG555" s="110"/>
      <c r="CH555" s="110"/>
      <c r="CI555" s="110"/>
      <c r="CJ555" s="110"/>
      <c r="CK555" s="110"/>
      <c r="CL555" s="110"/>
      <c r="CM555" s="110"/>
      <c r="CN555" s="110"/>
      <c r="CO555" s="110"/>
      <c r="CP555" s="110"/>
      <c r="CQ555" s="110"/>
      <c r="CR555" s="110"/>
      <c r="CS555" s="110"/>
      <c r="CT555" s="110"/>
      <c r="CU555" s="110"/>
      <c r="CV555" s="110"/>
      <c r="CW555" s="110"/>
      <c r="CX555" s="110"/>
      <c r="CY555" s="110"/>
      <c r="CZ555" s="110"/>
      <c r="DA555" s="110"/>
      <c r="DB555" s="110"/>
      <c r="DC555" s="110"/>
      <c r="DD555" s="110"/>
      <c r="DE555" s="110"/>
      <c r="DF555" s="110"/>
      <c r="DG555" s="110"/>
      <c r="DH555" s="110"/>
      <c r="DI555" s="110"/>
      <c r="DJ555" s="110"/>
      <c r="DK555" s="110"/>
      <c r="DL555" s="110"/>
      <c r="DM555" s="110"/>
      <c r="DN555" s="110"/>
      <c r="DO555" s="110"/>
      <c r="DP555" s="110"/>
      <c r="DQ555" s="110"/>
      <c r="DR555" s="110"/>
      <c r="DS555" s="110"/>
      <c r="DT555" s="110"/>
      <c r="DU555" s="110"/>
      <c r="DV555" s="110"/>
      <c r="DW555" s="110"/>
      <c r="DX555" s="110"/>
      <c r="DY555" s="110"/>
      <c r="DZ555" s="110"/>
      <c r="EA555" s="110"/>
      <c r="EB555" s="110"/>
      <c r="EC555" s="110"/>
      <c r="ED555" s="110"/>
      <c r="EE555" s="110"/>
      <c r="EF555" s="110"/>
      <c r="EG555" s="110"/>
      <c r="EH555" s="110"/>
      <c r="EI555" s="110"/>
      <c r="EJ555" s="110"/>
      <c r="EK555" s="110"/>
      <c r="EL555" s="110"/>
      <c r="EM555" s="110"/>
      <c r="EN555" s="110"/>
      <c r="EO555" s="110"/>
      <c r="EP555" s="110"/>
      <c r="EQ555" s="110"/>
      <c r="ER555" s="110"/>
      <c r="ES555" s="110"/>
      <c r="ET555" s="110"/>
      <c r="EU555" s="110"/>
      <c r="EV555" s="110"/>
      <c r="EW555" s="110"/>
      <c r="EX555" s="110"/>
      <c r="EY555" s="110"/>
      <c r="EZ555" s="110"/>
      <c r="FA555" s="110"/>
      <c r="FB555" s="110"/>
      <c r="FC555" s="110"/>
      <c r="FD555" s="110"/>
      <c r="FE555" s="110"/>
      <c r="FF555" s="110"/>
      <c r="FG555" s="110"/>
      <c r="FH555" s="110"/>
      <c r="FI555" s="110"/>
      <c r="FJ555" s="110"/>
      <c r="FK555" s="110"/>
      <c r="FL555" s="110"/>
      <c r="FM555" s="110"/>
      <c r="FN555" s="110"/>
      <c r="FO555" s="110"/>
      <c r="FP555" s="110"/>
      <c r="FQ555" s="110"/>
      <c r="FR555" s="110"/>
      <c r="FS555" s="110"/>
      <c r="FT555" s="110"/>
      <c r="FU555" s="110"/>
      <c r="FV555" s="110"/>
      <c r="FW555" s="110"/>
      <c r="FX555" s="110"/>
      <c r="FY555" s="110"/>
      <c r="FZ555" s="110"/>
      <c r="GA555" s="110"/>
      <c r="GB555" s="110"/>
      <c r="GC555" s="110"/>
      <c r="GD555" s="110"/>
      <c r="GE555" s="110"/>
      <c r="GF555" s="110"/>
      <c r="GG555" s="110"/>
      <c r="GH555" s="110"/>
      <c r="GI555" s="110"/>
      <c r="GJ555" s="110"/>
      <c r="GK555" s="110"/>
      <c r="GL555" s="110"/>
      <c r="GM555" s="110"/>
      <c r="GN555" s="110"/>
      <c r="GO555" s="110"/>
      <c r="GP555" s="110"/>
      <c r="GQ555" s="110"/>
      <c r="GR555" s="110"/>
      <c r="GS555" s="110"/>
      <c r="GT555" s="110"/>
      <c r="GU555" s="110"/>
      <c r="GV555" s="110"/>
      <c r="GW555" s="110"/>
      <c r="GX555" s="110"/>
      <c r="GY555" s="110"/>
      <c r="GZ555" s="110"/>
      <c r="HA555" s="110"/>
      <c r="HB555" s="110"/>
      <c r="HC555" s="110"/>
      <c r="HD555" s="110"/>
      <c r="HE555" s="110"/>
      <c r="HF555" s="110"/>
      <c r="HG555" s="110"/>
      <c r="HH555" s="110"/>
      <c r="HI555" s="110"/>
      <c r="HJ555" s="110"/>
      <c r="HK555" s="110"/>
      <c r="HL555" s="110"/>
      <c r="HM555" s="110"/>
      <c r="HN555" s="110"/>
      <c r="HO555" s="110"/>
      <c r="HP555" s="110"/>
      <c r="HQ555" s="110"/>
      <c r="HR555" s="110"/>
      <c r="HS555" s="110"/>
      <c r="HT555" s="110"/>
      <c r="HU555" s="110"/>
      <c r="HV555" s="110"/>
      <c r="HW555" s="110"/>
      <c r="HX555" s="110"/>
      <c r="HY555" s="110"/>
      <c r="HZ555" s="110"/>
      <c r="IA555" s="110"/>
    </row>
    <row r="556" spans="1:235" ht="12.75">
      <c r="A556" s="103" t="s">
        <v>1331</v>
      </c>
      <c r="B556" s="167" t="s">
        <v>1913</v>
      </c>
      <c r="C556" s="137" t="s">
        <v>101</v>
      </c>
      <c r="D556" s="62"/>
      <c r="E556" s="62">
        <v>1000</v>
      </c>
      <c r="F556" s="62">
        <v>15082.01</v>
      </c>
      <c r="G556" s="62"/>
      <c r="H556" s="62"/>
      <c r="I556" s="62"/>
      <c r="J556" s="62"/>
      <c r="K556" s="110"/>
      <c r="L556" s="110"/>
      <c r="M556" s="110"/>
      <c r="N556" s="110"/>
      <c r="O556" s="110"/>
      <c r="P556" s="110"/>
      <c r="Q556" s="110"/>
      <c r="R556" s="110"/>
      <c r="S556" s="110"/>
      <c r="T556" s="110"/>
      <c r="U556" s="110"/>
      <c r="V556" s="110"/>
      <c r="W556" s="110"/>
      <c r="X556" s="110"/>
      <c r="Y556" s="110"/>
      <c r="Z556" s="110"/>
      <c r="AA556" s="110"/>
      <c r="AB556" s="110"/>
      <c r="AC556" s="110"/>
      <c r="AD556" s="110"/>
      <c r="AE556" s="110"/>
      <c r="AF556" s="110"/>
      <c r="AG556" s="110"/>
      <c r="AH556" s="110"/>
      <c r="AI556" s="110"/>
      <c r="AJ556" s="110"/>
      <c r="AK556" s="110"/>
      <c r="AL556" s="110"/>
      <c r="AM556" s="110"/>
      <c r="AN556" s="110"/>
      <c r="AO556" s="110"/>
      <c r="AP556" s="110"/>
      <c r="AQ556" s="110"/>
      <c r="AR556" s="110"/>
      <c r="AS556" s="110"/>
      <c r="AT556" s="110"/>
      <c r="AU556" s="110"/>
      <c r="AV556" s="110"/>
      <c r="AW556" s="110"/>
      <c r="AX556" s="110"/>
      <c r="AY556" s="110"/>
      <c r="AZ556" s="110"/>
      <c r="BA556" s="110"/>
      <c r="BB556" s="110"/>
      <c r="BC556" s="110"/>
      <c r="BD556" s="110"/>
      <c r="BE556" s="110"/>
      <c r="BF556" s="110"/>
      <c r="BG556" s="110"/>
      <c r="BH556" s="110"/>
      <c r="BI556" s="110"/>
      <c r="BJ556" s="110"/>
      <c r="BK556" s="110"/>
      <c r="BL556" s="110"/>
      <c r="BM556" s="110"/>
      <c r="BN556" s="110"/>
      <c r="BO556" s="110"/>
      <c r="BP556" s="110"/>
      <c r="BQ556" s="110"/>
      <c r="BR556" s="110"/>
      <c r="BS556" s="110"/>
      <c r="BT556" s="110"/>
      <c r="BU556" s="110"/>
      <c r="BV556" s="110"/>
      <c r="BW556" s="110"/>
      <c r="BX556" s="110"/>
      <c r="BY556" s="110"/>
      <c r="BZ556" s="110"/>
      <c r="CA556" s="110"/>
      <c r="CB556" s="110"/>
      <c r="CC556" s="110"/>
      <c r="CD556" s="110"/>
      <c r="CE556" s="110"/>
      <c r="CF556" s="110"/>
      <c r="CG556" s="110"/>
      <c r="CH556" s="110"/>
      <c r="CI556" s="110"/>
      <c r="CJ556" s="110"/>
      <c r="CK556" s="110"/>
      <c r="CL556" s="110"/>
      <c r="CM556" s="110"/>
      <c r="CN556" s="110"/>
      <c r="CO556" s="110"/>
      <c r="CP556" s="110"/>
      <c r="CQ556" s="110"/>
      <c r="CR556" s="110"/>
      <c r="CS556" s="110"/>
      <c r="CT556" s="110"/>
      <c r="CU556" s="110"/>
      <c r="CV556" s="110"/>
      <c r="CW556" s="110"/>
      <c r="CX556" s="110"/>
      <c r="CY556" s="110"/>
      <c r="CZ556" s="110"/>
      <c r="DA556" s="110"/>
      <c r="DB556" s="110"/>
      <c r="DC556" s="110"/>
      <c r="DD556" s="110"/>
      <c r="DE556" s="110"/>
      <c r="DF556" s="110"/>
      <c r="DG556" s="110"/>
      <c r="DH556" s="110"/>
      <c r="DI556" s="110"/>
      <c r="DJ556" s="110"/>
      <c r="DK556" s="110"/>
      <c r="DL556" s="110"/>
      <c r="DM556" s="110"/>
      <c r="DN556" s="110"/>
      <c r="DO556" s="110"/>
      <c r="DP556" s="110"/>
      <c r="DQ556" s="110"/>
      <c r="DR556" s="110"/>
      <c r="DS556" s="110"/>
      <c r="DT556" s="110"/>
      <c r="DU556" s="110"/>
      <c r="DV556" s="110"/>
      <c r="DW556" s="110"/>
      <c r="DX556" s="110"/>
      <c r="DY556" s="110"/>
      <c r="DZ556" s="110"/>
      <c r="EA556" s="110"/>
      <c r="EB556" s="110"/>
      <c r="EC556" s="110"/>
      <c r="ED556" s="110"/>
      <c r="EE556" s="110"/>
      <c r="EF556" s="110"/>
      <c r="EG556" s="110"/>
      <c r="EH556" s="110"/>
      <c r="EI556" s="110"/>
      <c r="EJ556" s="110"/>
      <c r="EK556" s="110"/>
      <c r="EL556" s="110"/>
      <c r="EM556" s="110"/>
      <c r="EN556" s="110"/>
      <c r="EO556" s="110"/>
      <c r="EP556" s="110"/>
      <c r="EQ556" s="110"/>
      <c r="ER556" s="110"/>
      <c r="ES556" s="110"/>
      <c r="ET556" s="110"/>
      <c r="EU556" s="110"/>
      <c r="EV556" s="110"/>
      <c r="EW556" s="110"/>
      <c r="EX556" s="110"/>
      <c r="EY556" s="110"/>
      <c r="EZ556" s="110"/>
      <c r="FA556" s="110"/>
      <c r="FB556" s="110"/>
      <c r="FC556" s="110"/>
      <c r="FD556" s="110"/>
      <c r="FE556" s="110"/>
      <c r="FF556" s="110"/>
      <c r="FG556" s="110"/>
      <c r="FH556" s="110"/>
      <c r="FI556" s="110"/>
      <c r="FJ556" s="110"/>
      <c r="FK556" s="110"/>
      <c r="FL556" s="110"/>
      <c r="FM556" s="110"/>
      <c r="FN556" s="110"/>
      <c r="FO556" s="110"/>
      <c r="FP556" s="110"/>
      <c r="FQ556" s="110"/>
      <c r="FR556" s="110"/>
      <c r="FS556" s="110"/>
      <c r="FT556" s="110"/>
      <c r="FU556" s="110"/>
      <c r="FV556" s="110"/>
      <c r="FW556" s="110"/>
      <c r="FX556" s="110"/>
      <c r="FY556" s="110"/>
      <c r="FZ556" s="110"/>
      <c r="GA556" s="110"/>
      <c r="GB556" s="110"/>
      <c r="GC556" s="110"/>
      <c r="GD556" s="110"/>
      <c r="GE556" s="110"/>
      <c r="GF556" s="110"/>
      <c r="GG556" s="110"/>
      <c r="GH556" s="110"/>
      <c r="GI556" s="110"/>
      <c r="GJ556" s="110"/>
      <c r="GK556" s="110"/>
      <c r="GL556" s="110"/>
      <c r="GM556" s="110"/>
      <c r="GN556" s="110"/>
      <c r="GO556" s="110"/>
      <c r="GP556" s="110"/>
      <c r="GQ556" s="110"/>
      <c r="GR556" s="110"/>
      <c r="GS556" s="110"/>
      <c r="GT556" s="110"/>
      <c r="GU556" s="110"/>
      <c r="GV556" s="110"/>
      <c r="GW556" s="110"/>
      <c r="GX556" s="110"/>
      <c r="GY556" s="110"/>
      <c r="GZ556" s="110"/>
      <c r="HA556" s="110"/>
      <c r="HB556" s="110"/>
      <c r="HC556" s="110"/>
      <c r="HD556" s="110"/>
      <c r="HE556" s="110"/>
      <c r="HF556" s="110"/>
      <c r="HG556" s="110"/>
      <c r="HH556" s="110"/>
      <c r="HI556" s="110"/>
      <c r="HJ556" s="110"/>
      <c r="HK556" s="110"/>
      <c r="HL556" s="110"/>
      <c r="HM556" s="110"/>
      <c r="HN556" s="110"/>
      <c r="HO556" s="110"/>
      <c r="HP556" s="110"/>
      <c r="HQ556" s="110"/>
      <c r="HR556" s="110"/>
      <c r="HS556" s="110"/>
      <c r="HT556" s="110"/>
      <c r="HU556" s="110"/>
      <c r="HV556" s="110"/>
      <c r="HW556" s="110"/>
      <c r="HX556" s="110"/>
      <c r="HY556" s="110"/>
      <c r="HZ556" s="110"/>
      <c r="IA556" s="110"/>
    </row>
    <row r="557" spans="1:235" ht="12.75">
      <c r="A557" s="103" t="s">
        <v>1333</v>
      </c>
      <c r="B557" s="167" t="s">
        <v>1334</v>
      </c>
      <c r="C557" s="137"/>
      <c r="D557" s="62">
        <f aca="true" t="shared" si="132" ref="D557:J557">SUM(D558:D563)</f>
        <v>102892.53</v>
      </c>
      <c r="E557" s="62">
        <f t="shared" si="132"/>
        <v>198935.05</v>
      </c>
      <c r="F557" s="62">
        <f t="shared" si="132"/>
        <v>188043.15</v>
      </c>
      <c r="G557" s="62">
        <f t="shared" si="132"/>
        <v>187800</v>
      </c>
      <c r="H557" s="62">
        <f t="shared" si="132"/>
        <v>203000</v>
      </c>
      <c r="I557" s="62">
        <f t="shared" si="132"/>
        <v>219300</v>
      </c>
      <c r="J557" s="62">
        <f t="shared" si="132"/>
        <v>237000</v>
      </c>
      <c r="K557" s="110"/>
      <c r="L557" s="110"/>
      <c r="M557" s="110"/>
      <c r="N557" s="110"/>
      <c r="O557" s="110"/>
      <c r="P557" s="110"/>
      <c r="Q557" s="110"/>
      <c r="R557" s="110"/>
      <c r="S557" s="110"/>
      <c r="T557" s="110"/>
      <c r="U557" s="110"/>
      <c r="V557" s="110"/>
      <c r="W557" s="110"/>
      <c r="X557" s="110"/>
      <c r="Y557" s="110"/>
      <c r="Z557" s="110"/>
      <c r="AA557" s="110"/>
      <c r="AB557" s="110"/>
      <c r="AC557" s="110"/>
      <c r="AD557" s="110"/>
      <c r="AE557" s="110"/>
      <c r="AF557" s="110"/>
      <c r="AG557" s="110"/>
      <c r="AH557" s="110"/>
      <c r="AI557" s="110"/>
      <c r="AJ557" s="110"/>
      <c r="AK557" s="110"/>
      <c r="AL557" s="110"/>
      <c r="AM557" s="110"/>
      <c r="AN557" s="110"/>
      <c r="AO557" s="110"/>
      <c r="AP557" s="110"/>
      <c r="AQ557" s="110"/>
      <c r="AR557" s="110"/>
      <c r="AS557" s="110"/>
      <c r="AT557" s="110"/>
      <c r="AU557" s="110"/>
      <c r="AV557" s="110"/>
      <c r="AW557" s="110"/>
      <c r="AX557" s="110"/>
      <c r="AY557" s="110"/>
      <c r="AZ557" s="110"/>
      <c r="BA557" s="110"/>
      <c r="BB557" s="110"/>
      <c r="BC557" s="110"/>
      <c r="BD557" s="110"/>
      <c r="BE557" s="110"/>
      <c r="BF557" s="110"/>
      <c r="BG557" s="110"/>
      <c r="BH557" s="110"/>
      <c r="BI557" s="110"/>
      <c r="BJ557" s="110"/>
      <c r="BK557" s="110"/>
      <c r="BL557" s="110"/>
      <c r="BM557" s="110"/>
      <c r="BN557" s="110"/>
      <c r="BO557" s="110"/>
      <c r="BP557" s="110"/>
      <c r="BQ557" s="110"/>
      <c r="BR557" s="110"/>
      <c r="BS557" s="110"/>
      <c r="BT557" s="110"/>
      <c r="BU557" s="110"/>
      <c r="BV557" s="110"/>
      <c r="BW557" s="110"/>
      <c r="BX557" s="110"/>
      <c r="BY557" s="110"/>
      <c r="BZ557" s="110"/>
      <c r="CA557" s="110"/>
      <c r="CB557" s="110"/>
      <c r="CC557" s="110"/>
      <c r="CD557" s="110"/>
      <c r="CE557" s="110"/>
      <c r="CF557" s="110"/>
      <c r="CG557" s="110"/>
      <c r="CH557" s="110"/>
      <c r="CI557" s="110"/>
      <c r="CJ557" s="110"/>
      <c r="CK557" s="110"/>
      <c r="CL557" s="110"/>
      <c r="CM557" s="110"/>
      <c r="CN557" s="110"/>
      <c r="CO557" s="110"/>
      <c r="CP557" s="110"/>
      <c r="CQ557" s="110"/>
      <c r="CR557" s="110"/>
      <c r="CS557" s="110"/>
      <c r="CT557" s="110"/>
      <c r="CU557" s="110"/>
      <c r="CV557" s="110"/>
      <c r="CW557" s="110"/>
      <c r="CX557" s="110"/>
      <c r="CY557" s="110"/>
      <c r="CZ557" s="110"/>
      <c r="DA557" s="110"/>
      <c r="DB557" s="110"/>
      <c r="DC557" s="110"/>
      <c r="DD557" s="110"/>
      <c r="DE557" s="110"/>
      <c r="DF557" s="110"/>
      <c r="DG557" s="110"/>
      <c r="DH557" s="110"/>
      <c r="DI557" s="110"/>
      <c r="DJ557" s="110"/>
      <c r="DK557" s="110"/>
      <c r="DL557" s="110"/>
      <c r="DM557" s="110"/>
      <c r="DN557" s="110"/>
      <c r="DO557" s="110"/>
      <c r="DP557" s="110"/>
      <c r="DQ557" s="110"/>
      <c r="DR557" s="110"/>
      <c r="DS557" s="110"/>
      <c r="DT557" s="110"/>
      <c r="DU557" s="110"/>
      <c r="DV557" s="110"/>
      <c r="DW557" s="110"/>
      <c r="DX557" s="110"/>
      <c r="DY557" s="110"/>
      <c r="DZ557" s="110"/>
      <c r="EA557" s="110"/>
      <c r="EB557" s="110"/>
      <c r="EC557" s="110"/>
      <c r="ED557" s="110"/>
      <c r="EE557" s="110"/>
      <c r="EF557" s="110"/>
      <c r="EG557" s="110"/>
      <c r="EH557" s="110"/>
      <c r="EI557" s="110"/>
      <c r="EJ557" s="110"/>
      <c r="EK557" s="110"/>
      <c r="EL557" s="110"/>
      <c r="EM557" s="110"/>
      <c r="EN557" s="110"/>
      <c r="EO557" s="110"/>
      <c r="EP557" s="110"/>
      <c r="EQ557" s="110"/>
      <c r="ER557" s="110"/>
      <c r="ES557" s="110"/>
      <c r="ET557" s="110"/>
      <c r="EU557" s="110"/>
      <c r="EV557" s="110"/>
      <c r="EW557" s="110"/>
      <c r="EX557" s="110"/>
      <c r="EY557" s="110"/>
      <c r="EZ557" s="110"/>
      <c r="FA557" s="110"/>
      <c r="FB557" s="110"/>
      <c r="FC557" s="110"/>
      <c r="FD557" s="110"/>
      <c r="FE557" s="110"/>
      <c r="FF557" s="110"/>
      <c r="FG557" s="110"/>
      <c r="FH557" s="110"/>
      <c r="FI557" s="110"/>
      <c r="FJ557" s="110"/>
      <c r="FK557" s="110"/>
      <c r="FL557" s="110"/>
      <c r="FM557" s="110"/>
      <c r="FN557" s="110"/>
      <c r="FO557" s="110"/>
      <c r="FP557" s="110"/>
      <c r="FQ557" s="110"/>
      <c r="FR557" s="110"/>
      <c r="FS557" s="110"/>
      <c r="FT557" s="110"/>
      <c r="FU557" s="110"/>
      <c r="FV557" s="110"/>
      <c r="FW557" s="110"/>
      <c r="FX557" s="110"/>
      <c r="FY557" s="110"/>
      <c r="FZ557" s="110"/>
      <c r="GA557" s="110"/>
      <c r="GB557" s="110"/>
      <c r="GC557" s="110"/>
      <c r="GD557" s="110"/>
      <c r="GE557" s="110"/>
      <c r="GF557" s="110"/>
      <c r="GG557" s="110"/>
      <c r="GH557" s="110"/>
      <c r="GI557" s="110"/>
      <c r="GJ557" s="110"/>
      <c r="GK557" s="110"/>
      <c r="GL557" s="110"/>
      <c r="GM557" s="110"/>
      <c r="GN557" s="110"/>
      <c r="GO557" s="110"/>
      <c r="GP557" s="110"/>
      <c r="GQ557" s="110"/>
      <c r="GR557" s="110"/>
      <c r="GS557" s="110"/>
      <c r="GT557" s="110"/>
      <c r="GU557" s="110"/>
      <c r="GV557" s="110"/>
      <c r="GW557" s="110"/>
      <c r="GX557" s="110"/>
      <c r="GY557" s="110"/>
      <c r="GZ557" s="110"/>
      <c r="HA557" s="110"/>
      <c r="HB557" s="110"/>
      <c r="HC557" s="110"/>
      <c r="HD557" s="110"/>
      <c r="HE557" s="110"/>
      <c r="HF557" s="110"/>
      <c r="HG557" s="110"/>
      <c r="HH557" s="110"/>
      <c r="HI557" s="110"/>
      <c r="HJ557" s="110"/>
      <c r="HK557" s="110"/>
      <c r="HL557" s="110"/>
      <c r="HM557" s="110"/>
      <c r="HN557" s="110"/>
      <c r="HO557" s="110"/>
      <c r="HP557" s="110"/>
      <c r="HQ557" s="110"/>
      <c r="HR557" s="110"/>
      <c r="HS557" s="110"/>
      <c r="HT557" s="110"/>
      <c r="HU557" s="110"/>
      <c r="HV557" s="110"/>
      <c r="HW557" s="110"/>
      <c r="HX557" s="110"/>
      <c r="HY557" s="110"/>
      <c r="HZ557" s="110"/>
      <c r="IA557" s="110"/>
    </row>
    <row r="558" spans="1:235" s="124" customFormat="1" ht="12.75" hidden="1">
      <c r="A558" s="101" t="s">
        <v>1339</v>
      </c>
      <c r="B558" s="142" t="s">
        <v>1340</v>
      </c>
      <c r="C558" s="143" t="s">
        <v>97</v>
      </c>
      <c r="D558" s="64">
        <v>120.66</v>
      </c>
      <c r="E558" s="64">
        <v>1915.6</v>
      </c>
      <c r="F558" s="64">
        <v>816.72</v>
      </c>
      <c r="G558" s="64">
        <v>900</v>
      </c>
      <c r="H558" s="64">
        <v>1000</v>
      </c>
      <c r="I558" s="64">
        <v>1100</v>
      </c>
      <c r="J558" s="64">
        <v>1200</v>
      </c>
      <c r="K558" s="125"/>
      <c r="L558" s="125"/>
      <c r="M558" s="125"/>
      <c r="N558" s="125"/>
      <c r="O558" s="125"/>
      <c r="P558" s="125"/>
      <c r="Q558" s="125"/>
      <c r="R558" s="125"/>
      <c r="S558" s="125"/>
      <c r="T558" s="125"/>
      <c r="U558" s="125"/>
      <c r="V558" s="125"/>
      <c r="W558" s="125"/>
      <c r="X558" s="125"/>
      <c r="Y558" s="125"/>
      <c r="Z558" s="125"/>
      <c r="AA558" s="125"/>
      <c r="AB558" s="125"/>
      <c r="AC558" s="125"/>
      <c r="AD558" s="125"/>
      <c r="AE558" s="125"/>
      <c r="AF558" s="125"/>
      <c r="AG558" s="125"/>
      <c r="AH558" s="125"/>
      <c r="AI558" s="125"/>
      <c r="AJ558" s="125"/>
      <c r="AK558" s="125"/>
      <c r="AL558" s="125"/>
      <c r="AM558" s="125"/>
      <c r="AN558" s="125"/>
      <c r="AO558" s="125"/>
      <c r="AP558" s="125"/>
      <c r="AQ558" s="125"/>
      <c r="AR558" s="125"/>
      <c r="AS558" s="125"/>
      <c r="AT558" s="125"/>
      <c r="AU558" s="125"/>
      <c r="AV558" s="125"/>
      <c r="AW558" s="125"/>
      <c r="AX558" s="125"/>
      <c r="AY558" s="125"/>
      <c r="AZ558" s="125"/>
      <c r="BA558" s="125"/>
      <c r="BB558" s="125"/>
      <c r="BC558" s="125"/>
      <c r="BD558" s="125"/>
      <c r="BE558" s="125"/>
      <c r="BF558" s="125"/>
      <c r="BG558" s="125"/>
      <c r="BH558" s="125"/>
      <c r="BI558" s="125"/>
      <c r="BJ558" s="125"/>
      <c r="BK558" s="125"/>
      <c r="BL558" s="125"/>
      <c r="BM558" s="125"/>
      <c r="BN558" s="125"/>
      <c r="BO558" s="125"/>
      <c r="BP558" s="125"/>
      <c r="BQ558" s="125"/>
      <c r="BR558" s="125"/>
      <c r="BS558" s="125"/>
      <c r="BT558" s="125"/>
      <c r="BU558" s="125"/>
      <c r="BV558" s="125"/>
      <c r="BW558" s="125"/>
      <c r="BX558" s="125"/>
      <c r="BY558" s="125"/>
      <c r="BZ558" s="125"/>
      <c r="CA558" s="125"/>
      <c r="CB558" s="125"/>
      <c r="CC558" s="125"/>
      <c r="CD558" s="125"/>
      <c r="CE558" s="125"/>
      <c r="CF558" s="125"/>
      <c r="CG558" s="125"/>
      <c r="CH558" s="125"/>
      <c r="CI558" s="125"/>
      <c r="CJ558" s="125"/>
      <c r="CK558" s="125"/>
      <c r="CL558" s="125"/>
      <c r="CM558" s="125"/>
      <c r="CN558" s="125"/>
      <c r="CO558" s="125"/>
      <c r="CP558" s="125"/>
      <c r="CQ558" s="125"/>
      <c r="CR558" s="125"/>
      <c r="CS558" s="125"/>
      <c r="CT558" s="125"/>
      <c r="CU558" s="125"/>
      <c r="CV558" s="125"/>
      <c r="CW558" s="125"/>
      <c r="CX558" s="125"/>
      <c r="CY558" s="125"/>
      <c r="CZ558" s="125"/>
      <c r="DA558" s="125"/>
      <c r="DB558" s="125"/>
      <c r="DC558" s="125"/>
      <c r="DD558" s="125"/>
      <c r="DE558" s="125"/>
      <c r="DF558" s="125"/>
      <c r="DG558" s="125"/>
      <c r="DH558" s="125"/>
      <c r="DI558" s="125"/>
      <c r="DJ558" s="125"/>
      <c r="DK558" s="125"/>
      <c r="DL558" s="125"/>
      <c r="DM558" s="125"/>
      <c r="DN558" s="125"/>
      <c r="DO558" s="125"/>
      <c r="DP558" s="125"/>
      <c r="DQ558" s="125"/>
      <c r="DR558" s="125"/>
      <c r="DS558" s="125"/>
      <c r="DT558" s="125"/>
      <c r="DU558" s="125"/>
      <c r="DV558" s="125"/>
      <c r="DW558" s="125"/>
      <c r="DX558" s="125"/>
      <c r="DY558" s="125"/>
      <c r="DZ558" s="125"/>
      <c r="EA558" s="125"/>
      <c r="EB558" s="125"/>
      <c r="EC558" s="125"/>
      <c r="ED558" s="125"/>
      <c r="EE558" s="125"/>
      <c r="EF558" s="125"/>
      <c r="EG558" s="125"/>
      <c r="EH558" s="125"/>
      <c r="EI558" s="125"/>
      <c r="EJ558" s="125"/>
      <c r="EK558" s="125"/>
      <c r="EL558" s="125"/>
      <c r="EM558" s="125"/>
      <c r="EN558" s="125"/>
      <c r="EO558" s="125"/>
      <c r="EP558" s="125"/>
      <c r="EQ558" s="125"/>
      <c r="ER558" s="125"/>
      <c r="ES558" s="125"/>
      <c r="ET558" s="125"/>
      <c r="EU558" s="125"/>
      <c r="EV558" s="125"/>
      <c r="EW558" s="125"/>
      <c r="EX558" s="125"/>
      <c r="EY558" s="125"/>
      <c r="EZ558" s="125"/>
      <c r="FA558" s="125"/>
      <c r="FB558" s="125"/>
      <c r="FC558" s="125"/>
      <c r="FD558" s="125"/>
      <c r="FE558" s="125"/>
      <c r="FF558" s="125"/>
      <c r="FG558" s="125"/>
      <c r="FH558" s="125"/>
      <c r="FI558" s="125"/>
      <c r="FJ558" s="125"/>
      <c r="FK558" s="125"/>
      <c r="FL558" s="125"/>
      <c r="FM558" s="125"/>
      <c r="FN558" s="125"/>
      <c r="FO558" s="125"/>
      <c r="FP558" s="125"/>
      <c r="FQ558" s="125"/>
      <c r="FR558" s="125"/>
      <c r="FS558" s="125"/>
      <c r="FT558" s="125"/>
      <c r="FU558" s="125"/>
      <c r="FV558" s="125"/>
      <c r="FW558" s="125"/>
      <c r="FX558" s="125"/>
      <c r="FY558" s="125"/>
      <c r="FZ558" s="125"/>
      <c r="GA558" s="125"/>
      <c r="GB558" s="125"/>
      <c r="GC558" s="125"/>
      <c r="GD558" s="125"/>
      <c r="GE558" s="125"/>
      <c r="GF558" s="125"/>
      <c r="GG558" s="125"/>
      <c r="GH558" s="125"/>
      <c r="GI558" s="125"/>
      <c r="GJ558" s="125"/>
      <c r="GK558" s="125"/>
      <c r="GL558" s="125"/>
      <c r="GM558" s="125"/>
      <c r="GN558" s="125"/>
      <c r="GO558" s="125"/>
      <c r="GP558" s="125"/>
      <c r="GQ558" s="125"/>
      <c r="GR558" s="125"/>
      <c r="GS558" s="125"/>
      <c r="GT558" s="125"/>
      <c r="GU558" s="125"/>
      <c r="GV558" s="125"/>
      <c r="GW558" s="125"/>
      <c r="GX558" s="125"/>
      <c r="GY558" s="125"/>
      <c r="GZ558" s="125"/>
      <c r="HA558" s="125"/>
      <c r="HB558" s="125"/>
      <c r="HC558" s="125"/>
      <c r="HD558" s="125"/>
      <c r="HE558" s="125"/>
      <c r="HF558" s="125"/>
      <c r="HG558" s="125"/>
      <c r="HH558" s="125"/>
      <c r="HI558" s="125"/>
      <c r="HJ558" s="125"/>
      <c r="HK558" s="125"/>
      <c r="HL558" s="125"/>
      <c r="HM558" s="125"/>
      <c r="HN558" s="125"/>
      <c r="HO558" s="125"/>
      <c r="HP558" s="125"/>
      <c r="HQ558" s="125"/>
      <c r="HR558" s="125"/>
      <c r="HS558" s="125"/>
      <c r="HT558" s="125"/>
      <c r="HU558" s="125"/>
      <c r="HV558" s="125"/>
      <c r="HW558" s="125"/>
      <c r="HX558" s="125"/>
      <c r="HY558" s="125"/>
      <c r="HZ558" s="125"/>
      <c r="IA558" s="125"/>
    </row>
    <row r="559" spans="1:235" s="124" customFormat="1" ht="12.75" hidden="1">
      <c r="A559" s="101" t="s">
        <v>1341</v>
      </c>
      <c r="B559" s="142" t="s">
        <v>1342</v>
      </c>
      <c r="C559" s="143" t="s">
        <v>97</v>
      </c>
      <c r="D559" s="64">
        <v>16956.93</v>
      </c>
      <c r="E559" s="64">
        <v>39040.81</v>
      </c>
      <c r="F559" s="64">
        <v>68650</v>
      </c>
      <c r="G559" s="64">
        <v>68000</v>
      </c>
      <c r="H559" s="64">
        <v>73500</v>
      </c>
      <c r="I559" s="64">
        <v>79400</v>
      </c>
      <c r="J559" s="64">
        <v>85800</v>
      </c>
      <c r="K559" s="125"/>
      <c r="L559" s="125"/>
      <c r="M559" s="125"/>
      <c r="N559" s="125"/>
      <c r="O559" s="125"/>
      <c r="P559" s="125"/>
      <c r="Q559" s="125"/>
      <c r="R559" s="125"/>
      <c r="S559" s="125"/>
      <c r="T559" s="125"/>
      <c r="U559" s="125"/>
      <c r="V559" s="125"/>
      <c r="W559" s="125"/>
      <c r="X559" s="125"/>
      <c r="Y559" s="125"/>
      <c r="Z559" s="125"/>
      <c r="AA559" s="125"/>
      <c r="AB559" s="125"/>
      <c r="AC559" s="125"/>
      <c r="AD559" s="125"/>
      <c r="AE559" s="125"/>
      <c r="AF559" s="125"/>
      <c r="AG559" s="125"/>
      <c r="AH559" s="125"/>
      <c r="AI559" s="125"/>
      <c r="AJ559" s="125"/>
      <c r="AK559" s="125"/>
      <c r="AL559" s="125"/>
      <c r="AM559" s="125"/>
      <c r="AN559" s="125"/>
      <c r="AO559" s="125"/>
      <c r="AP559" s="125"/>
      <c r="AQ559" s="125"/>
      <c r="AR559" s="125"/>
      <c r="AS559" s="125"/>
      <c r="AT559" s="125"/>
      <c r="AU559" s="125"/>
      <c r="AV559" s="125"/>
      <c r="AW559" s="125"/>
      <c r="AX559" s="125"/>
      <c r="AY559" s="125"/>
      <c r="AZ559" s="125"/>
      <c r="BA559" s="125"/>
      <c r="BB559" s="125"/>
      <c r="BC559" s="125"/>
      <c r="BD559" s="125"/>
      <c r="BE559" s="125"/>
      <c r="BF559" s="125"/>
      <c r="BG559" s="125"/>
      <c r="BH559" s="125"/>
      <c r="BI559" s="125"/>
      <c r="BJ559" s="125"/>
      <c r="BK559" s="125"/>
      <c r="BL559" s="125"/>
      <c r="BM559" s="125"/>
      <c r="BN559" s="125"/>
      <c r="BO559" s="125"/>
      <c r="BP559" s="125"/>
      <c r="BQ559" s="125"/>
      <c r="BR559" s="125"/>
      <c r="BS559" s="125"/>
      <c r="BT559" s="125"/>
      <c r="BU559" s="125"/>
      <c r="BV559" s="125"/>
      <c r="BW559" s="125"/>
      <c r="BX559" s="125"/>
      <c r="BY559" s="125"/>
      <c r="BZ559" s="125"/>
      <c r="CA559" s="125"/>
      <c r="CB559" s="125"/>
      <c r="CC559" s="125"/>
      <c r="CD559" s="125"/>
      <c r="CE559" s="125"/>
      <c r="CF559" s="125"/>
      <c r="CG559" s="125"/>
      <c r="CH559" s="125"/>
      <c r="CI559" s="125"/>
      <c r="CJ559" s="125"/>
      <c r="CK559" s="125"/>
      <c r="CL559" s="125"/>
      <c r="CM559" s="125"/>
      <c r="CN559" s="125"/>
      <c r="CO559" s="125"/>
      <c r="CP559" s="125"/>
      <c r="CQ559" s="125"/>
      <c r="CR559" s="125"/>
      <c r="CS559" s="125"/>
      <c r="CT559" s="125"/>
      <c r="CU559" s="125"/>
      <c r="CV559" s="125"/>
      <c r="CW559" s="125"/>
      <c r="CX559" s="125"/>
      <c r="CY559" s="125"/>
      <c r="CZ559" s="125"/>
      <c r="DA559" s="125"/>
      <c r="DB559" s="125"/>
      <c r="DC559" s="125"/>
      <c r="DD559" s="125"/>
      <c r="DE559" s="125"/>
      <c r="DF559" s="125"/>
      <c r="DG559" s="125"/>
      <c r="DH559" s="125"/>
      <c r="DI559" s="125"/>
      <c r="DJ559" s="125"/>
      <c r="DK559" s="125"/>
      <c r="DL559" s="125"/>
      <c r="DM559" s="125"/>
      <c r="DN559" s="125"/>
      <c r="DO559" s="125"/>
      <c r="DP559" s="125"/>
      <c r="DQ559" s="125"/>
      <c r="DR559" s="125"/>
      <c r="DS559" s="125"/>
      <c r="DT559" s="125"/>
      <c r="DU559" s="125"/>
      <c r="DV559" s="125"/>
      <c r="DW559" s="125"/>
      <c r="DX559" s="125"/>
      <c r="DY559" s="125"/>
      <c r="DZ559" s="125"/>
      <c r="EA559" s="125"/>
      <c r="EB559" s="125"/>
      <c r="EC559" s="125"/>
      <c r="ED559" s="125"/>
      <c r="EE559" s="125"/>
      <c r="EF559" s="125"/>
      <c r="EG559" s="125"/>
      <c r="EH559" s="125"/>
      <c r="EI559" s="125"/>
      <c r="EJ559" s="125"/>
      <c r="EK559" s="125"/>
      <c r="EL559" s="125"/>
      <c r="EM559" s="125"/>
      <c r="EN559" s="125"/>
      <c r="EO559" s="125"/>
      <c r="EP559" s="125"/>
      <c r="EQ559" s="125"/>
      <c r="ER559" s="125"/>
      <c r="ES559" s="125"/>
      <c r="ET559" s="125"/>
      <c r="EU559" s="125"/>
      <c r="EV559" s="125"/>
      <c r="EW559" s="125"/>
      <c r="EX559" s="125"/>
      <c r="EY559" s="125"/>
      <c r="EZ559" s="125"/>
      <c r="FA559" s="125"/>
      <c r="FB559" s="125"/>
      <c r="FC559" s="125"/>
      <c r="FD559" s="125"/>
      <c r="FE559" s="125"/>
      <c r="FF559" s="125"/>
      <c r="FG559" s="125"/>
      <c r="FH559" s="125"/>
      <c r="FI559" s="125"/>
      <c r="FJ559" s="125"/>
      <c r="FK559" s="125"/>
      <c r="FL559" s="125"/>
      <c r="FM559" s="125"/>
      <c r="FN559" s="125"/>
      <c r="FO559" s="125"/>
      <c r="FP559" s="125"/>
      <c r="FQ559" s="125"/>
      <c r="FR559" s="125"/>
      <c r="FS559" s="125"/>
      <c r="FT559" s="125"/>
      <c r="FU559" s="125"/>
      <c r="FV559" s="125"/>
      <c r="FW559" s="125"/>
      <c r="FX559" s="125"/>
      <c r="FY559" s="125"/>
      <c r="FZ559" s="125"/>
      <c r="GA559" s="125"/>
      <c r="GB559" s="125"/>
      <c r="GC559" s="125"/>
      <c r="GD559" s="125"/>
      <c r="GE559" s="125"/>
      <c r="GF559" s="125"/>
      <c r="GG559" s="125"/>
      <c r="GH559" s="125"/>
      <c r="GI559" s="125"/>
      <c r="GJ559" s="125"/>
      <c r="GK559" s="125"/>
      <c r="GL559" s="125"/>
      <c r="GM559" s="125"/>
      <c r="GN559" s="125"/>
      <c r="GO559" s="125"/>
      <c r="GP559" s="125"/>
      <c r="GQ559" s="125"/>
      <c r="GR559" s="125"/>
      <c r="GS559" s="125"/>
      <c r="GT559" s="125"/>
      <c r="GU559" s="125"/>
      <c r="GV559" s="125"/>
      <c r="GW559" s="125"/>
      <c r="GX559" s="125"/>
      <c r="GY559" s="125"/>
      <c r="GZ559" s="125"/>
      <c r="HA559" s="125"/>
      <c r="HB559" s="125"/>
      <c r="HC559" s="125"/>
      <c r="HD559" s="125"/>
      <c r="HE559" s="125"/>
      <c r="HF559" s="125"/>
      <c r="HG559" s="125"/>
      <c r="HH559" s="125"/>
      <c r="HI559" s="125"/>
      <c r="HJ559" s="125"/>
      <c r="HK559" s="125"/>
      <c r="HL559" s="125"/>
      <c r="HM559" s="125"/>
      <c r="HN559" s="125"/>
      <c r="HO559" s="125"/>
      <c r="HP559" s="125"/>
      <c r="HQ559" s="125"/>
      <c r="HR559" s="125"/>
      <c r="HS559" s="125"/>
      <c r="HT559" s="125"/>
      <c r="HU559" s="125"/>
      <c r="HV559" s="125"/>
      <c r="HW559" s="125"/>
      <c r="HX559" s="125"/>
      <c r="HY559" s="125"/>
      <c r="HZ559" s="125"/>
      <c r="IA559" s="125"/>
    </row>
    <row r="560" spans="1:252" s="125" customFormat="1" ht="12.75" hidden="1">
      <c r="A560" s="101" t="s">
        <v>1343</v>
      </c>
      <c r="B560" s="142" t="s">
        <v>1344</v>
      </c>
      <c r="C560" s="143" t="s">
        <v>97</v>
      </c>
      <c r="D560" s="64">
        <v>6794.25</v>
      </c>
      <c r="E560" s="64">
        <v>8139.15</v>
      </c>
      <c r="F560" s="64">
        <v>10032.97</v>
      </c>
      <c r="G560" s="64">
        <v>9200</v>
      </c>
      <c r="H560" s="64">
        <v>10000</v>
      </c>
      <c r="I560" s="64">
        <v>10800</v>
      </c>
      <c r="J560" s="64">
        <v>11700</v>
      </c>
      <c r="IB560" s="124"/>
      <c r="IC560" s="124"/>
      <c r="ID560" s="124"/>
      <c r="IE560" s="124"/>
      <c r="IF560" s="124"/>
      <c r="IG560" s="124"/>
      <c r="IH560" s="124"/>
      <c r="II560" s="124"/>
      <c r="IJ560" s="124"/>
      <c r="IK560" s="124"/>
      <c r="IL560" s="124"/>
      <c r="IM560" s="124"/>
      <c r="IN560" s="124"/>
      <c r="IO560" s="124"/>
      <c r="IP560" s="124"/>
      <c r="IQ560" s="124"/>
      <c r="IR560" s="124"/>
    </row>
    <row r="561" spans="1:252" s="125" customFormat="1" ht="12.75" hidden="1">
      <c r="A561" s="101" t="s">
        <v>1345</v>
      </c>
      <c r="B561" s="142" t="s">
        <v>1346</v>
      </c>
      <c r="C561" s="143" t="s">
        <v>97</v>
      </c>
      <c r="D561" s="64">
        <v>25930.61</v>
      </c>
      <c r="E561" s="64">
        <v>48928.03</v>
      </c>
      <c r="F561" s="64">
        <v>31749.65</v>
      </c>
      <c r="G561" s="64">
        <v>27500</v>
      </c>
      <c r="H561" s="64">
        <v>29700</v>
      </c>
      <c r="I561" s="64">
        <v>32000</v>
      </c>
      <c r="J561" s="64">
        <v>34600</v>
      </c>
      <c r="IB561" s="124"/>
      <c r="IC561" s="124"/>
      <c r="ID561" s="124"/>
      <c r="IE561" s="124"/>
      <c r="IF561" s="124"/>
      <c r="IG561" s="124"/>
      <c r="IH561" s="124"/>
      <c r="II561" s="124"/>
      <c r="IJ561" s="124"/>
      <c r="IK561" s="124"/>
      <c r="IL561" s="124"/>
      <c r="IM561" s="124"/>
      <c r="IN561" s="124"/>
      <c r="IO561" s="124"/>
      <c r="IP561" s="124"/>
      <c r="IQ561" s="124"/>
      <c r="IR561" s="124"/>
    </row>
    <row r="562" spans="1:252" s="125" customFormat="1" ht="12.75" hidden="1">
      <c r="A562" s="101" t="s">
        <v>1347</v>
      </c>
      <c r="B562" s="142" t="s">
        <v>1348</v>
      </c>
      <c r="C562" s="143" t="s">
        <v>97</v>
      </c>
      <c r="D562" s="64">
        <v>0</v>
      </c>
      <c r="E562" s="64">
        <v>0</v>
      </c>
      <c r="F562" s="64">
        <v>0</v>
      </c>
      <c r="G562" s="64">
        <v>0</v>
      </c>
      <c r="H562" s="64">
        <v>0</v>
      </c>
      <c r="I562" s="64">
        <f>H562*1.07</f>
        <v>0</v>
      </c>
      <c r="J562" s="64">
        <f>I562*1.07</f>
        <v>0</v>
      </c>
      <c r="IB562" s="124"/>
      <c r="IC562" s="124"/>
      <c r="ID562" s="124"/>
      <c r="IE562" s="124"/>
      <c r="IF562" s="124"/>
      <c r="IG562" s="124"/>
      <c r="IH562" s="124"/>
      <c r="II562" s="124"/>
      <c r="IJ562" s="124"/>
      <c r="IK562" s="124"/>
      <c r="IL562" s="124"/>
      <c r="IM562" s="124"/>
      <c r="IN562" s="124"/>
      <c r="IO562" s="124"/>
      <c r="IP562" s="124"/>
      <c r="IQ562" s="124"/>
      <c r="IR562" s="124"/>
    </row>
    <row r="563" spans="1:252" s="125" customFormat="1" ht="12.75" hidden="1">
      <c r="A563" s="101" t="s">
        <v>1417</v>
      </c>
      <c r="B563" s="142" t="s">
        <v>1418</v>
      </c>
      <c r="C563" s="143" t="s">
        <v>97</v>
      </c>
      <c r="D563" s="64">
        <v>53090.08</v>
      </c>
      <c r="E563" s="64">
        <v>100911.46</v>
      </c>
      <c r="F563" s="64">
        <v>76793.81</v>
      </c>
      <c r="G563" s="64">
        <v>82200</v>
      </c>
      <c r="H563" s="64">
        <v>88800</v>
      </c>
      <c r="I563" s="64">
        <v>96000</v>
      </c>
      <c r="J563" s="64">
        <v>103700</v>
      </c>
      <c r="IB563" s="124"/>
      <c r="IC563" s="124"/>
      <c r="ID563" s="124"/>
      <c r="IE563" s="124"/>
      <c r="IF563" s="124"/>
      <c r="IG563" s="124"/>
      <c r="IH563" s="124"/>
      <c r="II563" s="124"/>
      <c r="IJ563" s="124"/>
      <c r="IK563" s="124"/>
      <c r="IL563" s="124"/>
      <c r="IM563" s="124"/>
      <c r="IN563" s="124"/>
      <c r="IO563" s="124"/>
      <c r="IP563" s="124"/>
      <c r="IQ563" s="124"/>
      <c r="IR563" s="124"/>
    </row>
    <row r="564" spans="1:252" s="111" customFormat="1" ht="12.75" hidden="1">
      <c r="A564" s="103" t="s">
        <v>172</v>
      </c>
      <c r="B564" s="167" t="s">
        <v>173</v>
      </c>
      <c r="C564" s="137" t="s">
        <v>97</v>
      </c>
      <c r="D564" s="62">
        <v>431.73</v>
      </c>
      <c r="E564" s="64">
        <v>3143.95</v>
      </c>
      <c r="F564" s="64"/>
      <c r="G564" s="64"/>
      <c r="H564" s="64"/>
      <c r="I564" s="64"/>
      <c r="J564" s="64"/>
      <c r="IB564" s="110"/>
      <c r="IC564" s="110"/>
      <c r="ID564" s="110"/>
      <c r="IE564" s="110"/>
      <c r="IF564" s="110"/>
      <c r="IG564" s="110"/>
      <c r="IH564" s="110"/>
      <c r="II564" s="110"/>
      <c r="IJ564" s="110"/>
      <c r="IK564" s="110"/>
      <c r="IL564" s="110"/>
      <c r="IM564" s="110"/>
      <c r="IN564" s="110"/>
      <c r="IO564" s="110"/>
      <c r="IP564" s="110"/>
      <c r="IQ564" s="110"/>
      <c r="IR564" s="110"/>
    </row>
    <row r="565" spans="1:252" s="111" customFormat="1" ht="12.75">
      <c r="A565" s="163" t="s">
        <v>1019</v>
      </c>
      <c r="B565" s="164" t="s">
        <v>1020</v>
      </c>
      <c r="C565" s="165"/>
      <c r="D565" s="162">
        <f aca="true" t="shared" si="133" ref="D565:I565">SUM(D566+D571)</f>
        <v>10570127.93</v>
      </c>
      <c r="E565" s="162">
        <f t="shared" si="133"/>
        <v>26664868.95</v>
      </c>
      <c r="F565" s="162">
        <f t="shared" si="133"/>
        <v>10666800.040000001</v>
      </c>
      <c r="G565" s="162">
        <f t="shared" si="133"/>
        <v>14757000</v>
      </c>
      <c r="H565" s="162">
        <f t="shared" si="133"/>
        <v>15937700</v>
      </c>
      <c r="I565" s="162">
        <f t="shared" si="133"/>
        <v>17212800</v>
      </c>
      <c r="J565" s="162">
        <f>SUM(J566+J571)</f>
        <v>18589700</v>
      </c>
      <c r="IB565" s="110"/>
      <c r="IC565" s="110"/>
      <c r="ID565" s="110"/>
      <c r="IE565" s="110"/>
      <c r="IF565" s="110"/>
      <c r="IG565" s="110"/>
      <c r="IH565" s="110"/>
      <c r="II565" s="110"/>
      <c r="IJ565" s="110"/>
      <c r="IK565" s="110"/>
      <c r="IL565" s="110"/>
      <c r="IM565" s="110"/>
      <c r="IN565" s="110"/>
      <c r="IO565" s="110"/>
      <c r="IP565" s="110"/>
      <c r="IQ565" s="110"/>
      <c r="IR565" s="110"/>
    </row>
    <row r="566" spans="1:252" s="111" customFormat="1" ht="12.75" hidden="1">
      <c r="A566" s="139" t="s">
        <v>1021</v>
      </c>
      <c r="B566" s="140" t="s">
        <v>1022</v>
      </c>
      <c r="C566" s="141"/>
      <c r="D566" s="166">
        <f aca="true" t="shared" si="134" ref="D566:J566">D567</f>
        <v>330.2</v>
      </c>
      <c r="E566" s="166">
        <f t="shared" si="134"/>
        <v>6804.62</v>
      </c>
      <c r="F566" s="166">
        <f t="shared" si="134"/>
        <v>0</v>
      </c>
      <c r="G566" s="166">
        <f t="shared" si="134"/>
        <v>0</v>
      </c>
      <c r="H566" s="166">
        <f t="shared" si="134"/>
        <v>0</v>
      </c>
      <c r="I566" s="166">
        <f t="shared" si="134"/>
        <v>0</v>
      </c>
      <c r="J566" s="166">
        <f t="shared" si="134"/>
        <v>0</v>
      </c>
      <c r="IB566" s="110"/>
      <c r="IC566" s="110"/>
      <c r="ID566" s="110"/>
      <c r="IE566" s="110"/>
      <c r="IF566" s="110"/>
      <c r="IG566" s="110"/>
      <c r="IH566" s="110"/>
      <c r="II566" s="110"/>
      <c r="IJ566" s="110"/>
      <c r="IK566" s="110"/>
      <c r="IL566" s="110"/>
      <c r="IM566" s="110"/>
      <c r="IN566" s="110"/>
      <c r="IO566" s="110"/>
      <c r="IP566" s="110"/>
      <c r="IQ566" s="110"/>
      <c r="IR566" s="110"/>
    </row>
    <row r="567" spans="1:252" s="111" customFormat="1" ht="12.75" hidden="1">
      <c r="A567" s="103" t="s">
        <v>1023</v>
      </c>
      <c r="B567" s="167" t="s">
        <v>1024</v>
      </c>
      <c r="C567" s="137"/>
      <c r="D567" s="62">
        <f aca="true" t="shared" si="135" ref="D567:I567">SUM(D568:D570)</f>
        <v>330.2</v>
      </c>
      <c r="E567" s="62">
        <f t="shared" si="135"/>
        <v>6804.62</v>
      </c>
      <c r="F567" s="62">
        <f t="shared" si="135"/>
        <v>0</v>
      </c>
      <c r="G567" s="62">
        <f t="shared" si="135"/>
        <v>0</v>
      </c>
      <c r="H567" s="62">
        <f t="shared" si="135"/>
        <v>0</v>
      </c>
      <c r="I567" s="62">
        <f t="shared" si="135"/>
        <v>0</v>
      </c>
      <c r="J567" s="62">
        <f>SUM(J568:J570)</f>
        <v>0</v>
      </c>
      <c r="IB567" s="110"/>
      <c r="IC567" s="110"/>
      <c r="ID567" s="110"/>
      <c r="IE567" s="110"/>
      <c r="IF567" s="110"/>
      <c r="IG567" s="110"/>
      <c r="IH567" s="110"/>
      <c r="II567" s="110"/>
      <c r="IJ567" s="110"/>
      <c r="IK567" s="110"/>
      <c r="IL567" s="110"/>
      <c r="IM567" s="110"/>
      <c r="IN567" s="110"/>
      <c r="IO567" s="110"/>
      <c r="IP567" s="110"/>
      <c r="IQ567" s="110"/>
      <c r="IR567" s="110"/>
    </row>
    <row r="568" spans="1:252" s="111" customFormat="1" ht="12.75" hidden="1">
      <c r="A568" s="101" t="s">
        <v>1630</v>
      </c>
      <c r="B568" s="142" t="s">
        <v>330</v>
      </c>
      <c r="C568" s="143" t="s">
        <v>97</v>
      </c>
      <c r="D568" s="64">
        <v>50.2</v>
      </c>
      <c r="E568" s="64"/>
      <c r="F568" s="64"/>
      <c r="G568" s="64"/>
      <c r="H568" s="64"/>
      <c r="I568" s="64"/>
      <c r="J568" s="64"/>
      <c r="IB568" s="110"/>
      <c r="IC568" s="110"/>
      <c r="ID568" s="110"/>
      <c r="IE568" s="110"/>
      <c r="IF568" s="110"/>
      <c r="IG568" s="110"/>
      <c r="IH568" s="110"/>
      <c r="II568" s="110"/>
      <c r="IJ568" s="110"/>
      <c r="IK568" s="110"/>
      <c r="IL568" s="110"/>
      <c r="IM568" s="110"/>
      <c r="IN568" s="110"/>
      <c r="IO568" s="110"/>
      <c r="IP568" s="110"/>
      <c r="IQ568" s="110"/>
      <c r="IR568" s="110"/>
    </row>
    <row r="569" spans="1:252" s="111" customFormat="1" ht="12.75" hidden="1">
      <c r="A569" s="101" t="s">
        <v>1782</v>
      </c>
      <c r="B569" s="142" t="s">
        <v>1545</v>
      </c>
      <c r="C569" s="143" t="s">
        <v>1145</v>
      </c>
      <c r="D569" s="64">
        <v>280</v>
      </c>
      <c r="E569" s="64">
        <v>5540.62</v>
      </c>
      <c r="F569" s="64"/>
      <c r="G569" s="64"/>
      <c r="H569" s="64"/>
      <c r="I569" s="64"/>
      <c r="J569" s="64"/>
      <c r="IB569" s="110"/>
      <c r="IC569" s="110"/>
      <c r="ID569" s="110"/>
      <c r="IE569" s="110"/>
      <c r="IF569" s="110"/>
      <c r="IG569" s="110"/>
      <c r="IH569" s="110"/>
      <c r="II569" s="110"/>
      <c r="IJ569" s="110"/>
      <c r="IK569" s="110"/>
      <c r="IL569" s="110"/>
      <c r="IM569" s="110"/>
      <c r="IN569" s="110"/>
      <c r="IO569" s="110"/>
      <c r="IP569" s="110"/>
      <c r="IQ569" s="110"/>
      <c r="IR569" s="110"/>
    </row>
    <row r="570" spans="1:252" s="111" customFormat="1" ht="12.75" hidden="1">
      <c r="A570" s="101" t="s">
        <v>1784</v>
      </c>
      <c r="B570" s="142" t="s">
        <v>1785</v>
      </c>
      <c r="C570" s="143" t="s">
        <v>1189</v>
      </c>
      <c r="D570" s="64"/>
      <c r="E570" s="64">
        <v>1264</v>
      </c>
      <c r="F570" s="64"/>
      <c r="G570" s="64"/>
      <c r="H570" s="64"/>
      <c r="I570" s="64"/>
      <c r="J570" s="64"/>
      <c r="IB570" s="110"/>
      <c r="IC570" s="110"/>
      <c r="ID570" s="110"/>
      <c r="IE570" s="110"/>
      <c r="IF570" s="110"/>
      <c r="IG570" s="110"/>
      <c r="IH570" s="110"/>
      <c r="II570" s="110"/>
      <c r="IJ570" s="110"/>
      <c r="IK570" s="110"/>
      <c r="IL570" s="110"/>
      <c r="IM570" s="110"/>
      <c r="IN570" s="110"/>
      <c r="IO570" s="110"/>
      <c r="IP570" s="110"/>
      <c r="IQ570" s="110"/>
      <c r="IR570" s="110"/>
    </row>
    <row r="571" spans="1:252" s="111" customFormat="1" ht="12.75">
      <c r="A571" s="139" t="s">
        <v>331</v>
      </c>
      <c r="B571" s="140" t="s">
        <v>332</v>
      </c>
      <c r="C571" s="141"/>
      <c r="D571" s="166">
        <f aca="true" t="shared" si="136" ref="D571:J571">SUM(D575+D573)</f>
        <v>10569797.73</v>
      </c>
      <c r="E571" s="166">
        <f t="shared" si="136"/>
        <v>26658064.33</v>
      </c>
      <c r="F571" s="166">
        <f t="shared" si="136"/>
        <v>10666800.040000001</v>
      </c>
      <c r="G571" s="166">
        <f t="shared" si="136"/>
        <v>14757000</v>
      </c>
      <c r="H571" s="166">
        <f t="shared" si="136"/>
        <v>15937700</v>
      </c>
      <c r="I571" s="166">
        <f t="shared" si="136"/>
        <v>17212800</v>
      </c>
      <c r="J571" s="166">
        <f t="shared" si="136"/>
        <v>18589700</v>
      </c>
      <c r="IB571" s="110"/>
      <c r="IC571" s="110"/>
      <c r="ID571" s="110"/>
      <c r="IE571" s="110"/>
      <c r="IF571" s="110"/>
      <c r="IG571" s="110"/>
      <c r="IH571" s="110"/>
      <c r="II571" s="110"/>
      <c r="IJ571" s="110"/>
      <c r="IK571" s="110"/>
      <c r="IL571" s="110"/>
      <c r="IM571" s="110"/>
      <c r="IN571" s="110"/>
      <c r="IO571" s="110"/>
      <c r="IP571" s="110"/>
      <c r="IQ571" s="110"/>
      <c r="IR571" s="110"/>
    </row>
    <row r="572" spans="1:252" s="111" customFormat="1" ht="12.75">
      <c r="A572" s="105" t="s">
        <v>1473</v>
      </c>
      <c r="B572" s="106" t="s">
        <v>1474</v>
      </c>
      <c r="C572" s="137"/>
      <c r="D572" s="62"/>
      <c r="E572" s="62"/>
      <c r="F572" s="62"/>
      <c r="G572" s="62"/>
      <c r="H572" s="62"/>
      <c r="I572" s="62"/>
      <c r="J572" s="62"/>
      <c r="IB572" s="110"/>
      <c r="IC572" s="110"/>
      <c r="ID572" s="110"/>
      <c r="IE572" s="110"/>
      <c r="IF572" s="110"/>
      <c r="IG572" s="110"/>
      <c r="IH572" s="110"/>
      <c r="II572" s="110"/>
      <c r="IJ572" s="110"/>
      <c r="IK572" s="110"/>
      <c r="IL572" s="110"/>
      <c r="IM572" s="110"/>
      <c r="IN572" s="110"/>
      <c r="IO572" s="110"/>
      <c r="IP572" s="110"/>
      <c r="IQ572" s="110"/>
      <c r="IR572" s="110"/>
    </row>
    <row r="573" spans="1:252" s="111" customFormat="1" ht="12.75">
      <c r="A573" s="105" t="s">
        <v>333</v>
      </c>
      <c r="B573" s="106" t="s">
        <v>334</v>
      </c>
      <c r="C573" s="137"/>
      <c r="D573" s="62">
        <f aca="true" t="shared" si="137" ref="D573:J573">D574</f>
        <v>9298240.24</v>
      </c>
      <c r="E573" s="62">
        <f t="shared" si="137"/>
        <v>24722569.86</v>
      </c>
      <c r="F573" s="62">
        <f t="shared" si="137"/>
        <v>8442339.47</v>
      </c>
      <c r="G573" s="62">
        <f t="shared" si="137"/>
        <v>14008000</v>
      </c>
      <c r="H573" s="62">
        <f t="shared" si="137"/>
        <v>15128700</v>
      </c>
      <c r="I573" s="62">
        <f t="shared" si="137"/>
        <v>16339000</v>
      </c>
      <c r="J573" s="62">
        <f t="shared" si="137"/>
        <v>17646000</v>
      </c>
      <c r="IB573" s="110"/>
      <c r="IC573" s="110"/>
      <c r="ID573" s="110"/>
      <c r="IE573" s="110"/>
      <c r="IF573" s="110"/>
      <c r="IG573" s="110"/>
      <c r="IH573" s="110"/>
      <c r="II573" s="110"/>
      <c r="IJ573" s="110"/>
      <c r="IK573" s="110"/>
      <c r="IL573" s="110"/>
      <c r="IM573" s="110"/>
      <c r="IN573" s="110"/>
      <c r="IO573" s="110"/>
      <c r="IP573" s="110"/>
      <c r="IQ573" s="110"/>
      <c r="IR573" s="110"/>
    </row>
    <row r="574" spans="1:252" s="125" customFormat="1" ht="12.75" hidden="1">
      <c r="A574" s="101" t="s">
        <v>1112</v>
      </c>
      <c r="B574" s="106" t="s">
        <v>334</v>
      </c>
      <c r="C574" s="143" t="s">
        <v>424</v>
      </c>
      <c r="D574" s="64">
        <v>9298240.24</v>
      </c>
      <c r="E574" s="64">
        <v>24722569.86</v>
      </c>
      <c r="F574" s="64">
        <v>8442339.47</v>
      </c>
      <c r="G574" s="64">
        <v>14008000</v>
      </c>
      <c r="H574" s="64">
        <v>15128700</v>
      </c>
      <c r="I574" s="64">
        <v>16339000</v>
      </c>
      <c r="J574" s="64">
        <v>17646000</v>
      </c>
      <c r="IB574" s="124"/>
      <c r="IC574" s="124"/>
      <c r="ID574" s="124"/>
      <c r="IE574" s="124"/>
      <c r="IF574" s="124"/>
      <c r="IG574" s="124"/>
      <c r="IH574" s="124"/>
      <c r="II574" s="124"/>
      <c r="IJ574" s="124"/>
      <c r="IK574" s="124"/>
      <c r="IL574" s="124"/>
      <c r="IM574" s="124"/>
      <c r="IN574" s="124"/>
      <c r="IO574" s="124"/>
      <c r="IP574" s="124"/>
      <c r="IQ574" s="124"/>
      <c r="IR574" s="124"/>
    </row>
    <row r="575" spans="1:252" s="111" customFormat="1" ht="12.75">
      <c r="A575" s="103" t="s">
        <v>335</v>
      </c>
      <c r="B575" s="167" t="s">
        <v>336</v>
      </c>
      <c r="C575" s="137"/>
      <c r="D575" s="62">
        <f aca="true" t="shared" si="138" ref="D575:J575">SUM(D576:D579,D582:D593)</f>
        <v>1271557.4900000002</v>
      </c>
      <c r="E575" s="62">
        <f t="shared" si="138"/>
        <v>1935494.47</v>
      </c>
      <c r="F575" s="62">
        <f>SUM(F576:F579,F582:F596)</f>
        <v>2224460.57</v>
      </c>
      <c r="G575" s="62">
        <f t="shared" si="138"/>
        <v>749000</v>
      </c>
      <c r="H575" s="62">
        <f t="shared" si="138"/>
        <v>809000</v>
      </c>
      <c r="I575" s="62">
        <f t="shared" si="138"/>
        <v>873800</v>
      </c>
      <c r="J575" s="62">
        <f t="shared" si="138"/>
        <v>943700</v>
      </c>
      <c r="IB575" s="110"/>
      <c r="IC575" s="110"/>
      <c r="ID575" s="110"/>
      <c r="IE575" s="110"/>
      <c r="IF575" s="110"/>
      <c r="IG575" s="110"/>
      <c r="IH575" s="110"/>
      <c r="II575" s="110"/>
      <c r="IJ575" s="110"/>
      <c r="IK575" s="110"/>
      <c r="IL575" s="110"/>
      <c r="IM575" s="110"/>
      <c r="IN575" s="110"/>
      <c r="IO575" s="110"/>
      <c r="IP575" s="110"/>
      <c r="IQ575" s="110"/>
      <c r="IR575" s="110"/>
    </row>
    <row r="576" spans="1:10" ht="12.75" hidden="1">
      <c r="A576" s="101" t="s">
        <v>415</v>
      </c>
      <c r="B576" s="142" t="s">
        <v>1475</v>
      </c>
      <c r="C576" s="143" t="s">
        <v>97</v>
      </c>
      <c r="D576" s="64">
        <v>282066.75</v>
      </c>
      <c r="E576" s="64">
        <v>126560.53</v>
      </c>
      <c r="F576" s="64">
        <v>144948.13</v>
      </c>
      <c r="G576" s="64"/>
      <c r="H576" s="64"/>
      <c r="I576" s="64"/>
      <c r="J576" s="64"/>
    </row>
    <row r="577" spans="1:10" ht="12.75" hidden="1">
      <c r="A577" s="101" t="s">
        <v>1607</v>
      </c>
      <c r="B577" s="142" t="s">
        <v>1608</v>
      </c>
      <c r="C577" s="143" t="s">
        <v>97</v>
      </c>
      <c r="D577" s="64">
        <v>3166</v>
      </c>
      <c r="E577" s="64">
        <v>649.2</v>
      </c>
      <c r="F577" s="64"/>
      <c r="G577" s="64"/>
      <c r="H577" s="64"/>
      <c r="I577" s="64"/>
      <c r="J577" s="64"/>
    </row>
    <row r="578" spans="1:235" s="124" customFormat="1" ht="12.75" hidden="1">
      <c r="A578" s="101" t="s">
        <v>1025</v>
      </c>
      <c r="B578" s="142" t="s">
        <v>1026</v>
      </c>
      <c r="C578" s="143" t="s">
        <v>97</v>
      </c>
      <c r="D578" s="64">
        <v>574965.22</v>
      </c>
      <c r="E578" s="64">
        <v>338775.31</v>
      </c>
      <c r="F578" s="64">
        <v>699867.39</v>
      </c>
      <c r="G578" s="64">
        <v>749000</v>
      </c>
      <c r="H578" s="64">
        <v>809000</v>
      </c>
      <c r="I578" s="64">
        <v>873800</v>
      </c>
      <c r="J578" s="64">
        <v>943700</v>
      </c>
      <c r="K578" s="125"/>
      <c r="L578" s="125"/>
      <c r="M578" s="125"/>
      <c r="N578" s="125"/>
      <c r="O578" s="125"/>
      <c r="P578" s="125"/>
      <c r="Q578" s="125"/>
      <c r="R578" s="125"/>
      <c r="S578" s="125"/>
      <c r="T578" s="125"/>
      <c r="U578" s="125"/>
      <c r="V578" s="125"/>
      <c r="W578" s="125"/>
      <c r="X578" s="125"/>
      <c r="Y578" s="125"/>
      <c r="Z578" s="125"/>
      <c r="AA578" s="125"/>
      <c r="AB578" s="125"/>
      <c r="AC578" s="125"/>
      <c r="AD578" s="125"/>
      <c r="AE578" s="125"/>
      <c r="AF578" s="125"/>
      <c r="AG578" s="125"/>
      <c r="AH578" s="125"/>
      <c r="AI578" s="125"/>
      <c r="AJ578" s="125"/>
      <c r="AK578" s="125"/>
      <c r="AL578" s="125"/>
      <c r="AM578" s="125"/>
      <c r="AN578" s="125"/>
      <c r="AO578" s="125"/>
      <c r="AP578" s="125"/>
      <c r="AQ578" s="125"/>
      <c r="AR578" s="125"/>
      <c r="AS578" s="125"/>
      <c r="AT578" s="125"/>
      <c r="AU578" s="125"/>
      <c r="AV578" s="125"/>
      <c r="AW578" s="125"/>
      <c r="AX578" s="125"/>
      <c r="AY578" s="125"/>
      <c r="AZ578" s="125"/>
      <c r="BA578" s="125"/>
      <c r="BB578" s="125"/>
      <c r="BC578" s="125"/>
      <c r="BD578" s="125"/>
      <c r="BE578" s="125"/>
      <c r="BF578" s="125"/>
      <c r="BG578" s="125"/>
      <c r="BH578" s="125"/>
      <c r="BI578" s="125"/>
      <c r="BJ578" s="125"/>
      <c r="BK578" s="125"/>
      <c r="BL578" s="125"/>
      <c r="BM578" s="125"/>
      <c r="BN578" s="125"/>
      <c r="BO578" s="125"/>
      <c r="BP578" s="125"/>
      <c r="BQ578" s="125"/>
      <c r="BR578" s="125"/>
      <c r="BS578" s="125"/>
      <c r="BT578" s="125"/>
      <c r="BU578" s="125"/>
      <c r="BV578" s="125"/>
      <c r="BW578" s="125"/>
      <c r="BX578" s="125"/>
      <c r="BY578" s="125"/>
      <c r="BZ578" s="125"/>
      <c r="CA578" s="125"/>
      <c r="CB578" s="125"/>
      <c r="CC578" s="125"/>
      <c r="CD578" s="125"/>
      <c r="CE578" s="125"/>
      <c r="CF578" s="125"/>
      <c r="CG578" s="125"/>
      <c r="CH578" s="125"/>
      <c r="CI578" s="125"/>
      <c r="CJ578" s="125"/>
      <c r="CK578" s="125"/>
      <c r="CL578" s="125"/>
      <c r="CM578" s="125"/>
      <c r="CN578" s="125"/>
      <c r="CO578" s="125"/>
      <c r="CP578" s="125"/>
      <c r="CQ578" s="125"/>
      <c r="CR578" s="125"/>
      <c r="CS578" s="125"/>
      <c r="CT578" s="125"/>
      <c r="CU578" s="125"/>
      <c r="CV578" s="125"/>
      <c r="CW578" s="125"/>
      <c r="CX578" s="125"/>
      <c r="CY578" s="125"/>
      <c r="CZ578" s="125"/>
      <c r="DA578" s="125"/>
      <c r="DB578" s="125"/>
      <c r="DC578" s="125"/>
      <c r="DD578" s="125"/>
      <c r="DE578" s="125"/>
      <c r="DF578" s="125"/>
      <c r="DG578" s="125"/>
      <c r="DH578" s="125"/>
      <c r="DI578" s="125"/>
      <c r="DJ578" s="125"/>
      <c r="DK578" s="125"/>
      <c r="DL578" s="125"/>
      <c r="DM578" s="125"/>
      <c r="DN578" s="125"/>
      <c r="DO578" s="125"/>
      <c r="DP578" s="125"/>
      <c r="DQ578" s="125"/>
      <c r="DR578" s="125"/>
      <c r="DS578" s="125"/>
      <c r="DT578" s="125"/>
      <c r="DU578" s="125"/>
      <c r="DV578" s="125"/>
      <c r="DW578" s="125"/>
      <c r="DX578" s="125"/>
      <c r="DY578" s="125"/>
      <c r="DZ578" s="125"/>
      <c r="EA578" s="125"/>
      <c r="EB578" s="125"/>
      <c r="EC578" s="125"/>
      <c r="ED578" s="125"/>
      <c r="EE578" s="125"/>
      <c r="EF578" s="125"/>
      <c r="EG578" s="125"/>
      <c r="EH578" s="125"/>
      <c r="EI578" s="125"/>
      <c r="EJ578" s="125"/>
      <c r="EK578" s="125"/>
      <c r="EL578" s="125"/>
      <c r="EM578" s="125"/>
      <c r="EN578" s="125"/>
      <c r="EO578" s="125"/>
      <c r="EP578" s="125"/>
      <c r="EQ578" s="125"/>
      <c r="ER578" s="125"/>
      <c r="ES578" s="125"/>
      <c r="ET578" s="125"/>
      <c r="EU578" s="125"/>
      <c r="EV578" s="125"/>
      <c r="EW578" s="125"/>
      <c r="EX578" s="125"/>
      <c r="EY578" s="125"/>
      <c r="EZ578" s="125"/>
      <c r="FA578" s="125"/>
      <c r="FB578" s="125"/>
      <c r="FC578" s="125"/>
      <c r="FD578" s="125"/>
      <c r="FE578" s="125"/>
      <c r="FF578" s="125"/>
      <c r="FG578" s="125"/>
      <c r="FH578" s="125"/>
      <c r="FI578" s="125"/>
      <c r="FJ578" s="125"/>
      <c r="FK578" s="125"/>
      <c r="FL578" s="125"/>
      <c r="FM578" s="125"/>
      <c r="FN578" s="125"/>
      <c r="FO578" s="125"/>
      <c r="FP578" s="125"/>
      <c r="FQ578" s="125"/>
      <c r="FR578" s="125"/>
      <c r="FS578" s="125"/>
      <c r="FT578" s="125"/>
      <c r="FU578" s="125"/>
      <c r="FV578" s="125"/>
      <c r="FW578" s="125"/>
      <c r="FX578" s="125"/>
      <c r="FY578" s="125"/>
      <c r="FZ578" s="125"/>
      <c r="GA578" s="125"/>
      <c r="GB578" s="125"/>
      <c r="GC578" s="125"/>
      <c r="GD578" s="125"/>
      <c r="GE578" s="125"/>
      <c r="GF578" s="125"/>
      <c r="GG578" s="125"/>
      <c r="GH578" s="125"/>
      <c r="GI578" s="125"/>
      <c r="GJ578" s="125"/>
      <c r="GK578" s="125"/>
      <c r="GL578" s="125"/>
      <c r="GM578" s="125"/>
      <c r="GN578" s="125"/>
      <c r="GO578" s="125"/>
      <c r="GP578" s="125"/>
      <c r="GQ578" s="125"/>
      <c r="GR578" s="125"/>
      <c r="GS578" s="125"/>
      <c r="GT578" s="125"/>
      <c r="GU578" s="125"/>
      <c r="GV578" s="125"/>
      <c r="GW578" s="125"/>
      <c r="GX578" s="125"/>
      <c r="GY578" s="125"/>
      <c r="GZ578" s="125"/>
      <c r="HA578" s="125"/>
      <c r="HB578" s="125"/>
      <c r="HC578" s="125"/>
      <c r="HD578" s="125"/>
      <c r="HE578" s="125"/>
      <c r="HF578" s="125"/>
      <c r="HG578" s="125"/>
      <c r="HH578" s="125"/>
      <c r="HI578" s="125"/>
      <c r="HJ578" s="125"/>
      <c r="HK578" s="125"/>
      <c r="HL578" s="125"/>
      <c r="HM578" s="125"/>
      <c r="HN578" s="125"/>
      <c r="HO578" s="125"/>
      <c r="HP578" s="125"/>
      <c r="HQ578" s="125"/>
      <c r="HR578" s="125"/>
      <c r="HS578" s="125"/>
      <c r="HT578" s="125"/>
      <c r="HU578" s="125"/>
      <c r="HV578" s="125"/>
      <c r="HW578" s="125"/>
      <c r="HX578" s="125"/>
      <c r="HY578" s="125"/>
      <c r="HZ578" s="125"/>
      <c r="IA578" s="125"/>
    </row>
    <row r="579" spans="1:10" ht="12.75">
      <c r="A579" s="101" t="s">
        <v>1546</v>
      </c>
      <c r="B579" s="142" t="s">
        <v>1028</v>
      </c>
      <c r="C579" s="143"/>
      <c r="D579" s="64">
        <f aca="true" t="shared" si="139" ref="D579:J579">SUM(D580:D581)</f>
        <v>8306.66</v>
      </c>
      <c r="E579" s="64">
        <f t="shared" si="139"/>
        <v>11099.96</v>
      </c>
      <c r="F579" s="64">
        <f t="shared" si="139"/>
        <v>9710.449999999999</v>
      </c>
      <c r="G579" s="64">
        <f t="shared" si="139"/>
        <v>0</v>
      </c>
      <c r="H579" s="64">
        <f t="shared" si="139"/>
        <v>0</v>
      </c>
      <c r="I579" s="64">
        <f t="shared" si="139"/>
        <v>0</v>
      </c>
      <c r="J579" s="64">
        <f t="shared" si="139"/>
        <v>0</v>
      </c>
    </row>
    <row r="580" spans="1:10" ht="12.75" hidden="1">
      <c r="A580" s="101" t="s">
        <v>1547</v>
      </c>
      <c r="B580" s="142" t="s">
        <v>416</v>
      </c>
      <c r="C580" s="143" t="s">
        <v>424</v>
      </c>
      <c r="D580" s="64">
        <v>8306.66</v>
      </c>
      <c r="E580" s="64">
        <v>11099.96</v>
      </c>
      <c r="F580" s="64">
        <v>9008.07</v>
      </c>
      <c r="G580" s="64"/>
      <c r="H580" s="64"/>
      <c r="I580" s="64"/>
      <c r="J580" s="64"/>
    </row>
    <row r="581" spans="1:10" ht="12.75" hidden="1">
      <c r="A581" s="101" t="s">
        <v>1548</v>
      </c>
      <c r="B581" s="142" t="s">
        <v>417</v>
      </c>
      <c r="C581" s="143" t="s">
        <v>424</v>
      </c>
      <c r="D581" s="64"/>
      <c r="E581" s="64"/>
      <c r="F581" s="64">
        <v>702.38</v>
      </c>
      <c r="G581" s="64"/>
      <c r="H581" s="64"/>
      <c r="I581" s="64"/>
      <c r="J581" s="64"/>
    </row>
    <row r="582" spans="1:10" ht="12.75" hidden="1">
      <c r="A582" s="101" t="s">
        <v>1027</v>
      </c>
      <c r="B582" s="142" t="s">
        <v>1028</v>
      </c>
      <c r="C582" s="143" t="s">
        <v>97</v>
      </c>
      <c r="D582" s="64">
        <v>318639.5</v>
      </c>
      <c r="E582" s="64">
        <v>424570.39</v>
      </c>
      <c r="F582" s="64">
        <v>694125.28</v>
      </c>
      <c r="G582" s="64"/>
      <c r="H582" s="64"/>
      <c r="I582" s="64"/>
      <c r="J582" s="64"/>
    </row>
    <row r="583" spans="1:235" ht="12.75" hidden="1">
      <c r="A583" s="101" t="s">
        <v>339</v>
      </c>
      <c r="B583" s="142" t="s">
        <v>340</v>
      </c>
      <c r="C583" s="102" t="s">
        <v>104</v>
      </c>
      <c r="D583" s="64"/>
      <c r="E583" s="64">
        <v>0</v>
      </c>
      <c r="F583" s="64">
        <v>106026.61</v>
      </c>
      <c r="G583" s="64"/>
      <c r="H583" s="64"/>
      <c r="I583" s="64"/>
      <c r="J583" s="64"/>
      <c r="K583" s="110"/>
      <c r="L583" s="110"/>
      <c r="M583" s="110"/>
      <c r="N583" s="110"/>
      <c r="O583" s="110"/>
      <c r="P583" s="110"/>
      <c r="Q583" s="110"/>
      <c r="R583" s="110"/>
      <c r="S583" s="110"/>
      <c r="T583" s="110"/>
      <c r="U583" s="110"/>
      <c r="V583" s="110"/>
      <c r="W583" s="110"/>
      <c r="X583" s="110"/>
      <c r="Y583" s="110"/>
      <c r="Z583" s="110"/>
      <c r="AA583" s="110"/>
      <c r="AB583" s="110"/>
      <c r="AC583" s="110"/>
      <c r="AD583" s="110"/>
      <c r="AE583" s="110"/>
      <c r="AF583" s="110"/>
      <c r="AG583" s="110"/>
      <c r="AH583" s="110"/>
      <c r="AI583" s="110"/>
      <c r="AJ583" s="110"/>
      <c r="AK583" s="110"/>
      <c r="AL583" s="110"/>
      <c r="AM583" s="110"/>
      <c r="AN583" s="110"/>
      <c r="AO583" s="110"/>
      <c r="AP583" s="110"/>
      <c r="AQ583" s="110"/>
      <c r="AR583" s="110"/>
      <c r="AS583" s="110"/>
      <c r="AT583" s="110"/>
      <c r="AU583" s="110"/>
      <c r="AV583" s="110"/>
      <c r="AW583" s="110"/>
      <c r="AX583" s="110"/>
      <c r="AY583" s="110"/>
      <c r="AZ583" s="110"/>
      <c r="BA583" s="110"/>
      <c r="BB583" s="110"/>
      <c r="BC583" s="110"/>
      <c r="BD583" s="110"/>
      <c r="BE583" s="110"/>
      <c r="BF583" s="110"/>
      <c r="BG583" s="110"/>
      <c r="BH583" s="110"/>
      <c r="BI583" s="110"/>
      <c r="BJ583" s="110"/>
      <c r="BK583" s="110"/>
      <c r="BL583" s="110"/>
      <c r="BM583" s="110"/>
      <c r="BN583" s="110"/>
      <c r="BO583" s="110"/>
      <c r="BP583" s="110"/>
      <c r="BQ583" s="110"/>
      <c r="BR583" s="110"/>
      <c r="BS583" s="110"/>
      <c r="BT583" s="110"/>
      <c r="BU583" s="110"/>
      <c r="BV583" s="110"/>
      <c r="BW583" s="110"/>
      <c r="BX583" s="110"/>
      <c r="BY583" s="110"/>
      <c r="BZ583" s="110"/>
      <c r="CA583" s="110"/>
      <c r="CB583" s="110"/>
      <c r="CC583" s="110"/>
      <c r="CD583" s="110"/>
      <c r="CE583" s="110"/>
      <c r="CF583" s="110"/>
      <c r="CG583" s="110"/>
      <c r="CH583" s="110"/>
      <c r="CI583" s="110"/>
      <c r="CJ583" s="110"/>
      <c r="CK583" s="110"/>
      <c r="CL583" s="110"/>
      <c r="CM583" s="110"/>
      <c r="CN583" s="110"/>
      <c r="CO583" s="110"/>
      <c r="CP583" s="110"/>
      <c r="CQ583" s="110"/>
      <c r="CR583" s="110"/>
      <c r="CS583" s="110"/>
      <c r="CT583" s="110"/>
      <c r="CU583" s="110"/>
      <c r="CV583" s="110"/>
      <c r="CW583" s="110"/>
      <c r="CX583" s="110"/>
      <c r="CY583" s="110"/>
      <c r="CZ583" s="110"/>
      <c r="DA583" s="110"/>
      <c r="DB583" s="110"/>
      <c r="DC583" s="110"/>
      <c r="DD583" s="110"/>
      <c r="DE583" s="110"/>
      <c r="DF583" s="110"/>
      <c r="DG583" s="110"/>
      <c r="DH583" s="110"/>
      <c r="DI583" s="110"/>
      <c r="DJ583" s="110"/>
      <c r="DK583" s="110"/>
      <c r="DL583" s="110"/>
      <c r="DM583" s="110"/>
      <c r="DN583" s="110"/>
      <c r="DO583" s="110"/>
      <c r="DP583" s="110"/>
      <c r="DQ583" s="110"/>
      <c r="DR583" s="110"/>
      <c r="DS583" s="110"/>
      <c r="DT583" s="110"/>
      <c r="DU583" s="110"/>
      <c r="DV583" s="110"/>
      <c r="DW583" s="110"/>
      <c r="DX583" s="110"/>
      <c r="DY583" s="110"/>
      <c r="DZ583" s="110"/>
      <c r="EA583" s="110"/>
      <c r="EB583" s="110"/>
      <c r="EC583" s="110"/>
      <c r="ED583" s="110"/>
      <c r="EE583" s="110"/>
      <c r="EF583" s="110"/>
      <c r="EG583" s="110"/>
      <c r="EH583" s="110"/>
      <c r="EI583" s="110"/>
      <c r="EJ583" s="110"/>
      <c r="EK583" s="110"/>
      <c r="EL583" s="110"/>
      <c r="EM583" s="110"/>
      <c r="EN583" s="110"/>
      <c r="EO583" s="110"/>
      <c r="EP583" s="110"/>
      <c r="EQ583" s="110"/>
      <c r="ER583" s="110"/>
      <c r="ES583" s="110"/>
      <c r="ET583" s="110"/>
      <c r="EU583" s="110"/>
      <c r="EV583" s="110"/>
      <c r="EW583" s="110"/>
      <c r="EX583" s="110"/>
      <c r="EY583" s="110"/>
      <c r="EZ583" s="110"/>
      <c r="FA583" s="110"/>
      <c r="FB583" s="110"/>
      <c r="FC583" s="110"/>
      <c r="FD583" s="110"/>
      <c r="FE583" s="110"/>
      <c r="FF583" s="110"/>
      <c r="FG583" s="110"/>
      <c r="FH583" s="110"/>
      <c r="FI583" s="110"/>
      <c r="FJ583" s="110"/>
      <c r="FK583" s="110"/>
      <c r="FL583" s="110"/>
      <c r="FM583" s="110"/>
      <c r="FN583" s="110"/>
      <c r="FO583" s="110"/>
      <c r="FP583" s="110"/>
      <c r="FQ583" s="110"/>
      <c r="FR583" s="110"/>
      <c r="FS583" s="110"/>
      <c r="FT583" s="110"/>
      <c r="FU583" s="110"/>
      <c r="FV583" s="110"/>
      <c r="FW583" s="110"/>
      <c r="FX583" s="110"/>
      <c r="FY583" s="110"/>
      <c r="FZ583" s="110"/>
      <c r="GA583" s="110"/>
      <c r="GB583" s="110"/>
      <c r="GC583" s="110"/>
      <c r="GD583" s="110"/>
      <c r="GE583" s="110"/>
      <c r="GF583" s="110"/>
      <c r="GG583" s="110"/>
      <c r="GH583" s="110"/>
      <c r="GI583" s="110"/>
      <c r="GJ583" s="110"/>
      <c r="GK583" s="110"/>
      <c r="GL583" s="110"/>
      <c r="GM583" s="110"/>
      <c r="GN583" s="110"/>
      <c r="GO583" s="110"/>
      <c r="GP583" s="110"/>
      <c r="GQ583" s="110"/>
      <c r="GR583" s="110"/>
      <c r="GS583" s="110"/>
      <c r="GT583" s="110"/>
      <c r="GU583" s="110"/>
      <c r="GV583" s="110"/>
      <c r="GW583" s="110"/>
      <c r="GX583" s="110"/>
      <c r="GY583" s="110"/>
      <c r="GZ583" s="110"/>
      <c r="HA583" s="110"/>
      <c r="HB583" s="110"/>
      <c r="HC583" s="110"/>
      <c r="HD583" s="110"/>
      <c r="HE583" s="110"/>
      <c r="HF583" s="110"/>
      <c r="HG583" s="110"/>
      <c r="HH583" s="110"/>
      <c r="HI583" s="110"/>
      <c r="HJ583" s="110"/>
      <c r="HK583" s="110"/>
      <c r="HL583" s="110"/>
      <c r="HM583" s="110"/>
      <c r="HN583" s="110"/>
      <c r="HO583" s="110"/>
      <c r="HP583" s="110"/>
      <c r="HQ583" s="110"/>
      <c r="HR583" s="110"/>
      <c r="HS583" s="110"/>
      <c r="HT583" s="110"/>
      <c r="HU583" s="110"/>
      <c r="HV583" s="110"/>
      <c r="HW583" s="110"/>
      <c r="HX583" s="110"/>
      <c r="HY583" s="110"/>
      <c r="HZ583" s="110"/>
      <c r="IA583" s="110"/>
    </row>
    <row r="584" spans="1:10" ht="12.75" hidden="1">
      <c r="A584" s="101" t="s">
        <v>1156</v>
      </c>
      <c r="B584" s="142" t="s">
        <v>337</v>
      </c>
      <c r="C584" s="143" t="s">
        <v>150</v>
      </c>
      <c r="D584" s="64">
        <v>0.03</v>
      </c>
      <c r="E584" s="64">
        <v>23.26</v>
      </c>
      <c r="F584" s="64">
        <v>541.77</v>
      </c>
      <c r="G584" s="64"/>
      <c r="H584" s="64"/>
      <c r="I584" s="64"/>
      <c r="J584" s="64"/>
    </row>
    <row r="585" spans="1:10" ht="12.75" hidden="1">
      <c r="A585" s="101" t="s">
        <v>1158</v>
      </c>
      <c r="B585" s="142" t="s">
        <v>1207</v>
      </c>
      <c r="C585" s="143" t="s">
        <v>154</v>
      </c>
      <c r="D585" s="64">
        <v>10.36</v>
      </c>
      <c r="E585" s="64">
        <v>283.84</v>
      </c>
      <c r="F585" s="64">
        <v>271.86</v>
      </c>
      <c r="G585" s="64"/>
      <c r="H585" s="64"/>
      <c r="I585" s="64"/>
      <c r="J585" s="64"/>
    </row>
    <row r="586" spans="1:10" ht="12.75" hidden="1">
      <c r="A586" s="101" t="s">
        <v>1160</v>
      </c>
      <c r="B586" s="142" t="s">
        <v>338</v>
      </c>
      <c r="C586" s="143" t="s">
        <v>152</v>
      </c>
      <c r="D586" s="64">
        <v>234.27</v>
      </c>
      <c r="E586" s="64">
        <v>1686.98</v>
      </c>
      <c r="F586" s="64">
        <v>334.39</v>
      </c>
      <c r="G586" s="64"/>
      <c r="H586" s="64"/>
      <c r="I586" s="64"/>
      <c r="J586" s="64"/>
    </row>
    <row r="587" spans="1:10" ht="12.75" hidden="1">
      <c r="A587" s="101" t="s">
        <v>1162</v>
      </c>
      <c r="B587" s="142" t="s">
        <v>1208</v>
      </c>
      <c r="C587" s="143" t="s">
        <v>1119</v>
      </c>
      <c r="D587" s="64">
        <v>17263.9</v>
      </c>
      <c r="E587" s="64">
        <v>9568.4</v>
      </c>
      <c r="F587" s="64">
        <v>5674.83</v>
      </c>
      <c r="G587" s="64"/>
      <c r="H587" s="64"/>
      <c r="I587" s="64"/>
      <c r="J587" s="64"/>
    </row>
    <row r="588" spans="1:235" ht="12.75" hidden="1">
      <c r="A588" s="101" t="s">
        <v>1166</v>
      </c>
      <c r="B588" s="142" t="s">
        <v>1209</v>
      </c>
      <c r="C588" s="143" t="s">
        <v>109</v>
      </c>
      <c r="D588" s="64"/>
      <c r="E588" s="64">
        <v>411.15</v>
      </c>
      <c r="F588" s="64">
        <v>35.89</v>
      </c>
      <c r="G588" s="64"/>
      <c r="H588" s="64"/>
      <c r="I588" s="64"/>
      <c r="J588" s="64"/>
      <c r="K588" s="110"/>
      <c r="L588" s="110"/>
      <c r="M588" s="110"/>
      <c r="N588" s="110"/>
      <c r="O588" s="110"/>
      <c r="P588" s="110"/>
      <c r="Q588" s="110"/>
      <c r="R588" s="110"/>
      <c r="S588" s="110"/>
      <c r="T588" s="110"/>
      <c r="U588" s="110"/>
      <c r="V588" s="110"/>
      <c r="W588" s="110"/>
      <c r="X588" s="110"/>
      <c r="Y588" s="110"/>
      <c r="Z588" s="110"/>
      <c r="AA588" s="110"/>
      <c r="AB588" s="110"/>
      <c r="AC588" s="110"/>
      <c r="AD588" s="110"/>
      <c r="AE588" s="110"/>
      <c r="AF588" s="110"/>
      <c r="AG588" s="110"/>
      <c r="AH588" s="110"/>
      <c r="AI588" s="110"/>
      <c r="AJ588" s="110"/>
      <c r="AK588" s="110"/>
      <c r="AL588" s="110"/>
      <c r="AM588" s="110"/>
      <c r="AN588" s="110"/>
      <c r="AO588" s="110"/>
      <c r="AP588" s="110"/>
      <c r="AQ588" s="110"/>
      <c r="AR588" s="110"/>
      <c r="AS588" s="110"/>
      <c r="AT588" s="110"/>
      <c r="AU588" s="110"/>
      <c r="AV588" s="110"/>
      <c r="AW588" s="110"/>
      <c r="AX588" s="110"/>
      <c r="AY588" s="110"/>
      <c r="AZ588" s="110"/>
      <c r="BA588" s="110"/>
      <c r="BB588" s="110"/>
      <c r="BC588" s="110"/>
      <c r="BD588" s="110"/>
      <c r="BE588" s="110"/>
      <c r="BF588" s="110"/>
      <c r="BG588" s="110"/>
      <c r="BH588" s="110"/>
      <c r="BI588" s="110"/>
      <c r="BJ588" s="110"/>
      <c r="BK588" s="110"/>
      <c r="BL588" s="110"/>
      <c r="BM588" s="110"/>
      <c r="BN588" s="110"/>
      <c r="BO588" s="110"/>
      <c r="BP588" s="110"/>
      <c r="BQ588" s="110"/>
      <c r="BR588" s="110"/>
      <c r="BS588" s="110"/>
      <c r="BT588" s="110"/>
      <c r="BU588" s="110"/>
      <c r="BV588" s="110"/>
      <c r="BW588" s="110"/>
      <c r="BX588" s="110"/>
      <c r="BY588" s="110"/>
      <c r="BZ588" s="110"/>
      <c r="CA588" s="110"/>
      <c r="CB588" s="110"/>
      <c r="CC588" s="110"/>
      <c r="CD588" s="110"/>
      <c r="CE588" s="110"/>
      <c r="CF588" s="110"/>
      <c r="CG588" s="110"/>
      <c r="CH588" s="110"/>
      <c r="CI588" s="110"/>
      <c r="CJ588" s="110"/>
      <c r="CK588" s="110"/>
      <c r="CL588" s="110"/>
      <c r="CM588" s="110"/>
      <c r="CN588" s="110"/>
      <c r="CO588" s="110"/>
      <c r="CP588" s="110"/>
      <c r="CQ588" s="110"/>
      <c r="CR588" s="110"/>
      <c r="CS588" s="110"/>
      <c r="CT588" s="110"/>
      <c r="CU588" s="110"/>
      <c r="CV588" s="110"/>
      <c r="CW588" s="110"/>
      <c r="CX588" s="110"/>
      <c r="CY588" s="110"/>
      <c r="CZ588" s="110"/>
      <c r="DA588" s="110"/>
      <c r="DB588" s="110"/>
      <c r="DC588" s="110"/>
      <c r="DD588" s="110"/>
      <c r="DE588" s="110"/>
      <c r="DF588" s="110"/>
      <c r="DG588" s="110"/>
      <c r="DH588" s="110"/>
      <c r="DI588" s="110"/>
      <c r="DJ588" s="110"/>
      <c r="DK588" s="110"/>
      <c r="DL588" s="110"/>
      <c r="DM588" s="110"/>
      <c r="DN588" s="110"/>
      <c r="DO588" s="110"/>
      <c r="DP588" s="110"/>
      <c r="DQ588" s="110"/>
      <c r="DR588" s="110"/>
      <c r="DS588" s="110"/>
      <c r="DT588" s="110"/>
      <c r="DU588" s="110"/>
      <c r="DV588" s="110"/>
      <c r="DW588" s="110"/>
      <c r="DX588" s="110"/>
      <c r="DY588" s="110"/>
      <c r="DZ588" s="110"/>
      <c r="EA588" s="110"/>
      <c r="EB588" s="110"/>
      <c r="EC588" s="110"/>
      <c r="ED588" s="110"/>
      <c r="EE588" s="110"/>
      <c r="EF588" s="110"/>
      <c r="EG588" s="110"/>
      <c r="EH588" s="110"/>
      <c r="EI588" s="110"/>
      <c r="EJ588" s="110"/>
      <c r="EK588" s="110"/>
      <c r="EL588" s="110"/>
      <c r="EM588" s="110"/>
      <c r="EN588" s="110"/>
      <c r="EO588" s="110"/>
      <c r="EP588" s="110"/>
      <c r="EQ588" s="110"/>
      <c r="ER588" s="110"/>
      <c r="ES588" s="110"/>
      <c r="ET588" s="110"/>
      <c r="EU588" s="110"/>
      <c r="EV588" s="110"/>
      <c r="EW588" s="110"/>
      <c r="EX588" s="110"/>
      <c r="EY588" s="110"/>
      <c r="EZ588" s="110"/>
      <c r="FA588" s="110"/>
      <c r="FB588" s="110"/>
      <c r="FC588" s="110"/>
      <c r="FD588" s="110"/>
      <c r="FE588" s="110"/>
      <c r="FF588" s="110"/>
      <c r="FG588" s="110"/>
      <c r="FH588" s="110"/>
      <c r="FI588" s="110"/>
      <c r="FJ588" s="110"/>
      <c r="FK588" s="110"/>
      <c r="FL588" s="110"/>
      <c r="FM588" s="110"/>
      <c r="FN588" s="110"/>
      <c r="FO588" s="110"/>
      <c r="FP588" s="110"/>
      <c r="FQ588" s="110"/>
      <c r="FR588" s="110"/>
      <c r="FS588" s="110"/>
      <c r="FT588" s="110"/>
      <c r="FU588" s="110"/>
      <c r="FV588" s="110"/>
      <c r="FW588" s="110"/>
      <c r="FX588" s="110"/>
      <c r="FY588" s="110"/>
      <c r="FZ588" s="110"/>
      <c r="GA588" s="110"/>
      <c r="GB588" s="110"/>
      <c r="GC588" s="110"/>
      <c r="GD588" s="110"/>
      <c r="GE588" s="110"/>
      <c r="GF588" s="110"/>
      <c r="GG588" s="110"/>
      <c r="GH588" s="110"/>
      <c r="GI588" s="110"/>
      <c r="GJ588" s="110"/>
      <c r="GK588" s="110"/>
      <c r="GL588" s="110"/>
      <c r="GM588" s="110"/>
      <c r="GN588" s="110"/>
      <c r="GO588" s="110"/>
      <c r="GP588" s="110"/>
      <c r="GQ588" s="110"/>
      <c r="GR588" s="110"/>
      <c r="GS588" s="110"/>
      <c r="GT588" s="110"/>
      <c r="GU588" s="110"/>
      <c r="GV588" s="110"/>
      <c r="GW588" s="110"/>
      <c r="GX588" s="110"/>
      <c r="GY588" s="110"/>
      <c r="GZ588" s="110"/>
      <c r="HA588" s="110"/>
      <c r="HB588" s="110"/>
      <c r="HC588" s="110"/>
      <c r="HD588" s="110"/>
      <c r="HE588" s="110"/>
      <c r="HF588" s="110"/>
      <c r="HG588" s="110"/>
      <c r="HH588" s="110"/>
      <c r="HI588" s="110"/>
      <c r="HJ588" s="110"/>
      <c r="HK588" s="110"/>
      <c r="HL588" s="110"/>
      <c r="HM588" s="110"/>
      <c r="HN588" s="110"/>
      <c r="HO588" s="110"/>
      <c r="HP588" s="110"/>
      <c r="HQ588" s="110"/>
      <c r="HR588" s="110"/>
      <c r="HS588" s="110"/>
      <c r="HT588" s="110"/>
      <c r="HU588" s="110"/>
      <c r="HV588" s="110"/>
      <c r="HW588" s="110"/>
      <c r="HX588" s="110"/>
      <c r="HY588" s="110"/>
      <c r="HZ588" s="110"/>
      <c r="IA588" s="110"/>
    </row>
    <row r="589" spans="1:10" ht="12.75" hidden="1">
      <c r="A589" s="101" t="s">
        <v>1476</v>
      </c>
      <c r="B589" s="142" t="s">
        <v>1549</v>
      </c>
      <c r="C589" s="143" t="s">
        <v>100</v>
      </c>
      <c r="D589" s="64">
        <v>59141.12</v>
      </c>
      <c r="E589" s="64">
        <v>1012384.02</v>
      </c>
      <c r="F589" s="64">
        <v>527053.43</v>
      </c>
      <c r="G589" s="64"/>
      <c r="H589" s="64"/>
      <c r="I589" s="64"/>
      <c r="J589" s="64"/>
    </row>
    <row r="590" spans="1:252" s="111" customFormat="1" ht="12.75" hidden="1">
      <c r="A590" s="101" t="s">
        <v>1667</v>
      </c>
      <c r="B590" s="101" t="s">
        <v>1668</v>
      </c>
      <c r="C590" s="102" t="s">
        <v>151</v>
      </c>
      <c r="D590" s="64">
        <v>1304.56</v>
      </c>
      <c r="E590" s="64">
        <v>9353.93</v>
      </c>
      <c r="F590" s="64">
        <v>2553.88</v>
      </c>
      <c r="G590" s="64"/>
      <c r="H590" s="64"/>
      <c r="I590" s="64"/>
      <c r="J590" s="64"/>
      <c r="IB590" s="110"/>
      <c r="IC590" s="110"/>
      <c r="ID590" s="110"/>
      <c r="IE590" s="110"/>
      <c r="IF590" s="110"/>
      <c r="IG590" s="110"/>
      <c r="IH590" s="110"/>
      <c r="II590" s="110"/>
      <c r="IJ590" s="110"/>
      <c r="IK590" s="110"/>
      <c r="IL590" s="110"/>
      <c r="IM590" s="110"/>
      <c r="IN590" s="110"/>
      <c r="IO590" s="110"/>
      <c r="IP590" s="110"/>
      <c r="IQ590" s="110"/>
      <c r="IR590" s="110"/>
    </row>
    <row r="591" spans="1:252" s="111" customFormat="1" ht="12.75" hidden="1">
      <c r="A591" s="101" t="s">
        <v>1849</v>
      </c>
      <c r="B591" s="101" t="s">
        <v>1850</v>
      </c>
      <c r="C591" s="102" t="s">
        <v>161</v>
      </c>
      <c r="D591" s="64">
        <v>6459.12</v>
      </c>
      <c r="E591" s="64"/>
      <c r="F591" s="64"/>
      <c r="G591" s="64"/>
      <c r="H591" s="64"/>
      <c r="I591" s="64"/>
      <c r="J591" s="64"/>
      <c r="IB591" s="110"/>
      <c r="IC591" s="110"/>
      <c r="ID591" s="110"/>
      <c r="IE591" s="110"/>
      <c r="IF591" s="110"/>
      <c r="IG591" s="110"/>
      <c r="IH591" s="110"/>
      <c r="II591" s="110"/>
      <c r="IJ591" s="110"/>
      <c r="IK591" s="110"/>
      <c r="IL591" s="110"/>
      <c r="IM591" s="110"/>
      <c r="IN591" s="110"/>
      <c r="IO591" s="110"/>
      <c r="IP591" s="110"/>
      <c r="IQ591" s="110"/>
      <c r="IR591" s="110"/>
    </row>
    <row r="592" spans="1:252" s="111" customFormat="1" ht="12.75" hidden="1">
      <c r="A592" s="101" t="s">
        <v>1761</v>
      </c>
      <c r="B592" s="101" t="s">
        <v>1762</v>
      </c>
      <c r="C592" s="102" t="s">
        <v>112</v>
      </c>
      <c r="D592" s="64"/>
      <c r="E592" s="64">
        <v>127.5</v>
      </c>
      <c r="F592" s="64">
        <v>0</v>
      </c>
      <c r="G592" s="64"/>
      <c r="H592" s="64"/>
      <c r="I592" s="64"/>
      <c r="J592" s="64"/>
      <c r="IB592" s="110"/>
      <c r="IC592" s="110"/>
      <c r="ID592" s="110"/>
      <c r="IE592" s="110"/>
      <c r="IF592" s="110"/>
      <c r="IG592" s="110"/>
      <c r="IH592" s="110"/>
      <c r="II592" s="110"/>
      <c r="IJ592" s="110"/>
      <c r="IK592" s="110"/>
      <c r="IL592" s="110"/>
      <c r="IM592" s="110"/>
      <c r="IN592" s="110"/>
      <c r="IO592" s="110"/>
      <c r="IP592" s="110"/>
      <c r="IQ592" s="110"/>
      <c r="IR592" s="110"/>
    </row>
    <row r="593" spans="1:252" s="111" customFormat="1" ht="12.75" hidden="1">
      <c r="A593" s="101" t="s">
        <v>1987</v>
      </c>
      <c r="B593" s="142" t="s">
        <v>1988</v>
      </c>
      <c r="C593" s="143" t="s">
        <v>36</v>
      </c>
      <c r="D593" s="64">
        <v>0</v>
      </c>
      <c r="E593" s="64"/>
      <c r="F593" s="64">
        <v>12003.57</v>
      </c>
      <c r="G593" s="64"/>
      <c r="H593" s="64"/>
      <c r="I593" s="64"/>
      <c r="J593" s="64"/>
      <c r="IB593" s="110"/>
      <c r="IC593" s="110"/>
      <c r="ID593" s="110"/>
      <c r="IE593" s="110"/>
      <c r="IF593" s="110"/>
      <c r="IG593" s="110"/>
      <c r="IH593" s="110"/>
      <c r="II593" s="110"/>
      <c r="IJ593" s="110"/>
      <c r="IK593" s="110"/>
      <c r="IL593" s="110"/>
      <c r="IM593" s="110"/>
      <c r="IN593" s="110"/>
      <c r="IO593" s="110"/>
      <c r="IP593" s="110"/>
      <c r="IQ593" s="110"/>
      <c r="IR593" s="110"/>
    </row>
    <row r="594" spans="1:252" s="111" customFormat="1" ht="12.75" hidden="1">
      <c r="A594" s="101" t="s">
        <v>1989</v>
      </c>
      <c r="B594" s="142" t="s">
        <v>1990</v>
      </c>
      <c r="C594" s="143" t="s">
        <v>133</v>
      </c>
      <c r="D594" s="64"/>
      <c r="E594" s="64"/>
      <c r="F594" s="64">
        <v>20110.44</v>
      </c>
      <c r="G594" s="64"/>
      <c r="H594" s="64"/>
      <c r="I594" s="64"/>
      <c r="J594" s="64"/>
      <c r="IB594" s="110"/>
      <c r="IC594" s="110"/>
      <c r="ID594" s="110"/>
      <c r="IE594" s="110"/>
      <c r="IF594" s="110"/>
      <c r="IG594" s="110"/>
      <c r="IH594" s="110"/>
      <c r="II594" s="110"/>
      <c r="IJ594" s="110"/>
      <c r="IK594" s="110"/>
      <c r="IL594" s="110"/>
      <c r="IM594" s="110"/>
      <c r="IN594" s="110"/>
      <c r="IO594" s="110"/>
      <c r="IP594" s="110"/>
      <c r="IQ594" s="110"/>
      <c r="IR594" s="110"/>
    </row>
    <row r="595" spans="1:252" s="111" customFormat="1" ht="12.75" hidden="1">
      <c r="A595" s="101" t="s">
        <v>1991</v>
      </c>
      <c r="B595" s="142" t="s">
        <v>1992</v>
      </c>
      <c r="C595" s="143" t="s">
        <v>97</v>
      </c>
      <c r="D595" s="64"/>
      <c r="E595" s="64"/>
      <c r="F595" s="64">
        <v>1192.5</v>
      </c>
      <c r="G595" s="64"/>
      <c r="H595" s="64"/>
      <c r="I595" s="64"/>
      <c r="J595" s="64"/>
      <c r="IB595" s="110"/>
      <c r="IC595" s="110"/>
      <c r="ID595" s="110"/>
      <c r="IE595" s="110"/>
      <c r="IF595" s="110"/>
      <c r="IG595" s="110"/>
      <c r="IH595" s="110"/>
      <c r="II595" s="110"/>
      <c r="IJ595" s="110"/>
      <c r="IK595" s="110"/>
      <c r="IL595" s="110"/>
      <c r="IM595" s="110"/>
      <c r="IN595" s="110"/>
      <c r="IO595" s="110"/>
      <c r="IP595" s="110"/>
      <c r="IQ595" s="110"/>
      <c r="IR595" s="110"/>
    </row>
    <row r="596" spans="1:252" s="111" customFormat="1" ht="12.75" hidden="1">
      <c r="A596" s="101" t="s">
        <v>1993</v>
      </c>
      <c r="B596" s="142" t="s">
        <v>1994</v>
      </c>
      <c r="C596" s="143" t="s">
        <v>139</v>
      </c>
      <c r="D596" s="64"/>
      <c r="E596" s="64"/>
      <c r="F596" s="64">
        <v>10.15</v>
      </c>
      <c r="G596" s="64"/>
      <c r="H596" s="64"/>
      <c r="I596" s="64"/>
      <c r="J596" s="64"/>
      <c r="IB596" s="110"/>
      <c r="IC596" s="110"/>
      <c r="ID596" s="110"/>
      <c r="IE596" s="110"/>
      <c r="IF596" s="110"/>
      <c r="IG596" s="110"/>
      <c r="IH596" s="110"/>
      <c r="II596" s="110"/>
      <c r="IJ596" s="110"/>
      <c r="IK596" s="110"/>
      <c r="IL596" s="110"/>
      <c r="IM596" s="110"/>
      <c r="IN596" s="110"/>
      <c r="IO596" s="110"/>
      <c r="IP596" s="110"/>
      <c r="IQ596" s="110"/>
      <c r="IR596" s="110"/>
    </row>
    <row r="597" spans="1:252" s="125" customFormat="1" ht="12.75">
      <c r="A597" s="163" t="s">
        <v>1029</v>
      </c>
      <c r="B597" s="164" t="s">
        <v>1030</v>
      </c>
      <c r="C597" s="165"/>
      <c r="D597" s="162">
        <f>SUM(D598+D615)</f>
        <v>18523765.51</v>
      </c>
      <c r="E597" s="162">
        <f aca="true" t="shared" si="140" ref="E597:J597">SUM(E598+E615+E607)</f>
        <v>6726004.392999999</v>
      </c>
      <c r="F597" s="162">
        <f>SUM(F598+F615)</f>
        <v>6538404.2299999995</v>
      </c>
      <c r="G597" s="162">
        <f>SUM(G598+G615+G607)</f>
        <v>7660800</v>
      </c>
      <c r="H597" s="162">
        <f>SUM(H598+H615+H607)</f>
        <v>7725000</v>
      </c>
      <c r="I597" s="162">
        <f t="shared" si="140"/>
        <v>8343000</v>
      </c>
      <c r="J597" s="162">
        <f t="shared" si="140"/>
        <v>9010000</v>
      </c>
      <c r="IB597" s="124"/>
      <c r="IC597" s="124"/>
      <c r="ID597" s="124"/>
      <c r="IE597" s="124"/>
      <c r="IF597" s="124"/>
      <c r="IG597" s="124"/>
      <c r="IH597" s="124"/>
      <c r="II597" s="124"/>
      <c r="IJ597" s="124"/>
      <c r="IK597" s="124"/>
      <c r="IL597" s="124"/>
      <c r="IM597" s="124"/>
      <c r="IN597" s="124"/>
      <c r="IO597" s="124"/>
      <c r="IP597" s="124"/>
      <c r="IQ597" s="124"/>
      <c r="IR597" s="124"/>
    </row>
    <row r="598" spans="1:252" s="125" customFormat="1" ht="12.75">
      <c r="A598" s="139" t="s">
        <v>1031</v>
      </c>
      <c r="B598" s="140" t="s">
        <v>1032</v>
      </c>
      <c r="C598" s="141"/>
      <c r="D598" s="166">
        <f aca="true" t="shared" si="141" ref="D598:J598">SUM(D599+D603+D608)</f>
        <v>18337433.34</v>
      </c>
      <c r="E598" s="166">
        <f t="shared" si="141"/>
        <v>6481961.543</v>
      </c>
      <c r="F598" s="166">
        <f t="shared" si="141"/>
        <v>6099984.4799999995</v>
      </c>
      <c r="G598" s="166">
        <f>SUM(G599+G603+G608)</f>
        <v>7170600</v>
      </c>
      <c r="H598" s="166">
        <f t="shared" si="141"/>
        <v>7196500</v>
      </c>
      <c r="I598" s="166">
        <f t="shared" si="141"/>
        <v>7772220</v>
      </c>
      <c r="J598" s="166">
        <f t="shared" si="141"/>
        <v>8393700</v>
      </c>
      <c r="IB598" s="124"/>
      <c r="IC598" s="124"/>
      <c r="ID598" s="124"/>
      <c r="IE598" s="124"/>
      <c r="IF598" s="124"/>
      <c r="IG598" s="124"/>
      <c r="IH598" s="124"/>
      <c r="II598" s="124"/>
      <c r="IJ598" s="124"/>
      <c r="IK598" s="124"/>
      <c r="IL598" s="124"/>
      <c r="IM598" s="124"/>
      <c r="IN598" s="124"/>
      <c r="IO598" s="124"/>
      <c r="IP598" s="124"/>
      <c r="IQ598" s="124"/>
      <c r="IR598" s="124"/>
    </row>
    <row r="599" spans="1:252" s="125" customFormat="1" ht="22.5">
      <c r="A599" s="103" t="s">
        <v>1033</v>
      </c>
      <c r="B599" s="167" t="s">
        <v>411</v>
      </c>
      <c r="C599" s="137"/>
      <c r="D599" s="62">
        <f aca="true" t="shared" si="142" ref="D599:J599">SUM(D600:D602)</f>
        <v>6221863.659999999</v>
      </c>
      <c r="E599" s="62">
        <f t="shared" si="142"/>
        <v>4209152.8</v>
      </c>
      <c r="F599" s="62">
        <f t="shared" si="142"/>
        <v>4351186.08</v>
      </c>
      <c r="G599" s="62">
        <f t="shared" si="142"/>
        <v>5243200</v>
      </c>
      <c r="H599" s="62">
        <f t="shared" si="142"/>
        <v>5115000</v>
      </c>
      <c r="I599" s="62">
        <f t="shared" si="142"/>
        <v>5524200</v>
      </c>
      <c r="J599" s="62">
        <f t="shared" si="142"/>
        <v>5966000</v>
      </c>
      <c r="IB599" s="124"/>
      <c r="IC599" s="124"/>
      <c r="ID599" s="124"/>
      <c r="IE599" s="124"/>
      <c r="IF599" s="124"/>
      <c r="IG599" s="124"/>
      <c r="IH599" s="124"/>
      <c r="II599" s="124"/>
      <c r="IJ599" s="124"/>
      <c r="IK599" s="124"/>
      <c r="IL599" s="124"/>
      <c r="IM599" s="124"/>
      <c r="IN599" s="124"/>
      <c r="IO599" s="124"/>
      <c r="IP599" s="124"/>
      <c r="IQ599" s="124"/>
      <c r="IR599" s="124"/>
    </row>
    <row r="600" spans="1:252" s="125" customFormat="1" ht="12.75" hidden="1">
      <c r="A600" s="101" t="s">
        <v>1035</v>
      </c>
      <c r="B600" s="142" t="s">
        <v>1036</v>
      </c>
      <c r="C600" s="143" t="s">
        <v>97</v>
      </c>
      <c r="D600" s="64">
        <v>3732789.4</v>
      </c>
      <c r="E600" s="64">
        <v>2525265.06</v>
      </c>
      <c r="F600" s="64">
        <v>2610403.61</v>
      </c>
      <c r="G600" s="64">
        <v>3145920</v>
      </c>
      <c r="H600" s="64">
        <v>3069000</v>
      </c>
      <c r="I600" s="64">
        <v>3314520</v>
      </c>
      <c r="J600" s="64">
        <v>3579600</v>
      </c>
      <c r="IB600" s="124"/>
      <c r="IC600" s="124"/>
      <c r="ID600" s="124"/>
      <c r="IE600" s="124"/>
      <c r="IF600" s="124"/>
      <c r="IG600" s="124"/>
      <c r="IH600" s="124"/>
      <c r="II600" s="124"/>
      <c r="IJ600" s="124"/>
      <c r="IK600" s="124"/>
      <c r="IL600" s="124"/>
      <c r="IM600" s="124"/>
      <c r="IN600" s="124"/>
      <c r="IO600" s="124"/>
      <c r="IP600" s="124"/>
      <c r="IQ600" s="124"/>
      <c r="IR600" s="124"/>
    </row>
    <row r="601" spans="1:252" s="125" customFormat="1" ht="12.75" hidden="1">
      <c r="A601" s="101" t="s">
        <v>1037</v>
      </c>
      <c r="B601" s="142" t="s">
        <v>1038</v>
      </c>
      <c r="C601" s="143" t="s">
        <v>98</v>
      </c>
      <c r="D601" s="64">
        <v>1555702.13</v>
      </c>
      <c r="E601" s="64">
        <v>1052468.35</v>
      </c>
      <c r="F601" s="64">
        <v>1088056.02</v>
      </c>
      <c r="G601" s="64">
        <v>1310800</v>
      </c>
      <c r="H601" s="64">
        <v>1278750</v>
      </c>
      <c r="I601" s="64">
        <v>1381050</v>
      </c>
      <c r="J601" s="64">
        <v>1491500</v>
      </c>
      <c r="IB601" s="124"/>
      <c r="IC601" s="124"/>
      <c r="ID601" s="124"/>
      <c r="IE601" s="124"/>
      <c r="IF601" s="124"/>
      <c r="IG601" s="124"/>
      <c r="IH601" s="124"/>
      <c r="II601" s="124"/>
      <c r="IJ601" s="124"/>
      <c r="IK601" s="124"/>
      <c r="IL601" s="124"/>
      <c r="IM601" s="124"/>
      <c r="IN601" s="124"/>
      <c r="IO601" s="124"/>
      <c r="IP601" s="124"/>
      <c r="IQ601" s="124"/>
      <c r="IR601" s="124"/>
    </row>
    <row r="602" spans="1:252" s="125" customFormat="1" ht="12.75" hidden="1">
      <c r="A602" s="101" t="s">
        <v>1039</v>
      </c>
      <c r="B602" s="142" t="s">
        <v>1040</v>
      </c>
      <c r="C602" s="143" t="s">
        <v>99</v>
      </c>
      <c r="D602" s="64">
        <v>933372.13</v>
      </c>
      <c r="E602" s="64">
        <v>631419.39</v>
      </c>
      <c r="F602" s="64">
        <v>652726.45</v>
      </c>
      <c r="G602" s="64">
        <v>786480</v>
      </c>
      <c r="H602" s="64">
        <v>767250</v>
      </c>
      <c r="I602" s="64">
        <v>828630</v>
      </c>
      <c r="J602" s="64">
        <v>894900</v>
      </c>
      <c r="IB602" s="124"/>
      <c r="IC602" s="124"/>
      <c r="ID602" s="124"/>
      <c r="IE602" s="124"/>
      <c r="IF602" s="124"/>
      <c r="IG602" s="124"/>
      <c r="IH602" s="124"/>
      <c r="II602" s="124"/>
      <c r="IJ602" s="124"/>
      <c r="IK602" s="124"/>
      <c r="IL602" s="124"/>
      <c r="IM602" s="124"/>
      <c r="IN602" s="124"/>
      <c r="IO602" s="124"/>
      <c r="IP602" s="124"/>
      <c r="IQ602" s="124"/>
      <c r="IR602" s="124"/>
    </row>
    <row r="603" spans="1:252" s="125" customFormat="1" ht="22.5">
      <c r="A603" s="103" t="s">
        <v>1041</v>
      </c>
      <c r="B603" s="167" t="s">
        <v>341</v>
      </c>
      <c r="C603" s="137"/>
      <c r="D603" s="62">
        <f aca="true" t="shared" si="143" ref="D603:J603">SUM(D604:D606)</f>
        <v>11022349.93</v>
      </c>
      <c r="E603" s="62">
        <f t="shared" si="143"/>
        <v>1298030.62</v>
      </c>
      <c r="F603" s="62">
        <f t="shared" si="143"/>
        <v>498284.77</v>
      </c>
      <c r="G603" s="62">
        <f t="shared" si="143"/>
        <v>549200</v>
      </c>
      <c r="H603" s="62">
        <f t="shared" si="143"/>
        <v>593000</v>
      </c>
      <c r="I603" s="62">
        <f t="shared" si="143"/>
        <v>640440</v>
      </c>
      <c r="J603" s="62">
        <f t="shared" si="143"/>
        <v>691600</v>
      </c>
      <c r="IB603" s="124"/>
      <c r="IC603" s="124"/>
      <c r="ID603" s="124"/>
      <c r="IE603" s="124"/>
      <c r="IF603" s="124"/>
      <c r="IG603" s="124"/>
      <c r="IH603" s="124"/>
      <c r="II603" s="124"/>
      <c r="IJ603" s="124"/>
      <c r="IK603" s="124"/>
      <c r="IL603" s="124"/>
      <c r="IM603" s="124"/>
      <c r="IN603" s="124"/>
      <c r="IO603" s="124"/>
      <c r="IP603" s="124"/>
      <c r="IQ603" s="124"/>
      <c r="IR603" s="124"/>
    </row>
    <row r="604" spans="1:252" s="125" customFormat="1" ht="12.75" hidden="1">
      <c r="A604" s="101" t="s">
        <v>1043</v>
      </c>
      <c r="B604" s="142" t="s">
        <v>1044</v>
      </c>
      <c r="C604" s="143" t="s">
        <v>97</v>
      </c>
      <c r="D604" s="64">
        <v>6613456.09</v>
      </c>
      <c r="E604" s="64">
        <v>778811.74</v>
      </c>
      <c r="F604" s="64">
        <v>298969.55</v>
      </c>
      <c r="G604" s="64">
        <v>329520</v>
      </c>
      <c r="H604" s="64">
        <v>355800</v>
      </c>
      <c r="I604" s="64">
        <v>384264</v>
      </c>
      <c r="J604" s="64">
        <v>414960</v>
      </c>
      <c r="IB604" s="124"/>
      <c r="IC604" s="124"/>
      <c r="ID604" s="124"/>
      <c r="IE604" s="124"/>
      <c r="IF604" s="124"/>
      <c r="IG604" s="124"/>
      <c r="IH604" s="124"/>
      <c r="II604" s="124"/>
      <c r="IJ604" s="124"/>
      <c r="IK604" s="124"/>
      <c r="IL604" s="124"/>
      <c r="IM604" s="124"/>
      <c r="IN604" s="124"/>
      <c r="IO604" s="124"/>
      <c r="IP604" s="124"/>
      <c r="IQ604" s="124"/>
      <c r="IR604" s="124"/>
    </row>
    <row r="605" spans="1:252" s="125" customFormat="1" ht="12.75" hidden="1">
      <c r="A605" s="101" t="s">
        <v>1045</v>
      </c>
      <c r="B605" s="142" t="s">
        <v>1046</v>
      </c>
      <c r="C605" s="143" t="s">
        <v>98</v>
      </c>
      <c r="D605" s="64">
        <v>2755612.68</v>
      </c>
      <c r="E605" s="64">
        <v>324512.86</v>
      </c>
      <c r="F605" s="64">
        <v>124573.94</v>
      </c>
      <c r="G605" s="64">
        <v>137300</v>
      </c>
      <c r="H605" s="64">
        <v>148250</v>
      </c>
      <c r="I605" s="64">
        <v>160110</v>
      </c>
      <c r="J605" s="64">
        <v>172900</v>
      </c>
      <c r="IB605" s="124"/>
      <c r="IC605" s="124"/>
      <c r="ID605" s="124"/>
      <c r="IE605" s="124"/>
      <c r="IF605" s="124"/>
      <c r="IG605" s="124"/>
      <c r="IH605" s="124"/>
      <c r="II605" s="124"/>
      <c r="IJ605" s="124"/>
      <c r="IK605" s="124"/>
      <c r="IL605" s="124"/>
      <c r="IM605" s="124"/>
      <c r="IN605" s="124"/>
      <c r="IO605" s="124"/>
      <c r="IP605" s="124"/>
      <c r="IQ605" s="124"/>
      <c r="IR605" s="124"/>
    </row>
    <row r="606" spans="1:252" s="125" customFormat="1" ht="12.75" hidden="1">
      <c r="A606" s="101" t="s">
        <v>1047</v>
      </c>
      <c r="B606" s="142" t="s">
        <v>1048</v>
      </c>
      <c r="C606" s="143" t="s">
        <v>99</v>
      </c>
      <c r="D606" s="64">
        <v>1653281.16</v>
      </c>
      <c r="E606" s="64">
        <v>194706.02</v>
      </c>
      <c r="F606" s="64">
        <v>74741.28</v>
      </c>
      <c r="G606" s="64">
        <v>82380</v>
      </c>
      <c r="H606" s="64">
        <v>88950</v>
      </c>
      <c r="I606" s="64">
        <v>96066</v>
      </c>
      <c r="J606" s="64">
        <v>103740</v>
      </c>
      <c r="IB606" s="124"/>
      <c r="IC606" s="124"/>
      <c r="ID606" s="124"/>
      <c r="IE606" s="124"/>
      <c r="IF606" s="124"/>
      <c r="IG606" s="124"/>
      <c r="IH606" s="124"/>
      <c r="II606" s="124"/>
      <c r="IJ606" s="124"/>
      <c r="IK606" s="124"/>
      <c r="IL606" s="124"/>
      <c r="IM606" s="124"/>
      <c r="IN606" s="124"/>
      <c r="IO606" s="124"/>
      <c r="IP606" s="124"/>
      <c r="IQ606" s="124"/>
      <c r="IR606" s="124"/>
    </row>
    <row r="607" spans="1:252" s="125" customFormat="1" ht="25.5" customHeight="1">
      <c r="A607" s="103" t="s">
        <v>1349</v>
      </c>
      <c r="B607" s="167" t="s">
        <v>1350</v>
      </c>
      <c r="C607" s="137" t="s">
        <v>100</v>
      </c>
      <c r="D607" s="62"/>
      <c r="E607" s="62">
        <v>23942.59</v>
      </c>
      <c r="F607" s="62">
        <v>6300</v>
      </c>
      <c r="G607" s="62">
        <v>6800</v>
      </c>
      <c r="H607" s="62">
        <v>7300</v>
      </c>
      <c r="I607" s="62">
        <v>7884</v>
      </c>
      <c r="J607" s="62">
        <v>8500</v>
      </c>
      <c r="IB607" s="124"/>
      <c r="IC607" s="124"/>
      <c r="ID607" s="124"/>
      <c r="IE607" s="124"/>
      <c r="IF607" s="124"/>
      <c r="IG607" s="124"/>
      <c r="IH607" s="124"/>
      <c r="II607" s="124"/>
      <c r="IJ607" s="124"/>
      <c r="IK607" s="124"/>
      <c r="IL607" s="124"/>
      <c r="IM607" s="124"/>
      <c r="IN607" s="124"/>
      <c r="IO607" s="124"/>
      <c r="IP607" s="124"/>
      <c r="IQ607" s="124"/>
      <c r="IR607" s="124"/>
    </row>
    <row r="608" spans="1:252" s="125" customFormat="1" ht="12.75">
      <c r="A608" s="103" t="s">
        <v>1049</v>
      </c>
      <c r="B608" s="167" t="s">
        <v>1050</v>
      </c>
      <c r="C608" s="137"/>
      <c r="D608" s="62">
        <f>D609+D613</f>
        <v>1093219.75</v>
      </c>
      <c r="E608" s="62">
        <f aca="true" t="shared" si="144" ref="E608:J608">E609+E613+E614+E612</f>
        <v>974778.123</v>
      </c>
      <c r="F608" s="62">
        <f>F609+F613+F614+F612</f>
        <v>1250513.63</v>
      </c>
      <c r="G608" s="62">
        <f>G609+G613+G614+G612</f>
        <v>1378200</v>
      </c>
      <c r="H608" s="62">
        <f t="shared" si="144"/>
        <v>1488500</v>
      </c>
      <c r="I608" s="62">
        <f t="shared" si="144"/>
        <v>1607580</v>
      </c>
      <c r="J608" s="62">
        <f t="shared" si="144"/>
        <v>1736100</v>
      </c>
      <c r="IB608" s="124"/>
      <c r="IC608" s="124"/>
      <c r="ID608" s="124"/>
      <c r="IE608" s="124"/>
      <c r="IF608" s="124"/>
      <c r="IG608" s="124"/>
      <c r="IH608" s="124"/>
      <c r="II608" s="124"/>
      <c r="IJ608" s="124"/>
      <c r="IK608" s="124"/>
      <c r="IL608" s="124"/>
      <c r="IM608" s="124"/>
      <c r="IN608" s="124"/>
      <c r="IO608" s="124"/>
      <c r="IP608" s="124"/>
      <c r="IQ608" s="124"/>
      <c r="IR608" s="124"/>
    </row>
    <row r="609" spans="1:252" s="125" customFormat="1" ht="12.75">
      <c r="A609" s="101" t="s">
        <v>1051</v>
      </c>
      <c r="B609" s="142" t="s">
        <v>1052</v>
      </c>
      <c r="C609" s="143"/>
      <c r="D609" s="64">
        <v>638025.68</v>
      </c>
      <c r="E609" s="64">
        <v>389777.503</v>
      </c>
      <c r="F609" s="64">
        <f>SUM(F610:F611)</f>
        <v>1250513.63</v>
      </c>
      <c r="G609" s="64">
        <f>SUM(G610:G611)</f>
        <v>1378200</v>
      </c>
      <c r="H609" s="64">
        <f>SUM(H610:H611)</f>
        <v>1488500</v>
      </c>
      <c r="I609" s="64">
        <f>SUM(I610:I611)</f>
        <v>1607580</v>
      </c>
      <c r="J609" s="64">
        <f>SUM(J610:J611)</f>
        <v>1736100</v>
      </c>
      <c r="IB609" s="124"/>
      <c r="IC609" s="124"/>
      <c r="ID609" s="124"/>
      <c r="IE609" s="124"/>
      <c r="IF609" s="124"/>
      <c r="IG609" s="124"/>
      <c r="IH609" s="124"/>
      <c r="II609" s="124"/>
      <c r="IJ609" s="124"/>
      <c r="IK609" s="124"/>
      <c r="IL609" s="124"/>
      <c r="IM609" s="124"/>
      <c r="IN609" s="124"/>
      <c r="IO609" s="124"/>
      <c r="IP609" s="124"/>
      <c r="IQ609" s="124"/>
      <c r="IR609" s="124"/>
    </row>
    <row r="610" spans="1:252" s="125" customFormat="1" ht="18" hidden="1">
      <c r="A610" s="101" t="s">
        <v>1995</v>
      </c>
      <c r="B610" s="142" t="s">
        <v>1997</v>
      </c>
      <c r="C610" s="143" t="s">
        <v>97</v>
      </c>
      <c r="D610" s="64"/>
      <c r="E610" s="64"/>
      <c r="F610" s="64">
        <v>264187.02</v>
      </c>
      <c r="G610" s="64">
        <v>291200</v>
      </c>
      <c r="H610" s="64">
        <v>314500</v>
      </c>
      <c r="I610" s="64">
        <v>339660</v>
      </c>
      <c r="J610" s="64">
        <v>366800</v>
      </c>
      <c r="IB610" s="124"/>
      <c r="IC610" s="124"/>
      <c r="ID610" s="124"/>
      <c r="IE610" s="124"/>
      <c r="IF610" s="124"/>
      <c r="IG610" s="124"/>
      <c r="IH610" s="124"/>
      <c r="II610" s="124"/>
      <c r="IJ610" s="124"/>
      <c r="IK610" s="124"/>
      <c r="IL610" s="124"/>
      <c r="IM610" s="124"/>
      <c r="IN610" s="124"/>
      <c r="IO610" s="124"/>
      <c r="IP610" s="124"/>
      <c r="IQ610" s="124"/>
      <c r="IR610" s="124"/>
    </row>
    <row r="611" spans="1:252" s="125" customFormat="1" ht="18" hidden="1">
      <c r="A611" s="101" t="s">
        <v>1996</v>
      </c>
      <c r="B611" s="142" t="s">
        <v>1998</v>
      </c>
      <c r="C611" s="143" t="s">
        <v>97</v>
      </c>
      <c r="D611" s="64"/>
      <c r="E611" s="64"/>
      <c r="F611" s="64">
        <v>986326.61</v>
      </c>
      <c r="G611" s="64">
        <v>1087000</v>
      </c>
      <c r="H611" s="64">
        <v>1174000</v>
      </c>
      <c r="I611" s="64">
        <v>1267920</v>
      </c>
      <c r="J611" s="64">
        <v>1369300</v>
      </c>
      <c r="IB611" s="124"/>
      <c r="IC611" s="124"/>
      <c r="ID611" s="124"/>
      <c r="IE611" s="124"/>
      <c r="IF611" s="124"/>
      <c r="IG611" s="124"/>
      <c r="IH611" s="124"/>
      <c r="II611" s="124"/>
      <c r="IJ611" s="124"/>
      <c r="IK611" s="124"/>
      <c r="IL611" s="124"/>
      <c r="IM611" s="124"/>
      <c r="IN611" s="124"/>
      <c r="IO611" s="124"/>
      <c r="IP611" s="124"/>
      <c r="IQ611" s="124"/>
      <c r="IR611" s="124"/>
    </row>
    <row r="612" spans="1:252" s="125" customFormat="1" ht="12.75" hidden="1">
      <c r="A612" s="101" t="s">
        <v>1914</v>
      </c>
      <c r="B612" s="142" t="s">
        <v>1915</v>
      </c>
      <c r="C612" s="143" t="s">
        <v>97</v>
      </c>
      <c r="D612" s="64"/>
      <c r="E612" s="64">
        <v>46028.45</v>
      </c>
      <c r="F612" s="64"/>
      <c r="G612" s="64"/>
      <c r="H612" s="64"/>
      <c r="I612" s="64">
        <f>H612*1.07</f>
        <v>0</v>
      </c>
      <c r="J612" s="64">
        <f>I612*1.07</f>
        <v>0</v>
      </c>
      <c r="IB612" s="124"/>
      <c r="IC612" s="124"/>
      <c r="ID612" s="124"/>
      <c r="IE612" s="124"/>
      <c r="IF612" s="124"/>
      <c r="IG612" s="124"/>
      <c r="IH612" s="124"/>
      <c r="II612" s="124"/>
      <c r="IJ612" s="124"/>
      <c r="IK612" s="124"/>
      <c r="IL612" s="124"/>
      <c r="IM612" s="124"/>
      <c r="IN612" s="124"/>
      <c r="IO612" s="124"/>
      <c r="IP612" s="124"/>
      <c r="IQ612" s="124"/>
      <c r="IR612" s="124"/>
    </row>
    <row r="613" spans="1:252" s="125" customFormat="1" ht="12.75" hidden="1">
      <c r="A613" s="101" t="s">
        <v>1550</v>
      </c>
      <c r="B613" s="142" t="s">
        <v>1551</v>
      </c>
      <c r="C613" s="143" t="s">
        <v>97</v>
      </c>
      <c r="D613" s="64">
        <v>455194.07</v>
      </c>
      <c r="E613" s="64">
        <v>529318.65</v>
      </c>
      <c r="F613" s="64">
        <v>0</v>
      </c>
      <c r="G613" s="64">
        <v>0</v>
      </c>
      <c r="H613" s="64">
        <v>0</v>
      </c>
      <c r="I613" s="64">
        <v>0</v>
      </c>
      <c r="J613" s="64">
        <v>0</v>
      </c>
      <c r="IB613" s="124"/>
      <c r="IC613" s="124"/>
      <c r="ID613" s="124"/>
      <c r="IE613" s="124"/>
      <c r="IF613" s="124"/>
      <c r="IG613" s="124"/>
      <c r="IH613" s="124"/>
      <c r="II613" s="124"/>
      <c r="IJ613" s="124"/>
      <c r="IK613" s="124"/>
      <c r="IL613" s="124"/>
      <c r="IM613" s="124"/>
      <c r="IN613" s="124"/>
      <c r="IO613" s="124"/>
      <c r="IP613" s="124"/>
      <c r="IQ613" s="124"/>
      <c r="IR613" s="124"/>
    </row>
    <row r="614" spans="1:252" s="125" customFormat="1" ht="12.75" hidden="1">
      <c r="A614" s="101" t="s">
        <v>1729</v>
      </c>
      <c r="B614" s="101" t="s">
        <v>1730</v>
      </c>
      <c r="C614" s="143" t="s">
        <v>207</v>
      </c>
      <c r="D614" s="64"/>
      <c r="E614" s="64">
        <v>9653.52</v>
      </c>
      <c r="F614" s="64"/>
      <c r="G614" s="64"/>
      <c r="H614" s="64"/>
      <c r="I614" s="64">
        <f>H614*1.07</f>
        <v>0</v>
      </c>
      <c r="J614" s="64">
        <f>I614*1.07</f>
        <v>0</v>
      </c>
      <c r="IB614" s="124"/>
      <c r="IC614" s="124"/>
      <c r="ID614" s="124"/>
      <c r="IE614" s="124"/>
      <c r="IF614" s="124"/>
      <c r="IG614" s="124"/>
      <c r="IH614" s="124"/>
      <c r="II614" s="124"/>
      <c r="IJ614" s="124"/>
      <c r="IK614" s="124"/>
      <c r="IL614" s="124"/>
      <c r="IM614" s="124"/>
      <c r="IN614" s="124"/>
      <c r="IO614" s="124"/>
      <c r="IP614" s="124"/>
      <c r="IQ614" s="124"/>
      <c r="IR614" s="124"/>
    </row>
    <row r="615" spans="1:252" s="125" customFormat="1" ht="12.75">
      <c r="A615" s="139" t="s">
        <v>1053</v>
      </c>
      <c r="B615" s="140" t="s">
        <v>1054</v>
      </c>
      <c r="C615" s="141"/>
      <c r="D615" s="166">
        <f>D619</f>
        <v>186332.17</v>
      </c>
      <c r="E615" s="166">
        <f aca="true" t="shared" si="145" ref="E615:J615">E619+E616</f>
        <v>220100.25999999998</v>
      </c>
      <c r="F615" s="166">
        <f>F619+F616</f>
        <v>438419.75</v>
      </c>
      <c r="G615" s="166">
        <f>G619+G616</f>
        <v>483400</v>
      </c>
      <c r="H615" s="166">
        <f t="shared" si="145"/>
        <v>521200</v>
      </c>
      <c r="I615" s="166">
        <f t="shared" si="145"/>
        <v>562896</v>
      </c>
      <c r="J615" s="166">
        <f t="shared" si="145"/>
        <v>607800</v>
      </c>
      <c r="IB615" s="124"/>
      <c r="IC615" s="124"/>
      <c r="ID615" s="124"/>
      <c r="IE615" s="124"/>
      <c r="IF615" s="124"/>
      <c r="IG615" s="124"/>
      <c r="IH615" s="124"/>
      <c r="II615" s="124"/>
      <c r="IJ615" s="124"/>
      <c r="IK615" s="124"/>
      <c r="IL615" s="124"/>
      <c r="IM615" s="124"/>
      <c r="IN615" s="124"/>
      <c r="IO615" s="124"/>
      <c r="IP615" s="124"/>
      <c r="IQ615" s="124"/>
      <c r="IR615" s="124"/>
    </row>
    <row r="616" spans="1:252" s="125" customFormat="1" ht="12.75">
      <c r="A616" s="103" t="s">
        <v>1763</v>
      </c>
      <c r="B616" s="167" t="s">
        <v>1764</v>
      </c>
      <c r="C616" s="141"/>
      <c r="D616" s="166"/>
      <c r="E616" s="166">
        <f aca="true" t="shared" si="146" ref="E616:J617">E617</f>
        <v>29243.43</v>
      </c>
      <c r="F616" s="166">
        <f t="shared" si="146"/>
        <v>73893.75</v>
      </c>
      <c r="G616" s="166">
        <f t="shared" si="146"/>
        <v>81500</v>
      </c>
      <c r="H616" s="166">
        <f t="shared" si="146"/>
        <v>88000</v>
      </c>
      <c r="I616" s="166">
        <f t="shared" si="146"/>
        <v>95040</v>
      </c>
      <c r="J616" s="166">
        <f t="shared" si="146"/>
        <v>102600</v>
      </c>
      <c r="IB616" s="124"/>
      <c r="IC616" s="124"/>
      <c r="ID616" s="124"/>
      <c r="IE616" s="124"/>
      <c r="IF616" s="124"/>
      <c r="IG616" s="124"/>
      <c r="IH616" s="124"/>
      <c r="II616" s="124"/>
      <c r="IJ616" s="124"/>
      <c r="IK616" s="124"/>
      <c r="IL616" s="124"/>
      <c r="IM616" s="124"/>
      <c r="IN616" s="124"/>
      <c r="IO616" s="124"/>
      <c r="IP616" s="124"/>
      <c r="IQ616" s="124"/>
      <c r="IR616" s="124"/>
    </row>
    <row r="617" spans="1:252" s="125" customFormat="1" ht="22.5">
      <c r="A617" s="103" t="s">
        <v>1765</v>
      </c>
      <c r="B617" s="167" t="s">
        <v>1766</v>
      </c>
      <c r="C617" s="141"/>
      <c r="D617" s="166"/>
      <c r="E617" s="166">
        <f t="shared" si="146"/>
        <v>29243.43</v>
      </c>
      <c r="F617" s="166">
        <f t="shared" si="146"/>
        <v>73893.75</v>
      </c>
      <c r="G617" s="166">
        <f t="shared" si="146"/>
        <v>81500</v>
      </c>
      <c r="H617" s="166">
        <f t="shared" si="146"/>
        <v>88000</v>
      </c>
      <c r="I617" s="166">
        <f t="shared" si="146"/>
        <v>95040</v>
      </c>
      <c r="J617" s="166">
        <f t="shared" si="146"/>
        <v>102600</v>
      </c>
      <c r="IB617" s="124"/>
      <c r="IC617" s="124"/>
      <c r="ID617" s="124"/>
      <c r="IE617" s="124"/>
      <c r="IF617" s="124"/>
      <c r="IG617" s="124"/>
      <c r="IH617" s="124"/>
      <c r="II617" s="124"/>
      <c r="IJ617" s="124"/>
      <c r="IK617" s="124"/>
      <c r="IL617" s="124"/>
      <c r="IM617" s="124"/>
      <c r="IN617" s="124"/>
      <c r="IO617" s="124"/>
      <c r="IP617" s="124"/>
      <c r="IQ617" s="124"/>
      <c r="IR617" s="124"/>
    </row>
    <row r="618" spans="1:252" s="125" customFormat="1" ht="18" hidden="1">
      <c r="A618" s="101" t="s">
        <v>1767</v>
      </c>
      <c r="B618" s="142" t="s">
        <v>1768</v>
      </c>
      <c r="C618" s="143" t="s">
        <v>207</v>
      </c>
      <c r="D618" s="64"/>
      <c r="E618" s="64">
        <v>29243.43</v>
      </c>
      <c r="F618" s="64">
        <v>73893.75</v>
      </c>
      <c r="G618" s="64">
        <v>81500</v>
      </c>
      <c r="H618" s="64">
        <v>88000</v>
      </c>
      <c r="I618" s="64">
        <v>95040</v>
      </c>
      <c r="J618" s="64">
        <v>102600</v>
      </c>
      <c r="IB618" s="124"/>
      <c r="IC618" s="124"/>
      <c r="ID618" s="124"/>
      <c r="IE618" s="124"/>
      <c r="IF618" s="124"/>
      <c r="IG618" s="124"/>
      <c r="IH618" s="124"/>
      <c r="II618" s="124"/>
      <c r="IJ618" s="124"/>
      <c r="IK618" s="124"/>
      <c r="IL618" s="124"/>
      <c r="IM618" s="124"/>
      <c r="IN618" s="124"/>
      <c r="IO618" s="124"/>
      <c r="IP618" s="124"/>
      <c r="IQ618" s="124"/>
      <c r="IR618" s="124"/>
    </row>
    <row r="619" spans="1:252" s="125" customFormat="1" ht="22.5">
      <c r="A619" s="103" t="s">
        <v>1055</v>
      </c>
      <c r="B619" s="167" t="s">
        <v>1056</v>
      </c>
      <c r="C619" s="137"/>
      <c r="D619" s="62">
        <f aca="true" t="shared" si="147" ref="D619:J619">D620</f>
        <v>186332.17</v>
      </c>
      <c r="E619" s="62">
        <f t="shared" si="147"/>
        <v>190856.83</v>
      </c>
      <c r="F619" s="62">
        <f>F620</f>
        <v>364526</v>
      </c>
      <c r="G619" s="62">
        <f>G620</f>
        <v>401900</v>
      </c>
      <c r="H619" s="62">
        <f t="shared" si="147"/>
        <v>433200</v>
      </c>
      <c r="I619" s="62">
        <f t="shared" si="147"/>
        <v>467856</v>
      </c>
      <c r="J619" s="62">
        <f t="shared" si="147"/>
        <v>505200</v>
      </c>
      <c r="IB619" s="124"/>
      <c r="IC619" s="124"/>
      <c r="ID619" s="124"/>
      <c r="IE619" s="124"/>
      <c r="IF619" s="124"/>
      <c r="IG619" s="124"/>
      <c r="IH619" s="124"/>
      <c r="II619" s="124"/>
      <c r="IJ619" s="124"/>
      <c r="IK619" s="124"/>
      <c r="IL619" s="124"/>
      <c r="IM619" s="124"/>
      <c r="IN619" s="124"/>
      <c r="IO619" s="124"/>
      <c r="IP619" s="124"/>
      <c r="IQ619" s="124"/>
      <c r="IR619" s="124"/>
    </row>
    <row r="620" spans="1:252" s="125" customFormat="1" ht="18">
      <c r="A620" s="101" t="s">
        <v>1057</v>
      </c>
      <c r="B620" s="142" t="s">
        <v>1058</v>
      </c>
      <c r="C620" s="143"/>
      <c r="D620" s="64">
        <f>SUM(D622:D623)</f>
        <v>186332.17</v>
      </c>
      <c r="E620" s="64">
        <f>SUM(E621:E623)</f>
        <v>190856.83</v>
      </c>
      <c r="F620" s="64">
        <f>SUM(F621:F625)</f>
        <v>364526</v>
      </c>
      <c r="G620" s="64">
        <f>SUM(G621:G625)</f>
        <v>401900</v>
      </c>
      <c r="H620" s="64">
        <f>SUM(H621:H625)</f>
        <v>433200</v>
      </c>
      <c r="I620" s="64">
        <f>SUM(I621:I625)</f>
        <v>467856</v>
      </c>
      <c r="J620" s="64">
        <f>SUM(J621:J625)</f>
        <v>505200</v>
      </c>
      <c r="IB620" s="124"/>
      <c r="IC620" s="124"/>
      <c r="ID620" s="124"/>
      <c r="IE620" s="124"/>
      <c r="IF620" s="124"/>
      <c r="IG620" s="124"/>
      <c r="IH620" s="124"/>
      <c r="II620" s="124"/>
      <c r="IJ620" s="124"/>
      <c r="IK620" s="124"/>
      <c r="IL620" s="124"/>
      <c r="IM620" s="124"/>
      <c r="IN620" s="124"/>
      <c r="IO620" s="124"/>
      <c r="IP620" s="124"/>
      <c r="IQ620" s="124"/>
      <c r="IR620" s="124"/>
    </row>
    <row r="621" spans="1:252" s="125" customFormat="1" ht="27" hidden="1">
      <c r="A621" s="101" t="s">
        <v>1916</v>
      </c>
      <c r="B621" s="142" t="s">
        <v>1917</v>
      </c>
      <c r="C621" s="143" t="s">
        <v>97</v>
      </c>
      <c r="D621" s="64"/>
      <c r="E621" s="64">
        <v>11770.33</v>
      </c>
      <c r="F621" s="64">
        <v>45076.18</v>
      </c>
      <c r="G621" s="64">
        <v>49700</v>
      </c>
      <c r="H621" s="64">
        <v>53500</v>
      </c>
      <c r="I621" s="64">
        <v>57780</v>
      </c>
      <c r="J621" s="64">
        <v>62400</v>
      </c>
      <c r="IB621" s="124"/>
      <c r="IC621" s="124"/>
      <c r="ID621" s="124"/>
      <c r="IE621" s="124"/>
      <c r="IF621" s="124"/>
      <c r="IG621" s="124"/>
      <c r="IH621" s="124"/>
      <c r="II621" s="124"/>
      <c r="IJ621" s="124"/>
      <c r="IK621" s="124"/>
      <c r="IL621" s="124"/>
      <c r="IM621" s="124"/>
      <c r="IN621" s="124"/>
      <c r="IO621" s="124"/>
      <c r="IP621" s="124"/>
      <c r="IQ621" s="124"/>
      <c r="IR621" s="124"/>
    </row>
    <row r="622" spans="1:252" s="125" customFormat="1" ht="18" hidden="1">
      <c r="A622" s="101" t="s">
        <v>1059</v>
      </c>
      <c r="B622" s="142" t="s">
        <v>1060</v>
      </c>
      <c r="C622" s="143" t="s">
        <v>103</v>
      </c>
      <c r="D622" s="64">
        <v>2704.85</v>
      </c>
      <c r="E622" s="64">
        <v>4664.88</v>
      </c>
      <c r="F622" s="64">
        <v>0</v>
      </c>
      <c r="G622" s="64">
        <f>F622*1.045</f>
        <v>0</v>
      </c>
      <c r="H622" s="64">
        <f>G622*1.045</f>
        <v>0</v>
      </c>
      <c r="I622" s="64">
        <f>H622*1.045</f>
        <v>0</v>
      </c>
      <c r="J622" s="64">
        <f>I622*1.045</f>
        <v>0</v>
      </c>
      <c r="IB622" s="124"/>
      <c r="IC622" s="124"/>
      <c r="ID622" s="124"/>
      <c r="IE622" s="124"/>
      <c r="IF622" s="124"/>
      <c r="IG622" s="124"/>
      <c r="IH622" s="124"/>
      <c r="II622" s="124"/>
      <c r="IJ622" s="124"/>
      <c r="IK622" s="124"/>
      <c r="IL622" s="124"/>
      <c r="IM622" s="124"/>
      <c r="IN622" s="124"/>
      <c r="IO622" s="124"/>
      <c r="IP622" s="124"/>
      <c r="IQ622" s="124"/>
      <c r="IR622" s="124"/>
    </row>
    <row r="623" spans="1:252" s="125" customFormat="1" ht="27" hidden="1">
      <c r="A623" s="101" t="s">
        <v>1061</v>
      </c>
      <c r="B623" s="142" t="s">
        <v>1062</v>
      </c>
      <c r="C623" s="143" t="s">
        <v>97</v>
      </c>
      <c r="D623" s="64">
        <v>183627.32</v>
      </c>
      <c r="E623" s="64">
        <v>174421.62</v>
      </c>
      <c r="F623" s="64">
        <v>256689.08</v>
      </c>
      <c r="G623" s="64">
        <v>283000</v>
      </c>
      <c r="H623" s="64">
        <v>305000</v>
      </c>
      <c r="I623" s="64">
        <v>329400</v>
      </c>
      <c r="J623" s="64">
        <v>355700</v>
      </c>
      <c r="IB623" s="124"/>
      <c r="IC623" s="124"/>
      <c r="ID623" s="124"/>
      <c r="IE623" s="124"/>
      <c r="IF623" s="124"/>
      <c r="IG623" s="124"/>
      <c r="IH623" s="124"/>
      <c r="II623" s="124"/>
      <c r="IJ623" s="124"/>
      <c r="IK623" s="124"/>
      <c r="IL623" s="124"/>
      <c r="IM623" s="124"/>
      <c r="IN623" s="124"/>
      <c r="IO623" s="124"/>
      <c r="IP623" s="124"/>
      <c r="IQ623" s="124"/>
      <c r="IR623" s="124"/>
    </row>
    <row r="624" spans="1:252" s="125" customFormat="1" ht="12.75" hidden="1">
      <c r="A624" s="101" t="s">
        <v>2014</v>
      </c>
      <c r="B624" s="142" t="s">
        <v>2000</v>
      </c>
      <c r="C624" s="143" t="s">
        <v>101</v>
      </c>
      <c r="D624" s="64"/>
      <c r="E624" s="64"/>
      <c r="F624" s="64">
        <v>3815.66</v>
      </c>
      <c r="G624" s="64">
        <v>4200</v>
      </c>
      <c r="H624" s="64">
        <v>4500</v>
      </c>
      <c r="I624" s="64">
        <v>4860</v>
      </c>
      <c r="J624" s="64">
        <v>5300</v>
      </c>
      <c r="IB624" s="124"/>
      <c r="IC624" s="124"/>
      <c r="ID624" s="124"/>
      <c r="IE624" s="124"/>
      <c r="IF624" s="124"/>
      <c r="IG624" s="124"/>
      <c r="IH624" s="124"/>
      <c r="II624" s="124"/>
      <c r="IJ624" s="124"/>
      <c r="IK624" s="124"/>
      <c r="IL624" s="124"/>
      <c r="IM624" s="124"/>
      <c r="IN624" s="124"/>
      <c r="IO624" s="124"/>
      <c r="IP624" s="124"/>
      <c r="IQ624" s="124"/>
      <c r="IR624" s="124"/>
    </row>
    <row r="625" spans="1:252" s="125" customFormat="1" ht="12.75" hidden="1">
      <c r="A625" s="101" t="s">
        <v>2015</v>
      </c>
      <c r="B625" s="142" t="s">
        <v>2001</v>
      </c>
      <c r="C625" s="143" t="s">
        <v>169</v>
      </c>
      <c r="D625" s="64"/>
      <c r="E625" s="64"/>
      <c r="F625" s="64">
        <v>58945.08</v>
      </c>
      <c r="G625" s="64">
        <v>65000</v>
      </c>
      <c r="H625" s="64">
        <v>70200</v>
      </c>
      <c r="I625" s="64">
        <v>75816</v>
      </c>
      <c r="J625" s="64">
        <v>81800</v>
      </c>
      <c r="IB625" s="124"/>
      <c r="IC625" s="124"/>
      <c r="ID625" s="124"/>
      <c r="IE625" s="124"/>
      <c r="IF625" s="124"/>
      <c r="IG625" s="124"/>
      <c r="IH625" s="124"/>
      <c r="II625" s="124"/>
      <c r="IJ625" s="124"/>
      <c r="IK625" s="124"/>
      <c r="IL625" s="124"/>
      <c r="IM625" s="124"/>
      <c r="IN625" s="124"/>
      <c r="IO625" s="124"/>
      <c r="IP625" s="124"/>
      <c r="IQ625" s="124"/>
      <c r="IR625" s="124"/>
    </row>
    <row r="626" spans="1:252" s="111" customFormat="1" ht="12.75">
      <c r="A626" s="163" t="s">
        <v>1063</v>
      </c>
      <c r="B626" s="164" t="s">
        <v>1064</v>
      </c>
      <c r="C626" s="165"/>
      <c r="D626" s="162">
        <f aca="true" t="shared" si="148" ref="D626:J626">SUM(D629+D627)</f>
        <v>464628.95999999996</v>
      </c>
      <c r="E626" s="162">
        <f t="shared" si="148"/>
        <v>914506.3699999999</v>
      </c>
      <c r="F626" s="162">
        <f t="shared" si="148"/>
        <v>772559.86</v>
      </c>
      <c r="G626" s="162">
        <f t="shared" si="148"/>
        <v>103243.8375</v>
      </c>
      <c r="H626" s="162">
        <f t="shared" si="148"/>
        <v>111500</v>
      </c>
      <c r="I626" s="162">
        <f t="shared" si="148"/>
        <v>120500</v>
      </c>
      <c r="J626" s="162">
        <f t="shared" si="148"/>
        <v>130100</v>
      </c>
      <c r="IB626" s="110"/>
      <c r="IC626" s="110"/>
      <c r="ID626" s="110"/>
      <c r="IE626" s="110"/>
      <c r="IF626" s="110"/>
      <c r="IG626" s="110"/>
      <c r="IH626" s="110"/>
      <c r="II626" s="110"/>
      <c r="IJ626" s="110"/>
      <c r="IK626" s="110"/>
      <c r="IL626" s="110"/>
      <c r="IM626" s="110"/>
      <c r="IN626" s="110"/>
      <c r="IO626" s="110"/>
      <c r="IP626" s="110"/>
      <c r="IQ626" s="110"/>
      <c r="IR626" s="110"/>
    </row>
    <row r="627" spans="1:252" s="111" customFormat="1" ht="12.75">
      <c r="A627" s="139" t="s">
        <v>1399</v>
      </c>
      <c r="B627" s="140" t="s">
        <v>1400</v>
      </c>
      <c r="C627" s="141"/>
      <c r="D627" s="166">
        <f aca="true" t="shared" si="149" ref="D627:J627">D628</f>
        <v>22919.78</v>
      </c>
      <c r="E627" s="166">
        <f t="shared" si="149"/>
        <v>10682.72</v>
      </c>
      <c r="F627" s="166">
        <f t="shared" si="149"/>
        <v>42751.25</v>
      </c>
      <c r="G627" s="166">
        <f t="shared" si="149"/>
        <v>45743.8375</v>
      </c>
      <c r="H627" s="166">
        <f t="shared" si="149"/>
        <v>49400</v>
      </c>
      <c r="I627" s="166">
        <f t="shared" si="149"/>
        <v>53300</v>
      </c>
      <c r="J627" s="166">
        <f t="shared" si="149"/>
        <v>57500</v>
      </c>
      <c r="IB627" s="110"/>
      <c r="IC627" s="110"/>
      <c r="ID627" s="110"/>
      <c r="IE627" s="110"/>
      <c r="IF627" s="110"/>
      <c r="IG627" s="110"/>
      <c r="IH627" s="110"/>
      <c r="II627" s="110"/>
      <c r="IJ627" s="110"/>
      <c r="IK627" s="110"/>
      <c r="IL627" s="110"/>
      <c r="IM627" s="110"/>
      <c r="IN627" s="110"/>
      <c r="IO627" s="110"/>
      <c r="IP627" s="110"/>
      <c r="IQ627" s="110"/>
      <c r="IR627" s="110"/>
    </row>
    <row r="628" spans="1:252" s="125" customFormat="1" ht="12.75" customHeight="1" hidden="1">
      <c r="A628" s="101" t="s">
        <v>1401</v>
      </c>
      <c r="B628" s="142" t="s">
        <v>1402</v>
      </c>
      <c r="C628" s="143" t="s">
        <v>97</v>
      </c>
      <c r="D628" s="64">
        <v>22919.78</v>
      </c>
      <c r="E628" s="64">
        <v>10682.72</v>
      </c>
      <c r="F628" s="64">
        <v>42751.25</v>
      </c>
      <c r="G628" s="64">
        <f>F628*1.07</f>
        <v>45743.8375</v>
      </c>
      <c r="H628" s="64">
        <v>49400</v>
      </c>
      <c r="I628" s="64">
        <v>53300</v>
      </c>
      <c r="J628" s="64">
        <v>57500</v>
      </c>
      <c r="IB628" s="124"/>
      <c r="IC628" s="124"/>
      <c r="ID628" s="124"/>
      <c r="IE628" s="124"/>
      <c r="IF628" s="124"/>
      <c r="IG628" s="124"/>
      <c r="IH628" s="124"/>
      <c r="II628" s="124"/>
      <c r="IJ628" s="124"/>
      <c r="IK628" s="124"/>
      <c r="IL628" s="124"/>
      <c r="IM628" s="124"/>
      <c r="IN628" s="124"/>
      <c r="IO628" s="124"/>
      <c r="IP628" s="124"/>
      <c r="IQ628" s="124"/>
      <c r="IR628" s="124"/>
    </row>
    <row r="629" spans="1:252" s="111" customFormat="1" ht="12.75">
      <c r="A629" s="139" t="s">
        <v>1065</v>
      </c>
      <c r="B629" s="140" t="s">
        <v>1066</v>
      </c>
      <c r="C629" s="141"/>
      <c r="D629" s="166">
        <f>SUM(D634:D636)+D630</f>
        <v>441709.18</v>
      </c>
      <c r="E629" s="166">
        <f>SUM(E634:E636)+E630</f>
        <v>903823.6499999999</v>
      </c>
      <c r="F629" s="166">
        <f>SUM(F634:F639)+F630</f>
        <v>729808.61</v>
      </c>
      <c r="G629" s="166">
        <f>SUM(G634:G636)+G630</f>
        <v>57500</v>
      </c>
      <c r="H629" s="166">
        <f>SUM(H634:H636)+H630</f>
        <v>62100</v>
      </c>
      <c r="I629" s="166">
        <f>SUM(I634:I636)+I630</f>
        <v>67200</v>
      </c>
      <c r="J629" s="166">
        <f>SUM(J634:J636)+J630</f>
        <v>72600</v>
      </c>
      <c r="IB629" s="110"/>
      <c r="IC629" s="110"/>
      <c r="ID629" s="110"/>
      <c r="IE629" s="110"/>
      <c r="IF629" s="110"/>
      <c r="IG629" s="110"/>
      <c r="IH629" s="110"/>
      <c r="II629" s="110"/>
      <c r="IJ629" s="110"/>
      <c r="IK629" s="110"/>
      <c r="IL629" s="110"/>
      <c r="IM629" s="110"/>
      <c r="IN629" s="110"/>
      <c r="IO629" s="110"/>
      <c r="IP629" s="110"/>
      <c r="IQ629" s="110"/>
      <c r="IR629" s="110"/>
    </row>
    <row r="630" spans="1:252" s="111" customFormat="1" ht="12.75">
      <c r="A630" s="103" t="s">
        <v>342</v>
      </c>
      <c r="B630" s="167" t="s">
        <v>343</v>
      </c>
      <c r="C630" s="137"/>
      <c r="D630" s="62">
        <f>SUM(D631:D632)</f>
        <v>49490.04</v>
      </c>
      <c r="E630" s="62">
        <f>SUM(E631:E633)</f>
        <v>452007.3</v>
      </c>
      <c r="F630" s="62">
        <f>SUM(F631:F633)</f>
        <v>460590.92</v>
      </c>
      <c r="G630" s="62">
        <f>SUM(G631:G632)</f>
        <v>57500</v>
      </c>
      <c r="H630" s="62">
        <f>SUM(H631:H632)</f>
        <v>62100</v>
      </c>
      <c r="I630" s="62">
        <f>SUM(I631:I632)</f>
        <v>67200</v>
      </c>
      <c r="J630" s="62">
        <f>SUM(J631:J632)</f>
        <v>72600</v>
      </c>
      <c r="IB630" s="110"/>
      <c r="IC630" s="110"/>
      <c r="ID630" s="110"/>
      <c r="IE630" s="110"/>
      <c r="IF630" s="110"/>
      <c r="IG630" s="110"/>
      <c r="IH630" s="110"/>
      <c r="II630" s="110"/>
      <c r="IJ630" s="110"/>
      <c r="IK630" s="110"/>
      <c r="IL630" s="110"/>
      <c r="IM630" s="110"/>
      <c r="IN630" s="110"/>
      <c r="IO630" s="110"/>
      <c r="IP630" s="110"/>
      <c r="IQ630" s="110"/>
      <c r="IR630" s="110"/>
    </row>
    <row r="631" spans="1:252" s="111" customFormat="1" ht="18" hidden="1">
      <c r="A631" s="101" t="s">
        <v>419</v>
      </c>
      <c r="B631" s="142" t="s">
        <v>344</v>
      </c>
      <c r="C631" s="143" t="s">
        <v>424</v>
      </c>
      <c r="D631" s="64">
        <v>42120.08</v>
      </c>
      <c r="E631" s="64">
        <v>50046.5</v>
      </c>
      <c r="F631" s="64">
        <v>59935.67</v>
      </c>
      <c r="G631" s="64">
        <v>56000</v>
      </c>
      <c r="H631" s="64">
        <v>60500</v>
      </c>
      <c r="I631" s="64">
        <v>65400</v>
      </c>
      <c r="J631" s="64">
        <v>70600</v>
      </c>
      <c r="IB631" s="110"/>
      <c r="IC631" s="110"/>
      <c r="ID631" s="110"/>
      <c r="IE631" s="110"/>
      <c r="IF631" s="110"/>
      <c r="IG631" s="110"/>
      <c r="IH631" s="110"/>
      <c r="II631" s="110"/>
      <c r="IJ631" s="110"/>
      <c r="IK631" s="110"/>
      <c r="IL631" s="110"/>
      <c r="IM631" s="110"/>
      <c r="IN631" s="110"/>
      <c r="IO631" s="110"/>
      <c r="IP631" s="110"/>
      <c r="IQ631" s="110"/>
      <c r="IR631" s="110"/>
    </row>
    <row r="632" spans="1:252" s="111" customFormat="1" ht="18" hidden="1">
      <c r="A632" s="101" t="s">
        <v>418</v>
      </c>
      <c r="B632" s="142" t="s">
        <v>345</v>
      </c>
      <c r="C632" s="143" t="s">
        <v>424</v>
      </c>
      <c r="D632" s="64">
        <v>7369.96</v>
      </c>
      <c r="E632" s="64">
        <v>1960.8</v>
      </c>
      <c r="F632" s="64">
        <v>655.25</v>
      </c>
      <c r="G632" s="64">
        <v>1500</v>
      </c>
      <c r="H632" s="64">
        <v>1600</v>
      </c>
      <c r="I632" s="64">
        <v>1800</v>
      </c>
      <c r="J632" s="64">
        <v>2000</v>
      </c>
      <c r="IB632" s="110"/>
      <c r="IC632" s="110"/>
      <c r="ID632" s="110"/>
      <c r="IE632" s="110"/>
      <c r="IF632" s="110"/>
      <c r="IG632" s="110"/>
      <c r="IH632" s="110"/>
      <c r="II632" s="110"/>
      <c r="IJ632" s="110"/>
      <c r="IK632" s="110"/>
      <c r="IL632" s="110"/>
      <c r="IM632" s="110"/>
      <c r="IN632" s="110"/>
      <c r="IO632" s="110"/>
      <c r="IP632" s="110"/>
      <c r="IQ632" s="110"/>
      <c r="IR632" s="110"/>
    </row>
    <row r="633" spans="1:252" s="111" customFormat="1" ht="18" hidden="1">
      <c r="A633" s="101" t="s">
        <v>1918</v>
      </c>
      <c r="B633" s="142" t="s">
        <v>1919</v>
      </c>
      <c r="C633" s="143" t="s">
        <v>424</v>
      </c>
      <c r="D633" s="64"/>
      <c r="E633" s="64">
        <v>400000</v>
      </c>
      <c r="F633" s="64">
        <v>400000</v>
      </c>
      <c r="G633" s="64"/>
      <c r="H633" s="64"/>
      <c r="I633" s="64"/>
      <c r="J633" s="64"/>
      <c r="IB633" s="110"/>
      <c r="IC633" s="110"/>
      <c r="ID633" s="110"/>
      <c r="IE633" s="110"/>
      <c r="IF633" s="110"/>
      <c r="IG633" s="110"/>
      <c r="IH633" s="110"/>
      <c r="II633" s="110"/>
      <c r="IJ633" s="110"/>
      <c r="IK633" s="110"/>
      <c r="IL633" s="110"/>
      <c r="IM633" s="110"/>
      <c r="IN633" s="110"/>
      <c r="IO633" s="110"/>
      <c r="IP633" s="110"/>
      <c r="IQ633" s="110"/>
      <c r="IR633" s="110"/>
    </row>
    <row r="634" spans="1:252" s="111" customFormat="1" ht="12.75" hidden="1">
      <c r="A634" s="101" t="s">
        <v>1067</v>
      </c>
      <c r="B634" s="142" t="s">
        <v>1068</v>
      </c>
      <c r="C634" s="143" t="s">
        <v>97</v>
      </c>
      <c r="D634" s="64">
        <v>392219.14</v>
      </c>
      <c r="E634" s="64">
        <v>444669.75</v>
      </c>
      <c r="F634" s="64">
        <v>151319.47</v>
      </c>
      <c r="G634" s="64"/>
      <c r="H634" s="64"/>
      <c r="I634" s="64"/>
      <c r="J634" s="64"/>
      <c r="IB634" s="110"/>
      <c r="IC634" s="110"/>
      <c r="ID634" s="110"/>
      <c r="IE634" s="110"/>
      <c r="IF634" s="110"/>
      <c r="IG634" s="110"/>
      <c r="IH634" s="110"/>
      <c r="II634" s="110"/>
      <c r="IJ634" s="110"/>
      <c r="IK634" s="110"/>
      <c r="IL634" s="110"/>
      <c r="IM634" s="110"/>
      <c r="IN634" s="110"/>
      <c r="IO634" s="110"/>
      <c r="IP634" s="110"/>
      <c r="IQ634" s="110"/>
      <c r="IR634" s="110"/>
    </row>
    <row r="635" spans="1:252" s="111" customFormat="1" ht="12.75" hidden="1">
      <c r="A635" s="101" t="s">
        <v>346</v>
      </c>
      <c r="B635" s="142" t="s">
        <v>347</v>
      </c>
      <c r="C635" s="143" t="s">
        <v>102</v>
      </c>
      <c r="D635" s="64">
        <v>0</v>
      </c>
      <c r="E635" s="64">
        <v>0</v>
      </c>
      <c r="F635" s="64">
        <v>0</v>
      </c>
      <c r="G635" s="64"/>
      <c r="H635" s="64"/>
      <c r="I635" s="64"/>
      <c r="J635" s="64"/>
      <c r="IB635" s="110"/>
      <c r="IC635" s="110"/>
      <c r="ID635" s="110"/>
      <c r="IE635" s="110"/>
      <c r="IF635" s="110"/>
      <c r="IG635" s="110"/>
      <c r="IH635" s="110"/>
      <c r="II635" s="110"/>
      <c r="IJ635" s="110"/>
      <c r="IK635" s="110"/>
      <c r="IL635" s="110"/>
      <c r="IM635" s="110"/>
      <c r="IN635" s="110"/>
      <c r="IO635" s="110"/>
      <c r="IP635" s="110"/>
      <c r="IQ635" s="110"/>
      <c r="IR635" s="110"/>
    </row>
    <row r="636" spans="1:235" ht="12.75" hidden="1">
      <c r="A636" s="101" t="s">
        <v>1920</v>
      </c>
      <c r="B636" s="142" t="s">
        <v>1921</v>
      </c>
      <c r="C636" s="143" t="s">
        <v>134</v>
      </c>
      <c r="D636" s="64"/>
      <c r="E636" s="64">
        <v>7146.6</v>
      </c>
      <c r="F636" s="64"/>
      <c r="G636" s="64"/>
      <c r="H636" s="64"/>
      <c r="I636" s="64"/>
      <c r="J636" s="64"/>
      <c r="K636" s="110"/>
      <c r="L636" s="110"/>
      <c r="M636" s="110"/>
      <c r="N636" s="110"/>
      <c r="O636" s="110"/>
      <c r="P636" s="110"/>
      <c r="Q636" s="110"/>
      <c r="R636" s="110"/>
      <c r="S636" s="110"/>
      <c r="T636" s="110"/>
      <c r="U636" s="110"/>
      <c r="V636" s="110"/>
      <c r="W636" s="110"/>
      <c r="X636" s="110"/>
      <c r="Y636" s="110"/>
      <c r="Z636" s="110"/>
      <c r="AA636" s="110"/>
      <c r="AB636" s="110"/>
      <c r="AC636" s="110"/>
      <c r="AD636" s="110"/>
      <c r="AE636" s="110"/>
      <c r="AF636" s="110"/>
      <c r="AG636" s="110"/>
      <c r="AH636" s="110"/>
      <c r="AI636" s="110"/>
      <c r="AJ636" s="110"/>
      <c r="AK636" s="110"/>
      <c r="AL636" s="110"/>
      <c r="AM636" s="110"/>
      <c r="AN636" s="110"/>
      <c r="AO636" s="110"/>
      <c r="AP636" s="110"/>
      <c r="AQ636" s="110"/>
      <c r="AR636" s="110"/>
      <c r="AS636" s="110"/>
      <c r="AT636" s="110"/>
      <c r="AU636" s="110"/>
      <c r="AV636" s="110"/>
      <c r="AW636" s="110"/>
      <c r="AX636" s="110"/>
      <c r="AY636" s="110"/>
      <c r="AZ636" s="110"/>
      <c r="BA636" s="110"/>
      <c r="BB636" s="110"/>
      <c r="BC636" s="110"/>
      <c r="BD636" s="110"/>
      <c r="BE636" s="110"/>
      <c r="BF636" s="110"/>
      <c r="BG636" s="110"/>
      <c r="BH636" s="110"/>
      <c r="BI636" s="110"/>
      <c r="BJ636" s="110"/>
      <c r="BK636" s="110"/>
      <c r="BL636" s="110"/>
      <c r="BM636" s="110"/>
      <c r="BN636" s="110"/>
      <c r="BO636" s="110"/>
      <c r="BP636" s="110"/>
      <c r="BQ636" s="110"/>
      <c r="BR636" s="110"/>
      <c r="BS636" s="110"/>
      <c r="BT636" s="110"/>
      <c r="BU636" s="110"/>
      <c r="BV636" s="110"/>
      <c r="BW636" s="110"/>
      <c r="BX636" s="110"/>
      <c r="BY636" s="110"/>
      <c r="BZ636" s="110"/>
      <c r="CA636" s="110"/>
      <c r="CB636" s="110"/>
      <c r="CC636" s="110"/>
      <c r="CD636" s="110"/>
      <c r="CE636" s="110"/>
      <c r="CF636" s="110"/>
      <c r="CG636" s="110"/>
      <c r="CH636" s="110"/>
      <c r="CI636" s="110"/>
      <c r="CJ636" s="110"/>
      <c r="CK636" s="110"/>
      <c r="CL636" s="110"/>
      <c r="CM636" s="110"/>
      <c r="CN636" s="110"/>
      <c r="CO636" s="110"/>
      <c r="CP636" s="110"/>
      <c r="CQ636" s="110"/>
      <c r="CR636" s="110"/>
      <c r="CS636" s="110"/>
      <c r="CT636" s="110"/>
      <c r="CU636" s="110"/>
      <c r="CV636" s="110"/>
      <c r="CW636" s="110"/>
      <c r="CX636" s="110"/>
      <c r="CY636" s="110"/>
      <c r="CZ636" s="110"/>
      <c r="DA636" s="110"/>
      <c r="DB636" s="110"/>
      <c r="DC636" s="110"/>
      <c r="DD636" s="110"/>
      <c r="DE636" s="110"/>
      <c r="DF636" s="110"/>
      <c r="DG636" s="110"/>
      <c r="DH636" s="110"/>
      <c r="DI636" s="110"/>
      <c r="DJ636" s="110"/>
      <c r="DK636" s="110"/>
      <c r="DL636" s="110"/>
      <c r="DM636" s="110"/>
      <c r="DN636" s="110"/>
      <c r="DO636" s="110"/>
      <c r="DP636" s="110"/>
      <c r="DQ636" s="110"/>
      <c r="DR636" s="110"/>
      <c r="DS636" s="110"/>
      <c r="DT636" s="110"/>
      <c r="DU636" s="110"/>
      <c r="DV636" s="110"/>
      <c r="DW636" s="110"/>
      <c r="DX636" s="110"/>
      <c r="DY636" s="110"/>
      <c r="DZ636" s="110"/>
      <c r="EA636" s="110"/>
      <c r="EB636" s="110"/>
      <c r="EC636" s="110"/>
      <c r="ED636" s="110"/>
      <c r="EE636" s="110"/>
      <c r="EF636" s="110"/>
      <c r="EG636" s="110"/>
      <c r="EH636" s="110"/>
      <c r="EI636" s="110"/>
      <c r="EJ636" s="110"/>
      <c r="EK636" s="110"/>
      <c r="EL636" s="110"/>
      <c r="EM636" s="110"/>
      <c r="EN636" s="110"/>
      <c r="EO636" s="110"/>
      <c r="EP636" s="110"/>
      <c r="EQ636" s="110"/>
      <c r="ER636" s="110"/>
      <c r="ES636" s="110"/>
      <c r="ET636" s="110"/>
      <c r="EU636" s="110"/>
      <c r="EV636" s="110"/>
      <c r="EW636" s="110"/>
      <c r="EX636" s="110"/>
      <c r="EY636" s="110"/>
      <c r="EZ636" s="110"/>
      <c r="FA636" s="110"/>
      <c r="FB636" s="110"/>
      <c r="FC636" s="110"/>
      <c r="FD636" s="110"/>
      <c r="FE636" s="110"/>
      <c r="FF636" s="110"/>
      <c r="FG636" s="110"/>
      <c r="FH636" s="110"/>
      <c r="FI636" s="110"/>
      <c r="FJ636" s="110"/>
      <c r="FK636" s="110"/>
      <c r="FL636" s="110"/>
      <c r="FM636" s="110"/>
      <c r="FN636" s="110"/>
      <c r="FO636" s="110"/>
      <c r="FP636" s="110"/>
      <c r="FQ636" s="110"/>
      <c r="FR636" s="110"/>
      <c r="FS636" s="110"/>
      <c r="FT636" s="110"/>
      <c r="FU636" s="110"/>
      <c r="FV636" s="110"/>
      <c r="FW636" s="110"/>
      <c r="FX636" s="110"/>
      <c r="FY636" s="110"/>
      <c r="FZ636" s="110"/>
      <c r="GA636" s="110"/>
      <c r="GB636" s="110"/>
      <c r="GC636" s="110"/>
      <c r="GD636" s="110"/>
      <c r="GE636" s="110"/>
      <c r="GF636" s="110"/>
      <c r="GG636" s="110"/>
      <c r="GH636" s="110"/>
      <c r="GI636" s="110"/>
      <c r="GJ636" s="110"/>
      <c r="GK636" s="110"/>
      <c r="GL636" s="110"/>
      <c r="GM636" s="110"/>
      <c r="GN636" s="110"/>
      <c r="GO636" s="110"/>
      <c r="GP636" s="110"/>
      <c r="GQ636" s="110"/>
      <c r="GR636" s="110"/>
      <c r="GS636" s="110"/>
      <c r="GT636" s="110"/>
      <c r="GU636" s="110"/>
      <c r="GV636" s="110"/>
      <c r="GW636" s="110"/>
      <c r="GX636" s="110"/>
      <c r="GY636" s="110"/>
      <c r="GZ636" s="110"/>
      <c r="HA636" s="110"/>
      <c r="HB636" s="110"/>
      <c r="HC636" s="110"/>
      <c r="HD636" s="110"/>
      <c r="HE636" s="110"/>
      <c r="HF636" s="110"/>
      <c r="HG636" s="110"/>
      <c r="HH636" s="110"/>
      <c r="HI636" s="110"/>
      <c r="HJ636" s="110"/>
      <c r="HK636" s="110"/>
      <c r="HL636" s="110"/>
      <c r="HM636" s="110"/>
      <c r="HN636" s="110"/>
      <c r="HO636" s="110"/>
      <c r="HP636" s="110"/>
      <c r="HQ636" s="110"/>
      <c r="HR636" s="110"/>
      <c r="HS636" s="110"/>
      <c r="HT636" s="110"/>
      <c r="HU636" s="110"/>
      <c r="HV636" s="110"/>
      <c r="HW636" s="110"/>
      <c r="HX636" s="110"/>
      <c r="HY636" s="110"/>
      <c r="HZ636" s="110"/>
      <c r="IA636" s="110"/>
    </row>
    <row r="637" spans="1:235" ht="12.75" hidden="1">
      <c r="A637" s="101" t="s">
        <v>2002</v>
      </c>
      <c r="B637" s="142" t="s">
        <v>2003</v>
      </c>
      <c r="C637" s="143" t="s">
        <v>97</v>
      </c>
      <c r="D637" s="64"/>
      <c r="E637" s="64"/>
      <c r="F637" s="64">
        <v>117295.11</v>
      </c>
      <c r="G637" s="64"/>
      <c r="H637" s="64"/>
      <c r="I637" s="64"/>
      <c r="J637" s="64"/>
      <c r="K637" s="110"/>
      <c r="L637" s="110"/>
      <c r="M637" s="110"/>
      <c r="N637" s="110"/>
      <c r="O637" s="110"/>
      <c r="P637" s="110"/>
      <c r="Q637" s="110"/>
      <c r="R637" s="110"/>
      <c r="S637" s="110"/>
      <c r="T637" s="110"/>
      <c r="U637" s="110"/>
      <c r="V637" s="110"/>
      <c r="W637" s="110"/>
      <c r="X637" s="110"/>
      <c r="Y637" s="110"/>
      <c r="Z637" s="110"/>
      <c r="AA637" s="110"/>
      <c r="AB637" s="110"/>
      <c r="AC637" s="110"/>
      <c r="AD637" s="110"/>
      <c r="AE637" s="110"/>
      <c r="AF637" s="110"/>
      <c r="AG637" s="110"/>
      <c r="AH637" s="110"/>
      <c r="AI637" s="110"/>
      <c r="AJ637" s="110"/>
      <c r="AK637" s="110"/>
      <c r="AL637" s="110"/>
      <c r="AM637" s="110"/>
      <c r="AN637" s="110"/>
      <c r="AO637" s="110"/>
      <c r="AP637" s="110"/>
      <c r="AQ637" s="110"/>
      <c r="AR637" s="110"/>
      <c r="AS637" s="110"/>
      <c r="AT637" s="110"/>
      <c r="AU637" s="110"/>
      <c r="AV637" s="110"/>
      <c r="AW637" s="110"/>
      <c r="AX637" s="110"/>
      <c r="AY637" s="110"/>
      <c r="AZ637" s="110"/>
      <c r="BA637" s="110"/>
      <c r="BB637" s="110"/>
      <c r="BC637" s="110"/>
      <c r="BD637" s="110"/>
      <c r="BE637" s="110"/>
      <c r="BF637" s="110"/>
      <c r="BG637" s="110"/>
      <c r="BH637" s="110"/>
      <c r="BI637" s="110"/>
      <c r="BJ637" s="110"/>
      <c r="BK637" s="110"/>
      <c r="BL637" s="110"/>
      <c r="BM637" s="110"/>
      <c r="BN637" s="110"/>
      <c r="BO637" s="110"/>
      <c r="BP637" s="110"/>
      <c r="BQ637" s="110"/>
      <c r="BR637" s="110"/>
      <c r="BS637" s="110"/>
      <c r="BT637" s="110"/>
      <c r="BU637" s="110"/>
      <c r="BV637" s="110"/>
      <c r="BW637" s="110"/>
      <c r="BX637" s="110"/>
      <c r="BY637" s="110"/>
      <c r="BZ637" s="110"/>
      <c r="CA637" s="110"/>
      <c r="CB637" s="110"/>
      <c r="CC637" s="110"/>
      <c r="CD637" s="110"/>
      <c r="CE637" s="110"/>
      <c r="CF637" s="110"/>
      <c r="CG637" s="110"/>
      <c r="CH637" s="110"/>
      <c r="CI637" s="110"/>
      <c r="CJ637" s="110"/>
      <c r="CK637" s="110"/>
      <c r="CL637" s="110"/>
      <c r="CM637" s="110"/>
      <c r="CN637" s="110"/>
      <c r="CO637" s="110"/>
      <c r="CP637" s="110"/>
      <c r="CQ637" s="110"/>
      <c r="CR637" s="110"/>
      <c r="CS637" s="110"/>
      <c r="CT637" s="110"/>
      <c r="CU637" s="110"/>
      <c r="CV637" s="110"/>
      <c r="CW637" s="110"/>
      <c r="CX637" s="110"/>
      <c r="CY637" s="110"/>
      <c r="CZ637" s="110"/>
      <c r="DA637" s="110"/>
      <c r="DB637" s="110"/>
      <c r="DC637" s="110"/>
      <c r="DD637" s="110"/>
      <c r="DE637" s="110"/>
      <c r="DF637" s="110"/>
      <c r="DG637" s="110"/>
      <c r="DH637" s="110"/>
      <c r="DI637" s="110"/>
      <c r="DJ637" s="110"/>
      <c r="DK637" s="110"/>
      <c r="DL637" s="110"/>
      <c r="DM637" s="110"/>
      <c r="DN637" s="110"/>
      <c r="DO637" s="110"/>
      <c r="DP637" s="110"/>
      <c r="DQ637" s="110"/>
      <c r="DR637" s="110"/>
      <c r="DS637" s="110"/>
      <c r="DT637" s="110"/>
      <c r="DU637" s="110"/>
      <c r="DV637" s="110"/>
      <c r="DW637" s="110"/>
      <c r="DX637" s="110"/>
      <c r="DY637" s="110"/>
      <c r="DZ637" s="110"/>
      <c r="EA637" s="110"/>
      <c r="EB637" s="110"/>
      <c r="EC637" s="110"/>
      <c r="ED637" s="110"/>
      <c r="EE637" s="110"/>
      <c r="EF637" s="110"/>
      <c r="EG637" s="110"/>
      <c r="EH637" s="110"/>
      <c r="EI637" s="110"/>
      <c r="EJ637" s="110"/>
      <c r="EK637" s="110"/>
      <c r="EL637" s="110"/>
      <c r="EM637" s="110"/>
      <c r="EN637" s="110"/>
      <c r="EO637" s="110"/>
      <c r="EP637" s="110"/>
      <c r="EQ637" s="110"/>
      <c r="ER637" s="110"/>
      <c r="ES637" s="110"/>
      <c r="ET637" s="110"/>
      <c r="EU637" s="110"/>
      <c r="EV637" s="110"/>
      <c r="EW637" s="110"/>
      <c r="EX637" s="110"/>
      <c r="EY637" s="110"/>
      <c r="EZ637" s="110"/>
      <c r="FA637" s="110"/>
      <c r="FB637" s="110"/>
      <c r="FC637" s="110"/>
      <c r="FD637" s="110"/>
      <c r="FE637" s="110"/>
      <c r="FF637" s="110"/>
      <c r="FG637" s="110"/>
      <c r="FH637" s="110"/>
      <c r="FI637" s="110"/>
      <c r="FJ637" s="110"/>
      <c r="FK637" s="110"/>
      <c r="FL637" s="110"/>
      <c r="FM637" s="110"/>
      <c r="FN637" s="110"/>
      <c r="FO637" s="110"/>
      <c r="FP637" s="110"/>
      <c r="FQ637" s="110"/>
      <c r="FR637" s="110"/>
      <c r="FS637" s="110"/>
      <c r="FT637" s="110"/>
      <c r="FU637" s="110"/>
      <c r="FV637" s="110"/>
      <c r="FW637" s="110"/>
      <c r="FX637" s="110"/>
      <c r="FY637" s="110"/>
      <c r="FZ637" s="110"/>
      <c r="GA637" s="110"/>
      <c r="GB637" s="110"/>
      <c r="GC637" s="110"/>
      <c r="GD637" s="110"/>
      <c r="GE637" s="110"/>
      <c r="GF637" s="110"/>
      <c r="GG637" s="110"/>
      <c r="GH637" s="110"/>
      <c r="GI637" s="110"/>
      <c r="GJ637" s="110"/>
      <c r="GK637" s="110"/>
      <c r="GL637" s="110"/>
      <c r="GM637" s="110"/>
      <c r="GN637" s="110"/>
      <c r="GO637" s="110"/>
      <c r="GP637" s="110"/>
      <c r="GQ637" s="110"/>
      <c r="GR637" s="110"/>
      <c r="GS637" s="110"/>
      <c r="GT637" s="110"/>
      <c r="GU637" s="110"/>
      <c r="GV637" s="110"/>
      <c r="GW637" s="110"/>
      <c r="GX637" s="110"/>
      <c r="GY637" s="110"/>
      <c r="GZ637" s="110"/>
      <c r="HA637" s="110"/>
      <c r="HB637" s="110"/>
      <c r="HC637" s="110"/>
      <c r="HD637" s="110"/>
      <c r="HE637" s="110"/>
      <c r="HF637" s="110"/>
      <c r="HG637" s="110"/>
      <c r="HH637" s="110"/>
      <c r="HI637" s="110"/>
      <c r="HJ637" s="110"/>
      <c r="HK637" s="110"/>
      <c r="HL637" s="110"/>
      <c r="HM637" s="110"/>
      <c r="HN637" s="110"/>
      <c r="HO637" s="110"/>
      <c r="HP637" s="110"/>
      <c r="HQ637" s="110"/>
      <c r="HR637" s="110"/>
      <c r="HS637" s="110"/>
      <c r="HT637" s="110"/>
      <c r="HU637" s="110"/>
      <c r="HV637" s="110"/>
      <c r="HW637" s="110"/>
      <c r="HX637" s="110"/>
      <c r="HY637" s="110"/>
      <c r="HZ637" s="110"/>
      <c r="IA637" s="110"/>
    </row>
    <row r="638" spans="1:235" ht="12.75" hidden="1">
      <c r="A638" s="101" t="s">
        <v>2004</v>
      </c>
      <c r="B638" s="142" t="s">
        <v>2005</v>
      </c>
      <c r="C638" s="143" t="s">
        <v>165</v>
      </c>
      <c r="D638" s="64"/>
      <c r="E638" s="64"/>
      <c r="F638" s="64">
        <v>5.11</v>
      </c>
      <c r="G638" s="64"/>
      <c r="H638" s="64"/>
      <c r="I638" s="64"/>
      <c r="J638" s="64"/>
      <c r="K638" s="110"/>
      <c r="L638" s="110"/>
      <c r="M638" s="110"/>
      <c r="N638" s="110"/>
      <c r="O638" s="110"/>
      <c r="P638" s="110"/>
      <c r="Q638" s="110"/>
      <c r="R638" s="110"/>
      <c r="S638" s="110"/>
      <c r="T638" s="110"/>
      <c r="U638" s="110"/>
      <c r="V638" s="110"/>
      <c r="W638" s="110"/>
      <c r="X638" s="110"/>
      <c r="Y638" s="110"/>
      <c r="Z638" s="110"/>
      <c r="AA638" s="110"/>
      <c r="AB638" s="110"/>
      <c r="AC638" s="110"/>
      <c r="AD638" s="110"/>
      <c r="AE638" s="110"/>
      <c r="AF638" s="110"/>
      <c r="AG638" s="110"/>
      <c r="AH638" s="110"/>
      <c r="AI638" s="110"/>
      <c r="AJ638" s="110"/>
      <c r="AK638" s="110"/>
      <c r="AL638" s="110"/>
      <c r="AM638" s="110"/>
      <c r="AN638" s="110"/>
      <c r="AO638" s="110"/>
      <c r="AP638" s="110"/>
      <c r="AQ638" s="110"/>
      <c r="AR638" s="110"/>
      <c r="AS638" s="110"/>
      <c r="AT638" s="110"/>
      <c r="AU638" s="110"/>
      <c r="AV638" s="110"/>
      <c r="AW638" s="110"/>
      <c r="AX638" s="110"/>
      <c r="AY638" s="110"/>
      <c r="AZ638" s="110"/>
      <c r="BA638" s="110"/>
      <c r="BB638" s="110"/>
      <c r="BC638" s="110"/>
      <c r="BD638" s="110"/>
      <c r="BE638" s="110"/>
      <c r="BF638" s="110"/>
      <c r="BG638" s="110"/>
      <c r="BH638" s="110"/>
      <c r="BI638" s="110"/>
      <c r="BJ638" s="110"/>
      <c r="BK638" s="110"/>
      <c r="BL638" s="110"/>
      <c r="BM638" s="110"/>
      <c r="BN638" s="110"/>
      <c r="BO638" s="110"/>
      <c r="BP638" s="110"/>
      <c r="BQ638" s="110"/>
      <c r="BR638" s="110"/>
      <c r="BS638" s="110"/>
      <c r="BT638" s="110"/>
      <c r="BU638" s="110"/>
      <c r="BV638" s="110"/>
      <c r="BW638" s="110"/>
      <c r="BX638" s="110"/>
      <c r="BY638" s="110"/>
      <c r="BZ638" s="110"/>
      <c r="CA638" s="110"/>
      <c r="CB638" s="110"/>
      <c r="CC638" s="110"/>
      <c r="CD638" s="110"/>
      <c r="CE638" s="110"/>
      <c r="CF638" s="110"/>
      <c r="CG638" s="110"/>
      <c r="CH638" s="110"/>
      <c r="CI638" s="110"/>
      <c r="CJ638" s="110"/>
      <c r="CK638" s="110"/>
      <c r="CL638" s="110"/>
      <c r="CM638" s="110"/>
      <c r="CN638" s="110"/>
      <c r="CO638" s="110"/>
      <c r="CP638" s="110"/>
      <c r="CQ638" s="110"/>
      <c r="CR638" s="110"/>
      <c r="CS638" s="110"/>
      <c r="CT638" s="110"/>
      <c r="CU638" s="110"/>
      <c r="CV638" s="110"/>
      <c r="CW638" s="110"/>
      <c r="CX638" s="110"/>
      <c r="CY638" s="110"/>
      <c r="CZ638" s="110"/>
      <c r="DA638" s="110"/>
      <c r="DB638" s="110"/>
      <c r="DC638" s="110"/>
      <c r="DD638" s="110"/>
      <c r="DE638" s="110"/>
      <c r="DF638" s="110"/>
      <c r="DG638" s="110"/>
      <c r="DH638" s="110"/>
      <c r="DI638" s="110"/>
      <c r="DJ638" s="110"/>
      <c r="DK638" s="110"/>
      <c r="DL638" s="110"/>
      <c r="DM638" s="110"/>
      <c r="DN638" s="110"/>
      <c r="DO638" s="110"/>
      <c r="DP638" s="110"/>
      <c r="DQ638" s="110"/>
      <c r="DR638" s="110"/>
      <c r="DS638" s="110"/>
      <c r="DT638" s="110"/>
      <c r="DU638" s="110"/>
      <c r="DV638" s="110"/>
      <c r="DW638" s="110"/>
      <c r="DX638" s="110"/>
      <c r="DY638" s="110"/>
      <c r="DZ638" s="110"/>
      <c r="EA638" s="110"/>
      <c r="EB638" s="110"/>
      <c r="EC638" s="110"/>
      <c r="ED638" s="110"/>
      <c r="EE638" s="110"/>
      <c r="EF638" s="110"/>
      <c r="EG638" s="110"/>
      <c r="EH638" s="110"/>
      <c r="EI638" s="110"/>
      <c r="EJ638" s="110"/>
      <c r="EK638" s="110"/>
      <c r="EL638" s="110"/>
      <c r="EM638" s="110"/>
      <c r="EN638" s="110"/>
      <c r="EO638" s="110"/>
      <c r="EP638" s="110"/>
      <c r="EQ638" s="110"/>
      <c r="ER638" s="110"/>
      <c r="ES638" s="110"/>
      <c r="ET638" s="110"/>
      <c r="EU638" s="110"/>
      <c r="EV638" s="110"/>
      <c r="EW638" s="110"/>
      <c r="EX638" s="110"/>
      <c r="EY638" s="110"/>
      <c r="EZ638" s="110"/>
      <c r="FA638" s="110"/>
      <c r="FB638" s="110"/>
      <c r="FC638" s="110"/>
      <c r="FD638" s="110"/>
      <c r="FE638" s="110"/>
      <c r="FF638" s="110"/>
      <c r="FG638" s="110"/>
      <c r="FH638" s="110"/>
      <c r="FI638" s="110"/>
      <c r="FJ638" s="110"/>
      <c r="FK638" s="110"/>
      <c r="FL638" s="110"/>
      <c r="FM638" s="110"/>
      <c r="FN638" s="110"/>
      <c r="FO638" s="110"/>
      <c r="FP638" s="110"/>
      <c r="FQ638" s="110"/>
      <c r="FR638" s="110"/>
      <c r="FS638" s="110"/>
      <c r="FT638" s="110"/>
      <c r="FU638" s="110"/>
      <c r="FV638" s="110"/>
      <c r="FW638" s="110"/>
      <c r="FX638" s="110"/>
      <c r="FY638" s="110"/>
      <c r="FZ638" s="110"/>
      <c r="GA638" s="110"/>
      <c r="GB638" s="110"/>
      <c r="GC638" s="110"/>
      <c r="GD638" s="110"/>
      <c r="GE638" s="110"/>
      <c r="GF638" s="110"/>
      <c r="GG638" s="110"/>
      <c r="GH638" s="110"/>
      <c r="GI638" s="110"/>
      <c r="GJ638" s="110"/>
      <c r="GK638" s="110"/>
      <c r="GL638" s="110"/>
      <c r="GM638" s="110"/>
      <c r="GN638" s="110"/>
      <c r="GO638" s="110"/>
      <c r="GP638" s="110"/>
      <c r="GQ638" s="110"/>
      <c r="GR638" s="110"/>
      <c r="GS638" s="110"/>
      <c r="GT638" s="110"/>
      <c r="GU638" s="110"/>
      <c r="GV638" s="110"/>
      <c r="GW638" s="110"/>
      <c r="GX638" s="110"/>
      <c r="GY638" s="110"/>
      <c r="GZ638" s="110"/>
      <c r="HA638" s="110"/>
      <c r="HB638" s="110"/>
      <c r="HC638" s="110"/>
      <c r="HD638" s="110"/>
      <c r="HE638" s="110"/>
      <c r="HF638" s="110"/>
      <c r="HG638" s="110"/>
      <c r="HH638" s="110"/>
      <c r="HI638" s="110"/>
      <c r="HJ638" s="110"/>
      <c r="HK638" s="110"/>
      <c r="HL638" s="110"/>
      <c r="HM638" s="110"/>
      <c r="HN638" s="110"/>
      <c r="HO638" s="110"/>
      <c r="HP638" s="110"/>
      <c r="HQ638" s="110"/>
      <c r="HR638" s="110"/>
      <c r="HS638" s="110"/>
      <c r="HT638" s="110"/>
      <c r="HU638" s="110"/>
      <c r="HV638" s="110"/>
      <c r="HW638" s="110"/>
      <c r="HX638" s="110"/>
      <c r="HY638" s="110"/>
      <c r="HZ638" s="110"/>
      <c r="IA638" s="110"/>
    </row>
    <row r="639" spans="1:235" ht="12.75" hidden="1">
      <c r="A639" s="101" t="s">
        <v>2006</v>
      </c>
      <c r="B639" s="142" t="s">
        <v>2007</v>
      </c>
      <c r="C639" s="143" t="s">
        <v>145</v>
      </c>
      <c r="D639" s="64"/>
      <c r="E639" s="64"/>
      <c r="F639" s="64">
        <v>598</v>
      </c>
      <c r="G639" s="64"/>
      <c r="H639" s="64"/>
      <c r="I639" s="64"/>
      <c r="J639" s="64"/>
      <c r="K639" s="110"/>
      <c r="L639" s="110"/>
      <c r="M639" s="110"/>
      <c r="N639" s="110"/>
      <c r="O639" s="110"/>
      <c r="P639" s="110"/>
      <c r="Q639" s="110"/>
      <c r="R639" s="110"/>
      <c r="S639" s="110"/>
      <c r="T639" s="110"/>
      <c r="U639" s="110"/>
      <c r="V639" s="110"/>
      <c r="W639" s="110"/>
      <c r="X639" s="110"/>
      <c r="Y639" s="110"/>
      <c r="Z639" s="110"/>
      <c r="AA639" s="110"/>
      <c r="AB639" s="110"/>
      <c r="AC639" s="110"/>
      <c r="AD639" s="110"/>
      <c r="AE639" s="110"/>
      <c r="AF639" s="110"/>
      <c r="AG639" s="110"/>
      <c r="AH639" s="110"/>
      <c r="AI639" s="110"/>
      <c r="AJ639" s="110"/>
      <c r="AK639" s="110"/>
      <c r="AL639" s="110"/>
      <c r="AM639" s="110"/>
      <c r="AN639" s="110"/>
      <c r="AO639" s="110"/>
      <c r="AP639" s="110"/>
      <c r="AQ639" s="110"/>
      <c r="AR639" s="110"/>
      <c r="AS639" s="110"/>
      <c r="AT639" s="110"/>
      <c r="AU639" s="110"/>
      <c r="AV639" s="110"/>
      <c r="AW639" s="110"/>
      <c r="AX639" s="110"/>
      <c r="AY639" s="110"/>
      <c r="AZ639" s="110"/>
      <c r="BA639" s="110"/>
      <c r="BB639" s="110"/>
      <c r="BC639" s="110"/>
      <c r="BD639" s="110"/>
      <c r="BE639" s="110"/>
      <c r="BF639" s="110"/>
      <c r="BG639" s="110"/>
      <c r="BH639" s="110"/>
      <c r="BI639" s="110"/>
      <c r="BJ639" s="110"/>
      <c r="BK639" s="110"/>
      <c r="BL639" s="110"/>
      <c r="BM639" s="110"/>
      <c r="BN639" s="110"/>
      <c r="BO639" s="110"/>
      <c r="BP639" s="110"/>
      <c r="BQ639" s="110"/>
      <c r="BR639" s="110"/>
      <c r="BS639" s="110"/>
      <c r="BT639" s="110"/>
      <c r="BU639" s="110"/>
      <c r="BV639" s="110"/>
      <c r="BW639" s="110"/>
      <c r="BX639" s="110"/>
      <c r="BY639" s="110"/>
      <c r="BZ639" s="110"/>
      <c r="CA639" s="110"/>
      <c r="CB639" s="110"/>
      <c r="CC639" s="110"/>
      <c r="CD639" s="110"/>
      <c r="CE639" s="110"/>
      <c r="CF639" s="110"/>
      <c r="CG639" s="110"/>
      <c r="CH639" s="110"/>
      <c r="CI639" s="110"/>
      <c r="CJ639" s="110"/>
      <c r="CK639" s="110"/>
      <c r="CL639" s="110"/>
      <c r="CM639" s="110"/>
      <c r="CN639" s="110"/>
      <c r="CO639" s="110"/>
      <c r="CP639" s="110"/>
      <c r="CQ639" s="110"/>
      <c r="CR639" s="110"/>
      <c r="CS639" s="110"/>
      <c r="CT639" s="110"/>
      <c r="CU639" s="110"/>
      <c r="CV639" s="110"/>
      <c r="CW639" s="110"/>
      <c r="CX639" s="110"/>
      <c r="CY639" s="110"/>
      <c r="CZ639" s="110"/>
      <c r="DA639" s="110"/>
      <c r="DB639" s="110"/>
      <c r="DC639" s="110"/>
      <c r="DD639" s="110"/>
      <c r="DE639" s="110"/>
      <c r="DF639" s="110"/>
      <c r="DG639" s="110"/>
      <c r="DH639" s="110"/>
      <c r="DI639" s="110"/>
      <c r="DJ639" s="110"/>
      <c r="DK639" s="110"/>
      <c r="DL639" s="110"/>
      <c r="DM639" s="110"/>
      <c r="DN639" s="110"/>
      <c r="DO639" s="110"/>
      <c r="DP639" s="110"/>
      <c r="DQ639" s="110"/>
      <c r="DR639" s="110"/>
      <c r="DS639" s="110"/>
      <c r="DT639" s="110"/>
      <c r="DU639" s="110"/>
      <c r="DV639" s="110"/>
      <c r="DW639" s="110"/>
      <c r="DX639" s="110"/>
      <c r="DY639" s="110"/>
      <c r="DZ639" s="110"/>
      <c r="EA639" s="110"/>
      <c r="EB639" s="110"/>
      <c r="EC639" s="110"/>
      <c r="ED639" s="110"/>
      <c r="EE639" s="110"/>
      <c r="EF639" s="110"/>
      <c r="EG639" s="110"/>
      <c r="EH639" s="110"/>
      <c r="EI639" s="110"/>
      <c r="EJ639" s="110"/>
      <c r="EK639" s="110"/>
      <c r="EL639" s="110"/>
      <c r="EM639" s="110"/>
      <c r="EN639" s="110"/>
      <c r="EO639" s="110"/>
      <c r="EP639" s="110"/>
      <c r="EQ639" s="110"/>
      <c r="ER639" s="110"/>
      <c r="ES639" s="110"/>
      <c r="ET639" s="110"/>
      <c r="EU639" s="110"/>
      <c r="EV639" s="110"/>
      <c r="EW639" s="110"/>
      <c r="EX639" s="110"/>
      <c r="EY639" s="110"/>
      <c r="EZ639" s="110"/>
      <c r="FA639" s="110"/>
      <c r="FB639" s="110"/>
      <c r="FC639" s="110"/>
      <c r="FD639" s="110"/>
      <c r="FE639" s="110"/>
      <c r="FF639" s="110"/>
      <c r="FG639" s="110"/>
      <c r="FH639" s="110"/>
      <c r="FI639" s="110"/>
      <c r="FJ639" s="110"/>
      <c r="FK639" s="110"/>
      <c r="FL639" s="110"/>
      <c r="FM639" s="110"/>
      <c r="FN639" s="110"/>
      <c r="FO639" s="110"/>
      <c r="FP639" s="110"/>
      <c r="FQ639" s="110"/>
      <c r="FR639" s="110"/>
      <c r="FS639" s="110"/>
      <c r="FT639" s="110"/>
      <c r="FU639" s="110"/>
      <c r="FV639" s="110"/>
      <c r="FW639" s="110"/>
      <c r="FX639" s="110"/>
      <c r="FY639" s="110"/>
      <c r="FZ639" s="110"/>
      <c r="GA639" s="110"/>
      <c r="GB639" s="110"/>
      <c r="GC639" s="110"/>
      <c r="GD639" s="110"/>
      <c r="GE639" s="110"/>
      <c r="GF639" s="110"/>
      <c r="GG639" s="110"/>
      <c r="GH639" s="110"/>
      <c r="GI639" s="110"/>
      <c r="GJ639" s="110"/>
      <c r="GK639" s="110"/>
      <c r="GL639" s="110"/>
      <c r="GM639" s="110"/>
      <c r="GN639" s="110"/>
      <c r="GO639" s="110"/>
      <c r="GP639" s="110"/>
      <c r="GQ639" s="110"/>
      <c r="GR639" s="110"/>
      <c r="GS639" s="110"/>
      <c r="GT639" s="110"/>
      <c r="GU639" s="110"/>
      <c r="GV639" s="110"/>
      <c r="GW639" s="110"/>
      <c r="GX639" s="110"/>
      <c r="GY639" s="110"/>
      <c r="GZ639" s="110"/>
      <c r="HA639" s="110"/>
      <c r="HB639" s="110"/>
      <c r="HC639" s="110"/>
      <c r="HD639" s="110"/>
      <c r="HE639" s="110"/>
      <c r="HF639" s="110"/>
      <c r="HG639" s="110"/>
      <c r="HH639" s="110"/>
      <c r="HI639" s="110"/>
      <c r="HJ639" s="110"/>
      <c r="HK639" s="110"/>
      <c r="HL639" s="110"/>
      <c r="HM639" s="110"/>
      <c r="HN639" s="110"/>
      <c r="HO639" s="110"/>
      <c r="HP639" s="110"/>
      <c r="HQ639" s="110"/>
      <c r="HR639" s="110"/>
      <c r="HS639" s="110"/>
      <c r="HT639" s="110"/>
      <c r="HU639" s="110"/>
      <c r="HV639" s="110"/>
      <c r="HW639" s="110"/>
      <c r="HX639" s="110"/>
      <c r="HY639" s="110"/>
      <c r="HZ639" s="110"/>
      <c r="IA639" s="110"/>
    </row>
    <row r="640" spans="1:235" ht="12.75">
      <c r="A640" s="156" t="s">
        <v>1069</v>
      </c>
      <c r="B640" s="157" t="s">
        <v>51</v>
      </c>
      <c r="C640" s="158"/>
      <c r="D640" s="76">
        <f aca="true" t="shared" si="150" ref="D640:J640">SUM(D641+D654+D665+D668+D732)</f>
        <v>21832828.16</v>
      </c>
      <c r="E640" s="76">
        <f t="shared" si="150"/>
        <v>10390082.31</v>
      </c>
      <c r="F640" s="76">
        <f t="shared" si="150"/>
        <v>9709764.49</v>
      </c>
      <c r="G640" s="76">
        <f t="shared" si="150"/>
        <v>75780910.97999999</v>
      </c>
      <c r="H640" s="76">
        <f t="shared" si="150"/>
        <v>15797000</v>
      </c>
      <c r="I640" s="76">
        <f t="shared" si="150"/>
        <v>2140000</v>
      </c>
      <c r="J640" s="76">
        <f t="shared" si="150"/>
        <v>2243000</v>
      </c>
      <c r="K640" s="110"/>
      <c r="L640" s="110"/>
      <c r="M640" s="110"/>
      <c r="N640" s="110"/>
      <c r="O640" s="110"/>
      <c r="P640" s="110"/>
      <c r="Q640" s="110"/>
      <c r="R640" s="110"/>
      <c r="S640" s="110"/>
      <c r="T640" s="110"/>
      <c r="U640" s="110"/>
      <c r="V640" s="110"/>
      <c r="W640" s="110"/>
      <c r="X640" s="110"/>
      <c r="Y640" s="110"/>
      <c r="Z640" s="110"/>
      <c r="AA640" s="110"/>
      <c r="AB640" s="110"/>
      <c r="AC640" s="110"/>
      <c r="AD640" s="110"/>
      <c r="AE640" s="110"/>
      <c r="AF640" s="110"/>
      <c r="AG640" s="110"/>
      <c r="AH640" s="110"/>
      <c r="AI640" s="110"/>
      <c r="AJ640" s="110"/>
      <c r="AK640" s="110"/>
      <c r="AL640" s="110"/>
      <c r="AM640" s="110"/>
      <c r="AN640" s="110"/>
      <c r="AO640" s="110"/>
      <c r="AP640" s="110"/>
      <c r="AQ640" s="110"/>
      <c r="AR640" s="110"/>
      <c r="AS640" s="110"/>
      <c r="AT640" s="110"/>
      <c r="AU640" s="110"/>
      <c r="AV640" s="110"/>
      <c r="AW640" s="110"/>
      <c r="AX640" s="110"/>
      <c r="AY640" s="110"/>
      <c r="AZ640" s="110"/>
      <c r="BA640" s="110"/>
      <c r="BB640" s="110"/>
      <c r="BC640" s="110"/>
      <c r="BD640" s="110"/>
      <c r="BE640" s="110"/>
      <c r="BF640" s="110"/>
      <c r="BG640" s="110"/>
      <c r="BH640" s="110"/>
      <c r="BI640" s="110"/>
      <c r="BJ640" s="110"/>
      <c r="BK640" s="110"/>
      <c r="BL640" s="110"/>
      <c r="BM640" s="110"/>
      <c r="BN640" s="110"/>
      <c r="BO640" s="110"/>
      <c r="BP640" s="110"/>
      <c r="BQ640" s="110"/>
      <c r="BR640" s="110"/>
      <c r="BS640" s="110"/>
      <c r="BT640" s="110"/>
      <c r="BU640" s="110"/>
      <c r="BV640" s="110"/>
      <c r="BW640" s="110"/>
      <c r="BX640" s="110"/>
      <c r="BY640" s="110"/>
      <c r="BZ640" s="110"/>
      <c r="CA640" s="110"/>
      <c r="CB640" s="110"/>
      <c r="CC640" s="110"/>
      <c r="CD640" s="110"/>
      <c r="CE640" s="110"/>
      <c r="CF640" s="110"/>
      <c r="CG640" s="110"/>
      <c r="CH640" s="110"/>
      <c r="CI640" s="110"/>
      <c r="CJ640" s="110"/>
      <c r="CK640" s="110"/>
      <c r="CL640" s="110"/>
      <c r="CM640" s="110"/>
      <c r="CN640" s="110"/>
      <c r="CO640" s="110"/>
      <c r="CP640" s="110"/>
      <c r="CQ640" s="110"/>
      <c r="CR640" s="110"/>
      <c r="CS640" s="110"/>
      <c r="CT640" s="110"/>
      <c r="CU640" s="110"/>
      <c r="CV640" s="110"/>
      <c r="CW640" s="110"/>
      <c r="CX640" s="110"/>
      <c r="CY640" s="110"/>
      <c r="CZ640" s="110"/>
      <c r="DA640" s="110"/>
      <c r="DB640" s="110"/>
      <c r="DC640" s="110"/>
      <c r="DD640" s="110"/>
      <c r="DE640" s="110"/>
      <c r="DF640" s="110"/>
      <c r="DG640" s="110"/>
      <c r="DH640" s="110"/>
      <c r="DI640" s="110"/>
      <c r="DJ640" s="110"/>
      <c r="DK640" s="110"/>
      <c r="DL640" s="110"/>
      <c r="DM640" s="110"/>
      <c r="DN640" s="110"/>
      <c r="DO640" s="110"/>
      <c r="DP640" s="110"/>
      <c r="DQ640" s="110"/>
      <c r="DR640" s="110"/>
      <c r="DS640" s="110"/>
      <c r="DT640" s="110"/>
      <c r="DU640" s="110"/>
      <c r="DV640" s="110"/>
      <c r="DW640" s="110"/>
      <c r="DX640" s="110"/>
      <c r="DY640" s="110"/>
      <c r="DZ640" s="110"/>
      <c r="EA640" s="110"/>
      <c r="EB640" s="110"/>
      <c r="EC640" s="110"/>
      <c r="ED640" s="110"/>
      <c r="EE640" s="110"/>
      <c r="EF640" s="110"/>
      <c r="EG640" s="110"/>
      <c r="EH640" s="110"/>
      <c r="EI640" s="110"/>
      <c r="EJ640" s="110"/>
      <c r="EK640" s="110"/>
      <c r="EL640" s="110"/>
      <c r="EM640" s="110"/>
      <c r="EN640" s="110"/>
      <c r="EO640" s="110"/>
      <c r="EP640" s="110"/>
      <c r="EQ640" s="110"/>
      <c r="ER640" s="110"/>
      <c r="ES640" s="110"/>
      <c r="ET640" s="110"/>
      <c r="EU640" s="110"/>
      <c r="EV640" s="110"/>
      <c r="EW640" s="110"/>
      <c r="EX640" s="110"/>
      <c r="EY640" s="110"/>
      <c r="EZ640" s="110"/>
      <c r="FA640" s="110"/>
      <c r="FB640" s="110"/>
      <c r="FC640" s="110"/>
      <c r="FD640" s="110"/>
      <c r="FE640" s="110"/>
      <c r="FF640" s="110"/>
      <c r="FG640" s="110"/>
      <c r="FH640" s="110"/>
      <c r="FI640" s="110"/>
      <c r="FJ640" s="110"/>
      <c r="FK640" s="110"/>
      <c r="FL640" s="110"/>
      <c r="FM640" s="110"/>
      <c r="FN640" s="110"/>
      <c r="FO640" s="110"/>
      <c r="FP640" s="110"/>
      <c r="FQ640" s="110"/>
      <c r="FR640" s="110"/>
      <c r="FS640" s="110"/>
      <c r="FT640" s="110"/>
      <c r="FU640" s="110"/>
      <c r="FV640" s="110"/>
      <c r="FW640" s="110"/>
      <c r="FX640" s="110"/>
      <c r="FY640" s="110"/>
      <c r="FZ640" s="110"/>
      <c r="GA640" s="110"/>
      <c r="GB640" s="110"/>
      <c r="GC640" s="110"/>
      <c r="GD640" s="110"/>
      <c r="GE640" s="110"/>
      <c r="GF640" s="110"/>
      <c r="GG640" s="110"/>
      <c r="GH640" s="110"/>
      <c r="GI640" s="110"/>
      <c r="GJ640" s="110"/>
      <c r="GK640" s="110"/>
      <c r="GL640" s="110"/>
      <c r="GM640" s="110"/>
      <c r="GN640" s="110"/>
      <c r="GO640" s="110"/>
      <c r="GP640" s="110"/>
      <c r="GQ640" s="110"/>
      <c r="GR640" s="110"/>
      <c r="GS640" s="110"/>
      <c r="GT640" s="110"/>
      <c r="GU640" s="110"/>
      <c r="GV640" s="110"/>
      <c r="GW640" s="110"/>
      <c r="GX640" s="110"/>
      <c r="GY640" s="110"/>
      <c r="GZ640" s="110"/>
      <c r="HA640" s="110"/>
      <c r="HB640" s="110"/>
      <c r="HC640" s="110"/>
      <c r="HD640" s="110"/>
      <c r="HE640" s="110"/>
      <c r="HF640" s="110"/>
      <c r="HG640" s="110"/>
      <c r="HH640" s="110"/>
      <c r="HI640" s="110"/>
      <c r="HJ640" s="110"/>
      <c r="HK640" s="110"/>
      <c r="HL640" s="110"/>
      <c r="HM640" s="110"/>
      <c r="HN640" s="110"/>
      <c r="HO640" s="110"/>
      <c r="HP640" s="110"/>
      <c r="HQ640" s="110"/>
      <c r="HR640" s="110"/>
      <c r="HS640" s="110"/>
      <c r="HT640" s="110"/>
      <c r="HU640" s="110"/>
      <c r="HV640" s="110"/>
      <c r="HW640" s="110"/>
      <c r="HX640" s="110"/>
      <c r="HY640" s="110"/>
      <c r="HZ640" s="110"/>
      <c r="IA640" s="110"/>
    </row>
    <row r="641" spans="1:235" ht="12.75">
      <c r="A641" s="159" t="s">
        <v>1070</v>
      </c>
      <c r="B641" s="160" t="s">
        <v>1071</v>
      </c>
      <c r="C641" s="161"/>
      <c r="D641" s="162">
        <f aca="true" t="shared" si="151" ref="D641:I641">SUM(D649+D642)</f>
        <v>14908218.559999999</v>
      </c>
      <c r="E641" s="162">
        <f t="shared" si="151"/>
        <v>1026677.06</v>
      </c>
      <c r="F641" s="162">
        <f t="shared" si="151"/>
        <v>1514988.68</v>
      </c>
      <c r="G641" s="162">
        <f t="shared" si="151"/>
        <v>26487211.64</v>
      </c>
      <c r="H641" s="162">
        <f t="shared" si="151"/>
        <v>1760000</v>
      </c>
      <c r="I641" s="162">
        <f t="shared" si="151"/>
        <v>0</v>
      </c>
      <c r="J641" s="162">
        <f>SUM(J649+J642)</f>
        <v>0</v>
      </c>
      <c r="K641" s="110"/>
      <c r="L641" s="110"/>
      <c r="M641" s="110"/>
      <c r="N641" s="110"/>
      <c r="O641" s="110"/>
      <c r="P641" s="110"/>
      <c r="Q641" s="110"/>
      <c r="R641" s="110"/>
      <c r="S641" s="110"/>
      <c r="T641" s="110"/>
      <c r="U641" s="110"/>
      <c r="V641" s="110"/>
      <c r="W641" s="110"/>
      <c r="X641" s="110"/>
      <c r="Y641" s="110"/>
      <c r="Z641" s="110"/>
      <c r="AA641" s="110"/>
      <c r="AB641" s="110"/>
      <c r="AC641" s="110"/>
      <c r="AD641" s="110"/>
      <c r="AE641" s="110"/>
      <c r="AF641" s="110"/>
      <c r="AG641" s="110"/>
      <c r="AH641" s="110"/>
      <c r="AI641" s="110"/>
      <c r="AJ641" s="110"/>
      <c r="AK641" s="110"/>
      <c r="AL641" s="110"/>
      <c r="AM641" s="110"/>
      <c r="AN641" s="110"/>
      <c r="AO641" s="110"/>
      <c r="AP641" s="110"/>
      <c r="AQ641" s="110"/>
      <c r="AR641" s="110"/>
      <c r="AS641" s="110"/>
      <c r="AT641" s="110"/>
      <c r="AU641" s="110"/>
      <c r="AV641" s="110"/>
      <c r="AW641" s="110"/>
      <c r="AX641" s="110"/>
      <c r="AY641" s="110"/>
      <c r="AZ641" s="110"/>
      <c r="BA641" s="110"/>
      <c r="BB641" s="110"/>
      <c r="BC641" s="110"/>
      <c r="BD641" s="110"/>
      <c r="BE641" s="110"/>
      <c r="BF641" s="110"/>
      <c r="BG641" s="110"/>
      <c r="BH641" s="110"/>
      <c r="BI641" s="110"/>
      <c r="BJ641" s="110"/>
      <c r="BK641" s="110"/>
      <c r="BL641" s="110"/>
      <c r="BM641" s="110"/>
      <c r="BN641" s="110"/>
      <c r="BO641" s="110"/>
      <c r="BP641" s="110"/>
      <c r="BQ641" s="110"/>
      <c r="BR641" s="110"/>
      <c r="BS641" s="110"/>
      <c r="BT641" s="110"/>
      <c r="BU641" s="110"/>
      <c r="BV641" s="110"/>
      <c r="BW641" s="110"/>
      <c r="BX641" s="110"/>
      <c r="BY641" s="110"/>
      <c r="BZ641" s="110"/>
      <c r="CA641" s="110"/>
      <c r="CB641" s="110"/>
      <c r="CC641" s="110"/>
      <c r="CD641" s="110"/>
      <c r="CE641" s="110"/>
      <c r="CF641" s="110"/>
      <c r="CG641" s="110"/>
      <c r="CH641" s="110"/>
      <c r="CI641" s="110"/>
      <c r="CJ641" s="110"/>
      <c r="CK641" s="110"/>
      <c r="CL641" s="110"/>
      <c r="CM641" s="110"/>
      <c r="CN641" s="110"/>
      <c r="CO641" s="110"/>
      <c r="CP641" s="110"/>
      <c r="CQ641" s="110"/>
      <c r="CR641" s="110"/>
      <c r="CS641" s="110"/>
      <c r="CT641" s="110"/>
      <c r="CU641" s="110"/>
      <c r="CV641" s="110"/>
      <c r="CW641" s="110"/>
      <c r="CX641" s="110"/>
      <c r="CY641" s="110"/>
      <c r="CZ641" s="110"/>
      <c r="DA641" s="110"/>
      <c r="DB641" s="110"/>
      <c r="DC641" s="110"/>
      <c r="DD641" s="110"/>
      <c r="DE641" s="110"/>
      <c r="DF641" s="110"/>
      <c r="DG641" s="110"/>
      <c r="DH641" s="110"/>
      <c r="DI641" s="110"/>
      <c r="DJ641" s="110"/>
      <c r="DK641" s="110"/>
      <c r="DL641" s="110"/>
      <c r="DM641" s="110"/>
      <c r="DN641" s="110"/>
      <c r="DO641" s="110"/>
      <c r="DP641" s="110"/>
      <c r="DQ641" s="110"/>
      <c r="DR641" s="110"/>
      <c r="DS641" s="110"/>
      <c r="DT641" s="110"/>
      <c r="DU641" s="110"/>
      <c r="DV641" s="110"/>
      <c r="DW641" s="110"/>
      <c r="DX641" s="110"/>
      <c r="DY641" s="110"/>
      <c r="DZ641" s="110"/>
      <c r="EA641" s="110"/>
      <c r="EB641" s="110"/>
      <c r="EC641" s="110"/>
      <c r="ED641" s="110"/>
      <c r="EE641" s="110"/>
      <c r="EF641" s="110"/>
      <c r="EG641" s="110"/>
      <c r="EH641" s="110"/>
      <c r="EI641" s="110"/>
      <c r="EJ641" s="110"/>
      <c r="EK641" s="110"/>
      <c r="EL641" s="110"/>
      <c r="EM641" s="110"/>
      <c r="EN641" s="110"/>
      <c r="EO641" s="110"/>
      <c r="EP641" s="110"/>
      <c r="EQ641" s="110"/>
      <c r="ER641" s="110"/>
      <c r="ES641" s="110"/>
      <c r="ET641" s="110"/>
      <c r="EU641" s="110"/>
      <c r="EV641" s="110"/>
      <c r="EW641" s="110"/>
      <c r="EX641" s="110"/>
      <c r="EY641" s="110"/>
      <c r="EZ641" s="110"/>
      <c r="FA641" s="110"/>
      <c r="FB641" s="110"/>
      <c r="FC641" s="110"/>
      <c r="FD641" s="110"/>
      <c r="FE641" s="110"/>
      <c r="FF641" s="110"/>
      <c r="FG641" s="110"/>
      <c r="FH641" s="110"/>
      <c r="FI641" s="110"/>
      <c r="FJ641" s="110"/>
      <c r="FK641" s="110"/>
      <c r="FL641" s="110"/>
      <c r="FM641" s="110"/>
      <c r="FN641" s="110"/>
      <c r="FO641" s="110"/>
      <c r="FP641" s="110"/>
      <c r="FQ641" s="110"/>
      <c r="FR641" s="110"/>
      <c r="FS641" s="110"/>
      <c r="FT641" s="110"/>
      <c r="FU641" s="110"/>
      <c r="FV641" s="110"/>
      <c r="FW641" s="110"/>
      <c r="FX641" s="110"/>
      <c r="FY641" s="110"/>
      <c r="FZ641" s="110"/>
      <c r="GA641" s="110"/>
      <c r="GB641" s="110"/>
      <c r="GC641" s="110"/>
      <c r="GD641" s="110"/>
      <c r="GE641" s="110"/>
      <c r="GF641" s="110"/>
      <c r="GG641" s="110"/>
      <c r="GH641" s="110"/>
      <c r="GI641" s="110"/>
      <c r="GJ641" s="110"/>
      <c r="GK641" s="110"/>
      <c r="GL641" s="110"/>
      <c r="GM641" s="110"/>
      <c r="GN641" s="110"/>
      <c r="GO641" s="110"/>
      <c r="GP641" s="110"/>
      <c r="GQ641" s="110"/>
      <c r="GR641" s="110"/>
      <c r="GS641" s="110"/>
      <c r="GT641" s="110"/>
      <c r="GU641" s="110"/>
      <c r="GV641" s="110"/>
      <c r="GW641" s="110"/>
      <c r="GX641" s="110"/>
      <c r="GY641" s="110"/>
      <c r="GZ641" s="110"/>
      <c r="HA641" s="110"/>
      <c r="HB641" s="110"/>
      <c r="HC641" s="110"/>
      <c r="HD641" s="110"/>
      <c r="HE641" s="110"/>
      <c r="HF641" s="110"/>
      <c r="HG641" s="110"/>
      <c r="HH641" s="110"/>
      <c r="HI641" s="110"/>
      <c r="HJ641" s="110"/>
      <c r="HK641" s="110"/>
      <c r="HL641" s="110"/>
      <c r="HM641" s="110"/>
      <c r="HN641" s="110"/>
      <c r="HO641" s="110"/>
      <c r="HP641" s="110"/>
      <c r="HQ641" s="110"/>
      <c r="HR641" s="110"/>
      <c r="HS641" s="110"/>
      <c r="HT641" s="110"/>
      <c r="HU641" s="110"/>
      <c r="HV641" s="110"/>
      <c r="HW641" s="110"/>
      <c r="HX641" s="110"/>
      <c r="HY641" s="110"/>
      <c r="HZ641" s="110"/>
      <c r="IA641" s="110"/>
    </row>
    <row r="642" spans="1:235" ht="12.75">
      <c r="A642" s="163" t="s">
        <v>1072</v>
      </c>
      <c r="B642" s="164" t="s">
        <v>1073</v>
      </c>
      <c r="C642" s="165"/>
      <c r="D642" s="162">
        <f>SUM(D643)</f>
        <v>230337.02000000002</v>
      </c>
      <c r="E642" s="162">
        <f aca="true" t="shared" si="152" ref="E642:J642">SUM(E643)</f>
        <v>538609.56</v>
      </c>
      <c r="F642" s="162">
        <f t="shared" si="152"/>
        <v>1514988.68</v>
      </c>
      <c r="G642" s="162">
        <f t="shared" si="152"/>
        <v>26487211.64</v>
      </c>
      <c r="H642" s="162">
        <f t="shared" si="152"/>
        <v>1760000</v>
      </c>
      <c r="I642" s="162">
        <f t="shared" si="152"/>
        <v>0</v>
      </c>
      <c r="J642" s="162">
        <f t="shared" si="152"/>
        <v>0</v>
      </c>
      <c r="K642" s="110"/>
      <c r="L642" s="110"/>
      <c r="M642" s="110"/>
      <c r="N642" s="110"/>
      <c r="O642" s="110"/>
      <c r="P642" s="110"/>
      <c r="Q642" s="110"/>
      <c r="R642" s="110"/>
      <c r="S642" s="110"/>
      <c r="T642" s="110"/>
      <c r="U642" s="110"/>
      <c r="V642" s="110"/>
      <c r="W642" s="110"/>
      <c r="X642" s="110"/>
      <c r="Y642" s="110"/>
      <c r="Z642" s="110"/>
      <c r="AA642" s="110"/>
      <c r="AB642" s="110"/>
      <c r="AC642" s="110"/>
      <c r="AD642" s="110"/>
      <c r="AE642" s="110"/>
      <c r="AF642" s="110"/>
      <c r="AG642" s="110"/>
      <c r="AH642" s="110"/>
      <c r="AI642" s="110"/>
      <c r="AJ642" s="110"/>
      <c r="AK642" s="110"/>
      <c r="AL642" s="110"/>
      <c r="AM642" s="110"/>
      <c r="AN642" s="110"/>
      <c r="AO642" s="110"/>
      <c r="AP642" s="110"/>
      <c r="AQ642" s="110"/>
      <c r="AR642" s="110"/>
      <c r="AS642" s="110"/>
      <c r="AT642" s="110"/>
      <c r="AU642" s="110"/>
      <c r="AV642" s="110"/>
      <c r="AW642" s="110"/>
      <c r="AX642" s="110"/>
      <c r="AY642" s="110"/>
      <c r="AZ642" s="110"/>
      <c r="BA642" s="110"/>
      <c r="BB642" s="110"/>
      <c r="BC642" s="110"/>
      <c r="BD642" s="110"/>
      <c r="BE642" s="110"/>
      <c r="BF642" s="110"/>
      <c r="BG642" s="110"/>
      <c r="BH642" s="110"/>
      <c r="BI642" s="110"/>
      <c r="BJ642" s="110"/>
      <c r="BK642" s="110"/>
      <c r="BL642" s="110"/>
      <c r="BM642" s="110"/>
      <c r="BN642" s="110"/>
      <c r="BO642" s="110"/>
      <c r="BP642" s="110"/>
      <c r="BQ642" s="110"/>
      <c r="BR642" s="110"/>
      <c r="BS642" s="110"/>
      <c r="BT642" s="110"/>
      <c r="BU642" s="110"/>
      <c r="BV642" s="110"/>
      <c r="BW642" s="110"/>
      <c r="BX642" s="110"/>
      <c r="BY642" s="110"/>
      <c r="BZ642" s="110"/>
      <c r="CA642" s="110"/>
      <c r="CB642" s="110"/>
      <c r="CC642" s="110"/>
      <c r="CD642" s="110"/>
      <c r="CE642" s="110"/>
      <c r="CF642" s="110"/>
      <c r="CG642" s="110"/>
      <c r="CH642" s="110"/>
      <c r="CI642" s="110"/>
      <c r="CJ642" s="110"/>
      <c r="CK642" s="110"/>
      <c r="CL642" s="110"/>
      <c r="CM642" s="110"/>
      <c r="CN642" s="110"/>
      <c r="CO642" s="110"/>
      <c r="CP642" s="110"/>
      <c r="CQ642" s="110"/>
      <c r="CR642" s="110"/>
      <c r="CS642" s="110"/>
      <c r="CT642" s="110"/>
      <c r="CU642" s="110"/>
      <c r="CV642" s="110"/>
      <c r="CW642" s="110"/>
      <c r="CX642" s="110"/>
      <c r="CY642" s="110"/>
      <c r="CZ642" s="110"/>
      <c r="DA642" s="110"/>
      <c r="DB642" s="110"/>
      <c r="DC642" s="110"/>
      <c r="DD642" s="110"/>
      <c r="DE642" s="110"/>
      <c r="DF642" s="110"/>
      <c r="DG642" s="110"/>
      <c r="DH642" s="110"/>
      <c r="DI642" s="110"/>
      <c r="DJ642" s="110"/>
      <c r="DK642" s="110"/>
      <c r="DL642" s="110"/>
      <c r="DM642" s="110"/>
      <c r="DN642" s="110"/>
      <c r="DO642" s="110"/>
      <c r="DP642" s="110"/>
      <c r="DQ642" s="110"/>
      <c r="DR642" s="110"/>
      <c r="DS642" s="110"/>
      <c r="DT642" s="110"/>
      <c r="DU642" s="110"/>
      <c r="DV642" s="110"/>
      <c r="DW642" s="110"/>
      <c r="DX642" s="110"/>
      <c r="DY642" s="110"/>
      <c r="DZ642" s="110"/>
      <c r="EA642" s="110"/>
      <c r="EB642" s="110"/>
      <c r="EC642" s="110"/>
      <c r="ED642" s="110"/>
      <c r="EE642" s="110"/>
      <c r="EF642" s="110"/>
      <c r="EG642" s="110"/>
      <c r="EH642" s="110"/>
      <c r="EI642" s="110"/>
      <c r="EJ642" s="110"/>
      <c r="EK642" s="110"/>
      <c r="EL642" s="110"/>
      <c r="EM642" s="110"/>
      <c r="EN642" s="110"/>
      <c r="EO642" s="110"/>
      <c r="EP642" s="110"/>
      <c r="EQ642" s="110"/>
      <c r="ER642" s="110"/>
      <c r="ES642" s="110"/>
      <c r="ET642" s="110"/>
      <c r="EU642" s="110"/>
      <c r="EV642" s="110"/>
      <c r="EW642" s="110"/>
      <c r="EX642" s="110"/>
      <c r="EY642" s="110"/>
      <c r="EZ642" s="110"/>
      <c r="FA642" s="110"/>
      <c r="FB642" s="110"/>
      <c r="FC642" s="110"/>
      <c r="FD642" s="110"/>
      <c r="FE642" s="110"/>
      <c r="FF642" s="110"/>
      <c r="FG642" s="110"/>
      <c r="FH642" s="110"/>
      <c r="FI642" s="110"/>
      <c r="FJ642" s="110"/>
      <c r="FK642" s="110"/>
      <c r="FL642" s="110"/>
      <c r="FM642" s="110"/>
      <c r="FN642" s="110"/>
      <c r="FO642" s="110"/>
      <c r="FP642" s="110"/>
      <c r="FQ642" s="110"/>
      <c r="FR642" s="110"/>
      <c r="FS642" s="110"/>
      <c r="FT642" s="110"/>
      <c r="FU642" s="110"/>
      <c r="FV642" s="110"/>
      <c r="FW642" s="110"/>
      <c r="FX642" s="110"/>
      <c r="FY642" s="110"/>
      <c r="FZ642" s="110"/>
      <c r="GA642" s="110"/>
      <c r="GB642" s="110"/>
      <c r="GC642" s="110"/>
      <c r="GD642" s="110"/>
      <c r="GE642" s="110"/>
      <c r="GF642" s="110"/>
      <c r="GG642" s="110"/>
      <c r="GH642" s="110"/>
      <c r="GI642" s="110"/>
      <c r="GJ642" s="110"/>
      <c r="GK642" s="110"/>
      <c r="GL642" s="110"/>
      <c r="GM642" s="110"/>
      <c r="GN642" s="110"/>
      <c r="GO642" s="110"/>
      <c r="GP642" s="110"/>
      <c r="GQ642" s="110"/>
      <c r="GR642" s="110"/>
      <c r="GS642" s="110"/>
      <c r="GT642" s="110"/>
      <c r="GU642" s="110"/>
      <c r="GV642" s="110"/>
      <c r="GW642" s="110"/>
      <c r="GX642" s="110"/>
      <c r="GY642" s="110"/>
      <c r="GZ642" s="110"/>
      <c r="HA642" s="110"/>
      <c r="HB642" s="110"/>
      <c r="HC642" s="110"/>
      <c r="HD642" s="110"/>
      <c r="HE642" s="110"/>
      <c r="HF642" s="110"/>
      <c r="HG642" s="110"/>
      <c r="HH642" s="110"/>
      <c r="HI642" s="110"/>
      <c r="HJ642" s="110"/>
      <c r="HK642" s="110"/>
      <c r="HL642" s="110"/>
      <c r="HM642" s="110"/>
      <c r="HN642" s="110"/>
      <c r="HO642" s="110"/>
      <c r="HP642" s="110"/>
      <c r="HQ642" s="110"/>
      <c r="HR642" s="110"/>
      <c r="HS642" s="110"/>
      <c r="HT642" s="110"/>
      <c r="HU642" s="110"/>
      <c r="HV642" s="110"/>
      <c r="HW642" s="110"/>
      <c r="HX642" s="110"/>
      <c r="HY642" s="110"/>
      <c r="HZ642" s="110"/>
      <c r="IA642" s="110"/>
    </row>
    <row r="643" spans="1:235" ht="12.75">
      <c r="A643" s="139" t="s">
        <v>1074</v>
      </c>
      <c r="B643" s="140" t="s">
        <v>1075</v>
      </c>
      <c r="C643" s="141"/>
      <c r="D643" s="166">
        <f aca="true" t="shared" si="153" ref="D643:J643">D644</f>
        <v>230337.02000000002</v>
      </c>
      <c r="E643" s="166">
        <f t="shared" si="153"/>
        <v>538609.56</v>
      </c>
      <c r="F643" s="166">
        <f t="shared" si="153"/>
        <v>1514988.68</v>
      </c>
      <c r="G643" s="166">
        <f t="shared" si="153"/>
        <v>26487211.64</v>
      </c>
      <c r="H643" s="166">
        <f t="shared" si="153"/>
        <v>1760000</v>
      </c>
      <c r="I643" s="166">
        <f t="shared" si="153"/>
        <v>0</v>
      </c>
      <c r="J643" s="166">
        <f t="shared" si="153"/>
        <v>0</v>
      </c>
      <c r="K643" s="110"/>
      <c r="L643" s="110"/>
      <c r="M643" s="110"/>
      <c r="N643" s="110"/>
      <c r="O643" s="110"/>
      <c r="P643" s="110"/>
      <c r="Q643" s="110"/>
      <c r="R643" s="110"/>
      <c r="S643" s="110"/>
      <c r="T643" s="110"/>
      <c r="U643" s="110"/>
      <c r="V643" s="110"/>
      <c r="W643" s="110"/>
      <c r="X643" s="110"/>
      <c r="Y643" s="110"/>
      <c r="Z643" s="110"/>
      <c r="AA643" s="110"/>
      <c r="AB643" s="110"/>
      <c r="AC643" s="110"/>
      <c r="AD643" s="110"/>
      <c r="AE643" s="110"/>
      <c r="AF643" s="110"/>
      <c r="AG643" s="110"/>
      <c r="AH643" s="110"/>
      <c r="AI643" s="110"/>
      <c r="AJ643" s="110"/>
      <c r="AK643" s="110"/>
      <c r="AL643" s="110"/>
      <c r="AM643" s="110"/>
      <c r="AN643" s="110"/>
      <c r="AO643" s="110"/>
      <c r="AP643" s="110"/>
      <c r="AQ643" s="110"/>
      <c r="AR643" s="110"/>
      <c r="AS643" s="110"/>
      <c r="AT643" s="110"/>
      <c r="AU643" s="110"/>
      <c r="AV643" s="110"/>
      <c r="AW643" s="110"/>
      <c r="AX643" s="110"/>
      <c r="AY643" s="110"/>
      <c r="AZ643" s="110"/>
      <c r="BA643" s="110"/>
      <c r="BB643" s="110"/>
      <c r="BC643" s="110"/>
      <c r="BD643" s="110"/>
      <c r="BE643" s="110"/>
      <c r="BF643" s="110"/>
      <c r="BG643" s="110"/>
      <c r="BH643" s="110"/>
      <c r="BI643" s="110"/>
      <c r="BJ643" s="110"/>
      <c r="BK643" s="110"/>
      <c r="BL643" s="110"/>
      <c r="BM643" s="110"/>
      <c r="BN643" s="110"/>
      <c r="BO643" s="110"/>
      <c r="BP643" s="110"/>
      <c r="BQ643" s="110"/>
      <c r="BR643" s="110"/>
      <c r="BS643" s="110"/>
      <c r="BT643" s="110"/>
      <c r="BU643" s="110"/>
      <c r="BV643" s="110"/>
      <c r="BW643" s="110"/>
      <c r="BX643" s="110"/>
      <c r="BY643" s="110"/>
      <c r="BZ643" s="110"/>
      <c r="CA643" s="110"/>
      <c r="CB643" s="110"/>
      <c r="CC643" s="110"/>
      <c r="CD643" s="110"/>
      <c r="CE643" s="110"/>
      <c r="CF643" s="110"/>
      <c r="CG643" s="110"/>
      <c r="CH643" s="110"/>
      <c r="CI643" s="110"/>
      <c r="CJ643" s="110"/>
      <c r="CK643" s="110"/>
      <c r="CL643" s="110"/>
      <c r="CM643" s="110"/>
      <c r="CN643" s="110"/>
      <c r="CO643" s="110"/>
      <c r="CP643" s="110"/>
      <c r="CQ643" s="110"/>
      <c r="CR643" s="110"/>
      <c r="CS643" s="110"/>
      <c r="CT643" s="110"/>
      <c r="CU643" s="110"/>
      <c r="CV643" s="110"/>
      <c r="CW643" s="110"/>
      <c r="CX643" s="110"/>
      <c r="CY643" s="110"/>
      <c r="CZ643" s="110"/>
      <c r="DA643" s="110"/>
      <c r="DB643" s="110"/>
      <c r="DC643" s="110"/>
      <c r="DD643" s="110"/>
      <c r="DE643" s="110"/>
      <c r="DF643" s="110"/>
      <c r="DG643" s="110"/>
      <c r="DH643" s="110"/>
      <c r="DI643" s="110"/>
      <c r="DJ643" s="110"/>
      <c r="DK643" s="110"/>
      <c r="DL643" s="110"/>
      <c r="DM643" s="110"/>
      <c r="DN643" s="110"/>
      <c r="DO643" s="110"/>
      <c r="DP643" s="110"/>
      <c r="DQ643" s="110"/>
      <c r="DR643" s="110"/>
      <c r="DS643" s="110"/>
      <c r="DT643" s="110"/>
      <c r="DU643" s="110"/>
      <c r="DV643" s="110"/>
      <c r="DW643" s="110"/>
      <c r="DX643" s="110"/>
      <c r="DY643" s="110"/>
      <c r="DZ643" s="110"/>
      <c r="EA643" s="110"/>
      <c r="EB643" s="110"/>
      <c r="EC643" s="110"/>
      <c r="ED643" s="110"/>
      <c r="EE643" s="110"/>
      <c r="EF643" s="110"/>
      <c r="EG643" s="110"/>
      <c r="EH643" s="110"/>
      <c r="EI643" s="110"/>
      <c r="EJ643" s="110"/>
      <c r="EK643" s="110"/>
      <c r="EL643" s="110"/>
      <c r="EM643" s="110"/>
      <c r="EN643" s="110"/>
      <c r="EO643" s="110"/>
      <c r="EP643" s="110"/>
      <c r="EQ643" s="110"/>
      <c r="ER643" s="110"/>
      <c r="ES643" s="110"/>
      <c r="ET643" s="110"/>
      <c r="EU643" s="110"/>
      <c r="EV643" s="110"/>
      <c r="EW643" s="110"/>
      <c r="EX643" s="110"/>
      <c r="EY643" s="110"/>
      <c r="EZ643" s="110"/>
      <c r="FA643" s="110"/>
      <c r="FB643" s="110"/>
      <c r="FC643" s="110"/>
      <c r="FD643" s="110"/>
      <c r="FE643" s="110"/>
      <c r="FF643" s="110"/>
      <c r="FG643" s="110"/>
      <c r="FH643" s="110"/>
      <c r="FI643" s="110"/>
      <c r="FJ643" s="110"/>
      <c r="FK643" s="110"/>
      <c r="FL643" s="110"/>
      <c r="FM643" s="110"/>
      <c r="FN643" s="110"/>
      <c r="FO643" s="110"/>
      <c r="FP643" s="110"/>
      <c r="FQ643" s="110"/>
      <c r="FR643" s="110"/>
      <c r="FS643" s="110"/>
      <c r="FT643" s="110"/>
      <c r="FU643" s="110"/>
      <c r="FV643" s="110"/>
      <c r="FW643" s="110"/>
      <c r="FX643" s="110"/>
      <c r="FY643" s="110"/>
      <c r="FZ643" s="110"/>
      <c r="GA643" s="110"/>
      <c r="GB643" s="110"/>
      <c r="GC643" s="110"/>
      <c r="GD643" s="110"/>
      <c r="GE643" s="110"/>
      <c r="GF643" s="110"/>
      <c r="GG643" s="110"/>
      <c r="GH643" s="110"/>
      <c r="GI643" s="110"/>
      <c r="GJ643" s="110"/>
      <c r="GK643" s="110"/>
      <c r="GL643" s="110"/>
      <c r="GM643" s="110"/>
      <c r="GN643" s="110"/>
      <c r="GO643" s="110"/>
      <c r="GP643" s="110"/>
      <c r="GQ643" s="110"/>
      <c r="GR643" s="110"/>
      <c r="GS643" s="110"/>
      <c r="GT643" s="110"/>
      <c r="GU643" s="110"/>
      <c r="GV643" s="110"/>
      <c r="GW643" s="110"/>
      <c r="GX643" s="110"/>
      <c r="GY643" s="110"/>
      <c r="GZ643" s="110"/>
      <c r="HA643" s="110"/>
      <c r="HB643" s="110"/>
      <c r="HC643" s="110"/>
      <c r="HD643" s="110"/>
      <c r="HE643" s="110"/>
      <c r="HF643" s="110"/>
      <c r="HG643" s="110"/>
      <c r="HH643" s="110"/>
      <c r="HI643" s="110"/>
      <c r="HJ643" s="110"/>
      <c r="HK643" s="110"/>
      <c r="HL643" s="110"/>
      <c r="HM643" s="110"/>
      <c r="HN643" s="110"/>
      <c r="HO643" s="110"/>
      <c r="HP643" s="110"/>
      <c r="HQ643" s="110"/>
      <c r="HR643" s="110"/>
      <c r="HS643" s="110"/>
      <c r="HT643" s="110"/>
      <c r="HU643" s="110"/>
      <c r="HV643" s="110"/>
      <c r="HW643" s="110"/>
      <c r="HX643" s="110"/>
      <c r="HY643" s="110"/>
      <c r="HZ643" s="110"/>
      <c r="IA643" s="110"/>
    </row>
    <row r="644" spans="1:10" ht="16.5" customHeight="1">
      <c r="A644" s="103" t="s">
        <v>1076</v>
      </c>
      <c r="B644" s="167" t="s">
        <v>1077</v>
      </c>
      <c r="C644" s="137"/>
      <c r="D644" s="62">
        <f>SUM(D645:D647)</f>
        <v>230337.02000000002</v>
      </c>
      <c r="E644" s="62">
        <f>SUM(E645:E647)</f>
        <v>538609.56</v>
      </c>
      <c r="F644" s="62">
        <f>SUM(F645:F647)</f>
        <v>1514988.68</v>
      </c>
      <c r="G644" s="62">
        <f>SUM(G645:G648)</f>
        <v>26487211.64</v>
      </c>
      <c r="H644" s="62">
        <f>SUM(H645:H648)</f>
        <v>1760000</v>
      </c>
      <c r="I644" s="62">
        <f>SUM(I645:I648)</f>
        <v>0</v>
      </c>
      <c r="J644" s="62">
        <f>SUM(J645:J648)</f>
        <v>0</v>
      </c>
    </row>
    <row r="645" spans="1:10" ht="12.75" hidden="1">
      <c r="A645" s="101" t="s">
        <v>442</v>
      </c>
      <c r="B645" s="142" t="s">
        <v>1080</v>
      </c>
      <c r="C645" s="143" t="s">
        <v>175</v>
      </c>
      <c r="D645" s="64">
        <v>103569.64</v>
      </c>
      <c r="E645" s="64">
        <v>89214.93</v>
      </c>
      <c r="F645" s="64">
        <v>0</v>
      </c>
      <c r="G645" s="64">
        <v>374211.64</v>
      </c>
      <c r="H645" s="64">
        <v>0</v>
      </c>
      <c r="I645" s="64">
        <v>0</v>
      </c>
      <c r="J645" s="64">
        <v>0</v>
      </c>
    </row>
    <row r="646" spans="1:10" ht="12.75" hidden="1">
      <c r="A646" s="101" t="s">
        <v>1078</v>
      </c>
      <c r="B646" s="142" t="s">
        <v>1079</v>
      </c>
      <c r="C646" s="143" t="s">
        <v>174</v>
      </c>
      <c r="D646" s="64">
        <v>126767.38</v>
      </c>
      <c r="E646" s="64">
        <v>449394.63</v>
      </c>
      <c r="F646" s="64">
        <v>0</v>
      </c>
      <c r="G646" s="64">
        <v>7000000</v>
      </c>
      <c r="H646" s="64">
        <v>1760000</v>
      </c>
      <c r="I646" s="64">
        <v>0</v>
      </c>
      <c r="J646" s="64">
        <v>0</v>
      </c>
    </row>
    <row r="647" spans="1:10" ht="12.75" hidden="1">
      <c r="A647" s="101" t="s">
        <v>477</v>
      </c>
      <c r="B647" s="142" t="s">
        <v>1879</v>
      </c>
      <c r="C647" s="143" t="s">
        <v>1880</v>
      </c>
      <c r="D647" s="64"/>
      <c r="E647" s="64"/>
      <c r="F647" s="64">
        <v>1514988.68</v>
      </c>
      <c r="G647" s="64">
        <v>9946000</v>
      </c>
      <c r="H647" s="64"/>
      <c r="I647" s="64"/>
      <c r="J647" s="64"/>
    </row>
    <row r="648" spans="1:10" ht="12.75" hidden="1">
      <c r="A648" s="101" t="s">
        <v>2026</v>
      </c>
      <c r="B648" s="142" t="s">
        <v>2027</v>
      </c>
      <c r="C648" s="143" t="s">
        <v>2028</v>
      </c>
      <c r="D648" s="64"/>
      <c r="E648" s="64"/>
      <c r="F648" s="64"/>
      <c r="G648" s="64">
        <v>9167000</v>
      </c>
      <c r="H648" s="64"/>
      <c r="I648" s="64"/>
      <c r="J648" s="64"/>
    </row>
    <row r="649" spans="1:10" ht="12.75">
      <c r="A649" s="163" t="s">
        <v>1081</v>
      </c>
      <c r="B649" s="164" t="s">
        <v>1082</v>
      </c>
      <c r="C649" s="165"/>
      <c r="D649" s="162">
        <f>SUM(D650)</f>
        <v>14677881.54</v>
      </c>
      <c r="E649" s="162">
        <f aca="true" t="shared" si="154" ref="E649:J649">SUM(E650)</f>
        <v>488067.5</v>
      </c>
      <c r="F649" s="162">
        <f t="shared" si="154"/>
        <v>0</v>
      </c>
      <c r="G649" s="162">
        <f t="shared" si="154"/>
        <v>0</v>
      </c>
      <c r="H649" s="162">
        <f t="shared" si="154"/>
        <v>0</v>
      </c>
      <c r="I649" s="162">
        <f t="shared" si="154"/>
        <v>0</v>
      </c>
      <c r="J649" s="162">
        <f t="shared" si="154"/>
        <v>0</v>
      </c>
    </row>
    <row r="650" spans="1:10" ht="12.75" hidden="1">
      <c r="A650" s="139" t="s">
        <v>1083</v>
      </c>
      <c r="B650" s="140" t="s">
        <v>1084</v>
      </c>
      <c r="C650" s="141"/>
      <c r="D650" s="166">
        <f aca="true" t="shared" si="155" ref="D650:J650">SUM(D651:D652)</f>
        <v>14677881.54</v>
      </c>
      <c r="E650" s="166">
        <f t="shared" si="155"/>
        <v>488067.5</v>
      </c>
      <c r="F650" s="166">
        <f t="shared" si="155"/>
        <v>0</v>
      </c>
      <c r="G650" s="166">
        <f t="shared" si="155"/>
        <v>0</v>
      </c>
      <c r="H650" s="166">
        <f t="shared" si="155"/>
        <v>0</v>
      </c>
      <c r="I650" s="166">
        <f t="shared" si="155"/>
        <v>0</v>
      </c>
      <c r="J650" s="166">
        <f t="shared" si="155"/>
        <v>0</v>
      </c>
    </row>
    <row r="651" spans="1:10" ht="18" customHeight="1" hidden="1">
      <c r="A651" s="101" t="s">
        <v>1085</v>
      </c>
      <c r="B651" s="142" t="s">
        <v>348</v>
      </c>
      <c r="C651" s="143" t="s">
        <v>158</v>
      </c>
      <c r="D651" s="64">
        <v>0</v>
      </c>
      <c r="E651" s="64"/>
      <c r="F651" s="64"/>
      <c r="G651" s="64"/>
      <c r="H651" s="64"/>
      <c r="I651" s="64"/>
      <c r="J651" s="64"/>
    </row>
    <row r="652" spans="1:10" ht="12.75" hidden="1">
      <c r="A652" s="139" t="s">
        <v>1087</v>
      </c>
      <c r="B652" s="140" t="s">
        <v>1088</v>
      </c>
      <c r="C652" s="141"/>
      <c r="D652" s="166">
        <f aca="true" t="shared" si="156" ref="D652:J652">D653</f>
        <v>14677881.54</v>
      </c>
      <c r="E652" s="166">
        <f t="shared" si="156"/>
        <v>488067.5</v>
      </c>
      <c r="F652" s="166">
        <f t="shared" si="156"/>
        <v>0</v>
      </c>
      <c r="G652" s="166">
        <f t="shared" si="156"/>
        <v>0</v>
      </c>
      <c r="H652" s="166">
        <f t="shared" si="156"/>
        <v>0</v>
      </c>
      <c r="I652" s="166">
        <f t="shared" si="156"/>
        <v>0</v>
      </c>
      <c r="J652" s="166">
        <f t="shared" si="156"/>
        <v>0</v>
      </c>
    </row>
    <row r="653" spans="1:10" ht="12.75" hidden="1">
      <c r="A653" s="101" t="s">
        <v>1089</v>
      </c>
      <c r="B653" s="142" t="s">
        <v>1090</v>
      </c>
      <c r="C653" s="143" t="s">
        <v>176</v>
      </c>
      <c r="D653" s="64">
        <v>14677881.54</v>
      </c>
      <c r="E653" s="64">
        <v>488067.5</v>
      </c>
      <c r="F653" s="64"/>
      <c r="G653" s="64"/>
      <c r="H653" s="64"/>
      <c r="I653" s="64"/>
      <c r="J653" s="64"/>
    </row>
    <row r="654" spans="1:10" ht="12.75">
      <c r="A654" s="159" t="s">
        <v>1091</v>
      </c>
      <c r="B654" s="160" t="s">
        <v>1092</v>
      </c>
      <c r="C654" s="161"/>
      <c r="D654" s="162">
        <f aca="true" t="shared" si="157" ref="D654:J654">SUM(D655+D663)</f>
        <v>90390.16</v>
      </c>
      <c r="E654" s="162">
        <f t="shared" si="157"/>
        <v>1819084.12</v>
      </c>
      <c r="F654" s="162">
        <f t="shared" si="157"/>
        <v>861784.86</v>
      </c>
      <c r="G654" s="162">
        <f t="shared" si="157"/>
        <v>2245800</v>
      </c>
      <c r="H654" s="162">
        <f t="shared" si="157"/>
        <v>2000000</v>
      </c>
      <c r="I654" s="162">
        <f t="shared" si="157"/>
        <v>2100000</v>
      </c>
      <c r="J654" s="162">
        <f t="shared" si="157"/>
        <v>2200000</v>
      </c>
    </row>
    <row r="655" spans="1:10" ht="12.75">
      <c r="A655" s="163" t="s">
        <v>17</v>
      </c>
      <c r="B655" s="164" t="s">
        <v>24</v>
      </c>
      <c r="C655" s="165"/>
      <c r="D655" s="162">
        <f>SUM(D656:D658)</f>
        <v>0</v>
      </c>
      <c r="E655" s="162">
        <f>SUM(E656:E659)</f>
        <v>213000</v>
      </c>
      <c r="F655" s="162">
        <f>SUM(F656:F660)</f>
        <v>21300</v>
      </c>
      <c r="G655" s="162">
        <f>SUM(G656:G658)</f>
        <v>0</v>
      </c>
      <c r="H655" s="162">
        <f>SUM(H656:H658)</f>
        <v>0</v>
      </c>
      <c r="I655" s="162">
        <f>SUM(I656:I658)</f>
        <v>0</v>
      </c>
      <c r="J655" s="162">
        <f>SUM(J656:J658)</f>
        <v>0</v>
      </c>
    </row>
    <row r="656" spans="1:252" s="21" customFormat="1" ht="12.75" hidden="1">
      <c r="A656" s="103" t="s">
        <v>18</v>
      </c>
      <c r="B656" s="167" t="s">
        <v>19</v>
      </c>
      <c r="C656" s="137" t="s">
        <v>156</v>
      </c>
      <c r="D656" s="64">
        <v>0</v>
      </c>
      <c r="E656" s="64">
        <v>208100</v>
      </c>
      <c r="F656" s="64">
        <v>10300</v>
      </c>
      <c r="G656" s="64"/>
      <c r="H656" s="64"/>
      <c r="I656" s="64"/>
      <c r="J656" s="64"/>
      <c r="IB656" s="110"/>
      <c r="IC656" s="110"/>
      <c r="ID656" s="110"/>
      <c r="IE656" s="110"/>
      <c r="IF656" s="110"/>
      <c r="IG656" s="110"/>
      <c r="IH656" s="110"/>
      <c r="II656" s="110"/>
      <c r="IJ656" s="110"/>
      <c r="IK656" s="110"/>
      <c r="IL656" s="110"/>
      <c r="IM656" s="110"/>
      <c r="IN656" s="110"/>
      <c r="IO656" s="110"/>
      <c r="IP656" s="110"/>
      <c r="IQ656" s="110"/>
      <c r="IR656" s="110"/>
    </row>
    <row r="657" spans="1:252" s="21" customFormat="1" ht="12.75" hidden="1">
      <c r="A657" s="103" t="s">
        <v>20</v>
      </c>
      <c r="B657" s="167" t="s">
        <v>21</v>
      </c>
      <c r="C657" s="137" t="s">
        <v>156</v>
      </c>
      <c r="D657" s="64"/>
      <c r="E657" s="64">
        <v>1400</v>
      </c>
      <c r="F657" s="64">
        <v>0</v>
      </c>
      <c r="G657" s="64"/>
      <c r="H657" s="64"/>
      <c r="I657" s="64"/>
      <c r="J657" s="64"/>
      <c r="IB657" s="110"/>
      <c r="IC657" s="110"/>
      <c r="ID657" s="110"/>
      <c r="IE657" s="110"/>
      <c r="IF657" s="110"/>
      <c r="IG657" s="110"/>
      <c r="IH657" s="110"/>
      <c r="II657" s="110"/>
      <c r="IJ657" s="110"/>
      <c r="IK657" s="110"/>
      <c r="IL657" s="110"/>
      <c r="IM657" s="110"/>
      <c r="IN657" s="110"/>
      <c r="IO657" s="110"/>
      <c r="IP657" s="110"/>
      <c r="IQ657" s="110"/>
      <c r="IR657" s="110"/>
    </row>
    <row r="658" spans="1:252" s="21" customFormat="1" ht="12.75" hidden="1">
      <c r="A658" s="103" t="s">
        <v>22</v>
      </c>
      <c r="B658" s="167" t="s">
        <v>23</v>
      </c>
      <c r="C658" s="137" t="s">
        <v>156</v>
      </c>
      <c r="D658" s="64"/>
      <c r="E658" s="64">
        <v>0</v>
      </c>
      <c r="F658" s="64">
        <v>0</v>
      </c>
      <c r="G658" s="64"/>
      <c r="H658" s="64"/>
      <c r="I658" s="64"/>
      <c r="J658" s="64"/>
      <c r="IB658" s="110"/>
      <c r="IC658" s="110"/>
      <c r="ID658" s="110"/>
      <c r="IE658" s="110"/>
      <c r="IF658" s="110"/>
      <c r="IG658" s="110"/>
      <c r="IH658" s="110"/>
      <c r="II658" s="110"/>
      <c r="IJ658" s="110"/>
      <c r="IK658" s="110"/>
      <c r="IL658" s="110"/>
      <c r="IM658" s="110"/>
      <c r="IN658" s="110"/>
      <c r="IO658" s="110"/>
      <c r="IP658" s="110"/>
      <c r="IQ658" s="110"/>
      <c r="IR658" s="110"/>
    </row>
    <row r="659" spans="1:252" s="21" customFormat="1" ht="12.75" hidden="1">
      <c r="A659" s="139" t="s">
        <v>1183</v>
      </c>
      <c r="B659" s="139" t="s">
        <v>1184</v>
      </c>
      <c r="C659" s="102"/>
      <c r="D659" s="64"/>
      <c r="E659" s="64">
        <f>E660</f>
        <v>3500</v>
      </c>
      <c r="F659" s="64"/>
      <c r="G659" s="64"/>
      <c r="H659" s="64"/>
      <c r="I659" s="64"/>
      <c r="J659" s="64"/>
      <c r="IB659" s="110"/>
      <c r="IC659" s="110"/>
      <c r="ID659" s="110"/>
      <c r="IE659" s="110"/>
      <c r="IF659" s="110"/>
      <c r="IG659" s="110"/>
      <c r="IH659" s="110"/>
      <c r="II659" s="110"/>
      <c r="IJ659" s="110"/>
      <c r="IK659" s="110"/>
      <c r="IL659" s="110"/>
      <c r="IM659" s="110"/>
      <c r="IN659" s="110"/>
      <c r="IO659" s="110"/>
      <c r="IP659" s="110"/>
      <c r="IQ659" s="110"/>
      <c r="IR659" s="110"/>
    </row>
    <row r="660" spans="1:252" s="21" customFormat="1" ht="22.5" hidden="1">
      <c r="A660" s="103" t="s">
        <v>1185</v>
      </c>
      <c r="B660" s="167" t="s">
        <v>1186</v>
      </c>
      <c r="C660" s="137"/>
      <c r="D660" s="64"/>
      <c r="E660" s="64">
        <f aca="true" t="shared" si="158" ref="E660:J660">E661+E662</f>
        <v>3500</v>
      </c>
      <c r="F660" s="64">
        <f t="shared" si="158"/>
        <v>11000</v>
      </c>
      <c r="G660" s="64">
        <f t="shared" si="158"/>
        <v>0</v>
      </c>
      <c r="H660" s="64">
        <f t="shared" si="158"/>
        <v>0</v>
      </c>
      <c r="I660" s="64">
        <f t="shared" si="158"/>
        <v>0</v>
      </c>
      <c r="J660" s="64">
        <f t="shared" si="158"/>
        <v>0</v>
      </c>
      <c r="IB660" s="110"/>
      <c r="IC660" s="110"/>
      <c r="ID660" s="110"/>
      <c r="IE660" s="110"/>
      <c r="IF660" s="110"/>
      <c r="IG660" s="110"/>
      <c r="IH660" s="110"/>
      <c r="II660" s="110"/>
      <c r="IJ660" s="110"/>
      <c r="IK660" s="110"/>
      <c r="IL660" s="110"/>
      <c r="IM660" s="110"/>
      <c r="IN660" s="110"/>
      <c r="IO660" s="110"/>
      <c r="IP660" s="110"/>
      <c r="IQ660" s="110"/>
      <c r="IR660" s="110"/>
    </row>
    <row r="661" spans="1:252" s="21" customFormat="1" ht="12.75" hidden="1">
      <c r="A661" s="101" t="s">
        <v>1182</v>
      </c>
      <c r="B661" s="101" t="s">
        <v>1187</v>
      </c>
      <c r="C661" s="102" t="s">
        <v>1145</v>
      </c>
      <c r="D661" s="64"/>
      <c r="E661" s="64">
        <v>3500</v>
      </c>
      <c r="F661" s="64">
        <v>11000</v>
      </c>
      <c r="G661" s="64"/>
      <c r="H661" s="64"/>
      <c r="I661" s="64"/>
      <c r="J661" s="64"/>
      <c r="IB661" s="110"/>
      <c r="IC661" s="110"/>
      <c r="ID661" s="110"/>
      <c r="IE661" s="110"/>
      <c r="IF661" s="110"/>
      <c r="IG661" s="110"/>
      <c r="IH661" s="110"/>
      <c r="II661" s="110"/>
      <c r="IJ661" s="110"/>
      <c r="IK661" s="110"/>
      <c r="IL661" s="110"/>
      <c r="IM661" s="110"/>
      <c r="IN661" s="110"/>
      <c r="IO661" s="110"/>
      <c r="IP661" s="110"/>
      <c r="IQ661" s="110"/>
      <c r="IR661" s="110"/>
    </row>
    <row r="662" spans="1:252" s="21" customFormat="1" ht="12.75" hidden="1">
      <c r="A662" s="101" t="s">
        <v>1188</v>
      </c>
      <c r="B662" s="101" t="s">
        <v>1190</v>
      </c>
      <c r="C662" s="102" t="s">
        <v>1189</v>
      </c>
      <c r="D662" s="64"/>
      <c r="E662" s="64"/>
      <c r="F662" s="64"/>
      <c r="G662" s="64"/>
      <c r="H662" s="64"/>
      <c r="I662" s="64"/>
      <c r="J662" s="64"/>
      <c r="IB662" s="110"/>
      <c r="IC662" s="110"/>
      <c r="ID662" s="110"/>
      <c r="IE662" s="110"/>
      <c r="IF662" s="110"/>
      <c r="IG662" s="110"/>
      <c r="IH662" s="110"/>
      <c r="II662" s="110"/>
      <c r="IJ662" s="110"/>
      <c r="IK662" s="110"/>
      <c r="IL662" s="110"/>
      <c r="IM662" s="110"/>
      <c r="IN662" s="110"/>
      <c r="IO662" s="110"/>
      <c r="IP662" s="110"/>
      <c r="IQ662" s="110"/>
      <c r="IR662" s="110"/>
    </row>
    <row r="663" spans="1:10" ht="12.75">
      <c r="A663" s="163" t="s">
        <v>1093</v>
      </c>
      <c r="B663" s="164" t="s">
        <v>1094</v>
      </c>
      <c r="C663" s="165"/>
      <c r="D663" s="162">
        <f aca="true" t="shared" si="159" ref="D663:J663">SUM(D664)</f>
        <v>90390.16</v>
      </c>
      <c r="E663" s="162">
        <f t="shared" si="159"/>
        <v>1606084.12</v>
      </c>
      <c r="F663" s="162">
        <f>SUM(F664)</f>
        <v>840484.86</v>
      </c>
      <c r="G663" s="162">
        <f t="shared" si="159"/>
        <v>2245800</v>
      </c>
      <c r="H663" s="162">
        <f t="shared" si="159"/>
        <v>2000000</v>
      </c>
      <c r="I663" s="162">
        <f t="shared" si="159"/>
        <v>2100000</v>
      </c>
      <c r="J663" s="162">
        <f t="shared" si="159"/>
        <v>2200000</v>
      </c>
    </row>
    <row r="664" spans="1:252" s="123" customFormat="1" ht="12.75">
      <c r="A664" s="103" t="s">
        <v>1095</v>
      </c>
      <c r="B664" s="167" t="s">
        <v>1096</v>
      </c>
      <c r="C664" s="137" t="s">
        <v>156</v>
      </c>
      <c r="D664" s="64">
        <v>90390.16</v>
      </c>
      <c r="E664" s="64">
        <v>1606084.12</v>
      </c>
      <c r="F664" s="64">
        <v>840484.86</v>
      </c>
      <c r="G664" s="64">
        <v>2245800</v>
      </c>
      <c r="H664" s="64">
        <v>2000000</v>
      </c>
      <c r="I664" s="64">
        <v>2100000</v>
      </c>
      <c r="J664" s="64">
        <v>2200000</v>
      </c>
      <c r="IB664" s="124"/>
      <c r="IC664" s="124"/>
      <c r="ID664" s="124"/>
      <c r="IE664" s="124"/>
      <c r="IF664" s="124"/>
      <c r="IG664" s="124"/>
      <c r="IH664" s="124"/>
      <c r="II664" s="124"/>
      <c r="IJ664" s="124"/>
      <c r="IK664" s="124"/>
      <c r="IL664" s="124"/>
      <c r="IM664" s="124"/>
      <c r="IN664" s="124"/>
      <c r="IO664" s="124"/>
      <c r="IP664" s="124"/>
      <c r="IQ664" s="124"/>
      <c r="IR664" s="124"/>
    </row>
    <row r="665" spans="1:10" ht="12.75">
      <c r="A665" s="159" t="s">
        <v>1097</v>
      </c>
      <c r="B665" s="160" t="s">
        <v>1098</v>
      </c>
      <c r="C665" s="161"/>
      <c r="D665" s="162">
        <f aca="true" t="shared" si="160" ref="D665:J666">SUM(D666)</f>
        <v>31241.7</v>
      </c>
      <c r="E665" s="162">
        <f t="shared" si="160"/>
        <v>84886.45</v>
      </c>
      <c r="F665" s="162">
        <f t="shared" si="160"/>
        <v>32686.75</v>
      </c>
      <c r="G665" s="162">
        <f t="shared" si="160"/>
        <v>34000</v>
      </c>
      <c r="H665" s="162">
        <f t="shared" si="160"/>
        <v>37000</v>
      </c>
      <c r="I665" s="162">
        <f t="shared" si="160"/>
        <v>40000</v>
      </c>
      <c r="J665" s="162">
        <f t="shared" si="160"/>
        <v>43000</v>
      </c>
    </row>
    <row r="666" spans="1:10" ht="12.75">
      <c r="A666" s="163" t="s">
        <v>1099</v>
      </c>
      <c r="B666" s="164" t="s">
        <v>1100</v>
      </c>
      <c r="C666" s="165"/>
      <c r="D666" s="162">
        <f t="shared" si="160"/>
        <v>31241.7</v>
      </c>
      <c r="E666" s="162">
        <f t="shared" si="160"/>
        <v>84886.45</v>
      </c>
      <c r="F666" s="162">
        <f t="shared" si="160"/>
        <v>32686.75</v>
      </c>
      <c r="G666" s="162">
        <f t="shared" si="160"/>
        <v>34000</v>
      </c>
      <c r="H666" s="162">
        <f t="shared" si="160"/>
        <v>37000</v>
      </c>
      <c r="I666" s="162">
        <f t="shared" si="160"/>
        <v>40000</v>
      </c>
      <c r="J666" s="162">
        <f t="shared" si="160"/>
        <v>43000</v>
      </c>
    </row>
    <row r="667" spans="1:252" s="123" customFormat="1" ht="22.5">
      <c r="A667" s="103" t="s">
        <v>1101</v>
      </c>
      <c r="B667" s="167" t="s">
        <v>1102</v>
      </c>
      <c r="C667" s="137" t="s">
        <v>103</v>
      </c>
      <c r="D667" s="64">
        <v>31241.7</v>
      </c>
      <c r="E667" s="64">
        <v>84886.45</v>
      </c>
      <c r="F667" s="64">
        <v>32686.75</v>
      </c>
      <c r="G667" s="64">
        <v>34000</v>
      </c>
      <c r="H667" s="64">
        <v>37000</v>
      </c>
      <c r="I667" s="64">
        <v>40000</v>
      </c>
      <c r="J667" s="64">
        <v>43000</v>
      </c>
      <c r="IB667" s="124"/>
      <c r="IC667" s="124"/>
      <c r="ID667" s="124"/>
      <c r="IE667" s="124"/>
      <c r="IF667" s="124"/>
      <c r="IG667" s="124"/>
      <c r="IH667" s="124"/>
      <c r="II667" s="124"/>
      <c r="IJ667" s="124"/>
      <c r="IK667" s="124"/>
      <c r="IL667" s="124"/>
      <c r="IM667" s="124"/>
      <c r="IN667" s="124"/>
      <c r="IO667" s="124"/>
      <c r="IP667" s="124"/>
      <c r="IQ667" s="124"/>
      <c r="IR667" s="124"/>
    </row>
    <row r="668" spans="1:10" ht="12.75">
      <c r="A668" s="159" t="s">
        <v>1103</v>
      </c>
      <c r="B668" s="160" t="s">
        <v>1104</v>
      </c>
      <c r="C668" s="161"/>
      <c r="D668" s="162">
        <f aca="true" t="shared" si="161" ref="D668:J668">SUM(D669+D722)</f>
        <v>6787818.39</v>
      </c>
      <c r="E668" s="162">
        <f t="shared" si="161"/>
        <v>7454430.680000001</v>
      </c>
      <c r="F668" s="162">
        <f t="shared" si="161"/>
        <v>7297935.95</v>
      </c>
      <c r="G668" s="162">
        <f t="shared" si="161"/>
        <v>47013899.339999996</v>
      </c>
      <c r="H668" s="162">
        <f t="shared" si="161"/>
        <v>12000000</v>
      </c>
      <c r="I668" s="162">
        <f t="shared" si="161"/>
        <v>0</v>
      </c>
      <c r="J668" s="162">
        <f t="shared" si="161"/>
        <v>0</v>
      </c>
    </row>
    <row r="669" spans="1:10" ht="12.75">
      <c r="A669" s="163" t="s">
        <v>1105</v>
      </c>
      <c r="B669" s="164" t="s">
        <v>819</v>
      </c>
      <c r="C669" s="165"/>
      <c r="D669" s="162">
        <f aca="true" t="shared" si="162" ref="D669:J669">SUM(D670)</f>
        <v>6609495.26</v>
      </c>
      <c r="E669" s="162">
        <f>SUM(E670+E721)</f>
        <v>5353756.930000001</v>
      </c>
      <c r="F669" s="162">
        <f t="shared" si="162"/>
        <v>7211269.29</v>
      </c>
      <c r="G669" s="162">
        <f t="shared" si="162"/>
        <v>41101661.8</v>
      </c>
      <c r="H669" s="162">
        <f t="shared" si="162"/>
        <v>12000000</v>
      </c>
      <c r="I669" s="162">
        <f t="shared" si="162"/>
        <v>0</v>
      </c>
      <c r="J669" s="162">
        <f t="shared" si="162"/>
        <v>0</v>
      </c>
    </row>
    <row r="670" spans="1:252" s="21" customFormat="1" ht="12.75">
      <c r="A670" s="103" t="s">
        <v>1106</v>
      </c>
      <c r="B670" s="167" t="s">
        <v>1107</v>
      </c>
      <c r="C670" s="137"/>
      <c r="D670" s="64">
        <f>D671+D674+D675</f>
        <v>6609495.26</v>
      </c>
      <c r="E670" s="64">
        <f>SUM(E675+E671)</f>
        <v>5103756.930000001</v>
      </c>
      <c r="F670" s="64">
        <f>SUM(F675)</f>
        <v>7211269.29</v>
      </c>
      <c r="G670" s="64">
        <f>SUM(G675)</f>
        <v>41101661.8</v>
      </c>
      <c r="H670" s="64">
        <f>SUM(H675)</f>
        <v>12000000</v>
      </c>
      <c r="I670" s="64">
        <f>SUM(I675)</f>
        <v>0</v>
      </c>
      <c r="J670" s="64">
        <f>SUM(J675)</f>
        <v>0</v>
      </c>
      <c r="IB670" s="110"/>
      <c r="IC670" s="110"/>
      <c r="ID670" s="110"/>
      <c r="IE670" s="110"/>
      <c r="IF670" s="110"/>
      <c r="IG670" s="110"/>
      <c r="IH670" s="110"/>
      <c r="II670" s="110"/>
      <c r="IJ670" s="110"/>
      <c r="IK670" s="110"/>
      <c r="IL670" s="110"/>
      <c r="IM670" s="110"/>
      <c r="IN670" s="110"/>
      <c r="IO670" s="110"/>
      <c r="IP670" s="110"/>
      <c r="IQ670" s="110"/>
      <c r="IR670" s="110"/>
    </row>
    <row r="671" spans="1:252" s="21" customFormat="1" ht="17.25" customHeight="1" hidden="1">
      <c r="A671" s="103" t="s">
        <v>1419</v>
      </c>
      <c r="B671" s="167" t="s">
        <v>1420</v>
      </c>
      <c r="C671" s="137"/>
      <c r="D671" s="64">
        <f aca="true" t="shared" si="163" ref="D671:I671">D672+D673</f>
        <v>112300</v>
      </c>
      <c r="E671" s="64">
        <f t="shared" si="163"/>
        <v>82683</v>
      </c>
      <c r="F671" s="64">
        <f t="shared" si="163"/>
        <v>0</v>
      </c>
      <c r="G671" s="64">
        <f t="shared" si="163"/>
        <v>0</v>
      </c>
      <c r="H671" s="64">
        <f t="shared" si="163"/>
        <v>0</v>
      </c>
      <c r="I671" s="64">
        <f t="shared" si="163"/>
        <v>0</v>
      </c>
      <c r="J671" s="64">
        <f>J672+J673</f>
        <v>0</v>
      </c>
      <c r="IB671" s="110"/>
      <c r="IC671" s="110"/>
      <c r="ID671" s="110"/>
      <c r="IE671" s="110"/>
      <c r="IF671" s="110"/>
      <c r="IG671" s="110"/>
      <c r="IH671" s="110"/>
      <c r="II671" s="110"/>
      <c r="IJ671" s="110"/>
      <c r="IK671" s="110"/>
      <c r="IL671" s="110"/>
      <c r="IM671" s="110"/>
      <c r="IN671" s="110"/>
      <c r="IO671" s="110"/>
      <c r="IP671" s="110"/>
      <c r="IQ671" s="110"/>
      <c r="IR671" s="110"/>
    </row>
    <row r="672" spans="1:252" s="21" customFormat="1" ht="12.75" hidden="1">
      <c r="A672" s="101" t="s">
        <v>1421</v>
      </c>
      <c r="B672" s="142" t="s">
        <v>1422</v>
      </c>
      <c r="C672" s="143" t="s">
        <v>127</v>
      </c>
      <c r="D672" s="64">
        <v>22300</v>
      </c>
      <c r="E672" s="64">
        <v>82683</v>
      </c>
      <c r="F672" s="64"/>
      <c r="G672" s="64"/>
      <c r="H672" s="64"/>
      <c r="I672" s="64"/>
      <c r="J672" s="64"/>
      <c r="IB672" s="110"/>
      <c r="IC672" s="110"/>
      <c r="ID672" s="110"/>
      <c r="IE672" s="110"/>
      <c r="IF672" s="110"/>
      <c r="IG672" s="110"/>
      <c r="IH672" s="110"/>
      <c r="II672" s="110"/>
      <c r="IJ672" s="110"/>
      <c r="IK672" s="110"/>
      <c r="IL672" s="110"/>
      <c r="IM672" s="110"/>
      <c r="IN672" s="110"/>
      <c r="IO672" s="110"/>
      <c r="IP672" s="110"/>
      <c r="IQ672" s="110"/>
      <c r="IR672" s="110"/>
    </row>
    <row r="673" spans="1:252" s="21" customFormat="1" ht="12.75" hidden="1">
      <c r="A673" s="101" t="s">
        <v>1615</v>
      </c>
      <c r="B673" s="101" t="s">
        <v>1422</v>
      </c>
      <c r="C673" s="102" t="s">
        <v>130</v>
      </c>
      <c r="D673" s="64">
        <v>90000</v>
      </c>
      <c r="E673" s="64"/>
      <c r="F673" s="64"/>
      <c r="G673" s="64"/>
      <c r="H673" s="64"/>
      <c r="I673" s="64"/>
      <c r="J673" s="64"/>
      <c r="IB673" s="110"/>
      <c r="IC673" s="110"/>
      <c r="ID673" s="110"/>
      <c r="IE673" s="110"/>
      <c r="IF673" s="110"/>
      <c r="IG673" s="110"/>
      <c r="IH673" s="110"/>
      <c r="II673" s="110"/>
      <c r="IJ673" s="110"/>
      <c r="IK673" s="110"/>
      <c r="IL673" s="110"/>
      <c r="IM673" s="110"/>
      <c r="IN673" s="110"/>
      <c r="IO673" s="110"/>
      <c r="IP673" s="110"/>
      <c r="IQ673" s="110"/>
      <c r="IR673" s="110"/>
    </row>
    <row r="674" spans="1:252" s="21" customFormat="1" ht="12.75" hidden="1">
      <c r="A674" s="103" t="s">
        <v>1623</v>
      </c>
      <c r="B674" s="103" t="s">
        <v>1624</v>
      </c>
      <c r="C674" s="104" t="s">
        <v>1570</v>
      </c>
      <c r="D674" s="64">
        <v>396000</v>
      </c>
      <c r="E674" s="64"/>
      <c r="F674" s="64"/>
      <c r="G674" s="64"/>
      <c r="H674" s="64"/>
      <c r="I674" s="64"/>
      <c r="J674" s="64"/>
      <c r="IB674" s="110"/>
      <c r="IC674" s="110"/>
      <c r="ID674" s="110"/>
      <c r="IE674" s="110"/>
      <c r="IF674" s="110"/>
      <c r="IG674" s="110"/>
      <c r="IH674" s="110"/>
      <c r="II674" s="110"/>
      <c r="IJ674" s="110"/>
      <c r="IK674" s="110"/>
      <c r="IL674" s="110"/>
      <c r="IM674" s="110"/>
      <c r="IN674" s="110"/>
      <c r="IO674" s="110"/>
      <c r="IP674" s="110"/>
      <c r="IQ674" s="110"/>
      <c r="IR674" s="110"/>
    </row>
    <row r="675" spans="1:252" s="21" customFormat="1" ht="12.75">
      <c r="A675" s="103" t="s">
        <v>1108</v>
      </c>
      <c r="B675" s="167" t="s">
        <v>883</v>
      </c>
      <c r="C675" s="137"/>
      <c r="D675" s="64">
        <f aca="true" t="shared" si="164" ref="D675:J675">SUM(D676:D717)</f>
        <v>6101195.26</v>
      </c>
      <c r="E675" s="64">
        <f t="shared" si="164"/>
        <v>5021073.930000001</v>
      </c>
      <c r="F675" s="64">
        <f t="shared" si="164"/>
        <v>7211269.29</v>
      </c>
      <c r="G675" s="64">
        <f t="shared" si="164"/>
        <v>41101661.8</v>
      </c>
      <c r="H675" s="64">
        <f t="shared" si="164"/>
        <v>12000000</v>
      </c>
      <c r="I675" s="64">
        <f t="shared" si="164"/>
        <v>0</v>
      </c>
      <c r="J675" s="64">
        <f t="shared" si="164"/>
        <v>0</v>
      </c>
      <c r="IB675" s="110"/>
      <c r="IC675" s="110"/>
      <c r="ID675" s="110"/>
      <c r="IE675" s="110"/>
      <c r="IF675" s="110"/>
      <c r="IG675" s="110"/>
      <c r="IH675" s="110"/>
      <c r="II675" s="110"/>
      <c r="IJ675" s="110"/>
      <c r="IK675" s="110"/>
      <c r="IL675" s="110"/>
      <c r="IM675" s="110"/>
      <c r="IN675" s="110"/>
      <c r="IO675" s="110"/>
      <c r="IP675" s="110"/>
      <c r="IQ675" s="110"/>
      <c r="IR675" s="110"/>
    </row>
    <row r="676" spans="1:252" s="21" customFormat="1" ht="12.75" hidden="1">
      <c r="A676" s="101" t="s">
        <v>1109</v>
      </c>
      <c r="B676" s="142" t="s">
        <v>1110</v>
      </c>
      <c r="C676" s="143" t="s">
        <v>161</v>
      </c>
      <c r="D676" s="64">
        <v>1752201.46</v>
      </c>
      <c r="E676" s="64">
        <v>3172474.02</v>
      </c>
      <c r="F676" s="64">
        <v>4224322.57</v>
      </c>
      <c r="G676" s="64">
        <v>21955000</v>
      </c>
      <c r="H676" s="64">
        <v>12000000</v>
      </c>
      <c r="I676" s="64"/>
      <c r="J676" s="64"/>
      <c r="IB676" s="110"/>
      <c r="IC676" s="110"/>
      <c r="ID676" s="110"/>
      <c r="IE676" s="110"/>
      <c r="IF676" s="110"/>
      <c r="IG676" s="110"/>
      <c r="IH676" s="110"/>
      <c r="II676" s="110"/>
      <c r="IJ676" s="110"/>
      <c r="IK676" s="110"/>
      <c r="IL676" s="110"/>
      <c r="IM676" s="110"/>
      <c r="IN676" s="110"/>
      <c r="IO676" s="110"/>
      <c r="IP676" s="110"/>
      <c r="IQ676" s="110"/>
      <c r="IR676" s="110"/>
    </row>
    <row r="677" spans="1:252" s="21" customFormat="1" ht="12.75" hidden="1">
      <c r="A677" s="101" t="s">
        <v>83</v>
      </c>
      <c r="B677" s="101" t="s">
        <v>433</v>
      </c>
      <c r="C677" s="143" t="s">
        <v>434</v>
      </c>
      <c r="D677" s="64">
        <v>0</v>
      </c>
      <c r="E677" s="64">
        <v>0</v>
      </c>
      <c r="F677" s="64"/>
      <c r="G677" s="64"/>
      <c r="H677" s="64"/>
      <c r="I677" s="64"/>
      <c r="J677" s="64"/>
      <c r="IB677" s="110"/>
      <c r="IC677" s="110"/>
      <c r="ID677" s="110"/>
      <c r="IE677" s="110"/>
      <c r="IF677" s="110"/>
      <c r="IG677" s="110"/>
      <c r="IH677" s="110"/>
      <c r="II677" s="110"/>
      <c r="IJ677" s="110"/>
      <c r="IK677" s="110"/>
      <c r="IL677" s="110"/>
      <c r="IM677" s="110"/>
      <c r="IN677" s="110"/>
      <c r="IO677" s="110"/>
      <c r="IP677" s="110"/>
      <c r="IQ677" s="110"/>
      <c r="IR677" s="110"/>
    </row>
    <row r="678" spans="1:252" s="21" customFormat="1" ht="12.75" hidden="1">
      <c r="A678" s="101" t="s">
        <v>88</v>
      </c>
      <c r="B678" s="101" t="s">
        <v>29</v>
      </c>
      <c r="C678" s="143" t="s">
        <v>180</v>
      </c>
      <c r="D678" s="64"/>
      <c r="E678" s="64">
        <v>0</v>
      </c>
      <c r="F678" s="64"/>
      <c r="G678" s="64"/>
      <c r="H678" s="64"/>
      <c r="I678" s="64"/>
      <c r="J678" s="64"/>
      <c r="IB678" s="110"/>
      <c r="IC678" s="110"/>
      <c r="ID678" s="110"/>
      <c r="IE678" s="110"/>
      <c r="IF678" s="110"/>
      <c r="IG678" s="110"/>
      <c r="IH678" s="110"/>
      <c r="II678" s="110"/>
      <c r="IJ678" s="110"/>
      <c r="IK678" s="110"/>
      <c r="IL678" s="110"/>
      <c r="IM678" s="110"/>
      <c r="IN678" s="110"/>
      <c r="IO678" s="110"/>
      <c r="IP678" s="110"/>
      <c r="IQ678" s="110"/>
      <c r="IR678" s="110"/>
    </row>
    <row r="679" spans="1:252" s="21" customFormat="1" ht="12.75" hidden="1">
      <c r="A679" s="101" t="s">
        <v>211</v>
      </c>
      <c r="B679" s="101" t="s">
        <v>212</v>
      </c>
      <c r="C679" s="143" t="s">
        <v>205</v>
      </c>
      <c r="D679" s="64">
        <v>11934</v>
      </c>
      <c r="E679" s="64">
        <v>48750</v>
      </c>
      <c r="F679" s="64"/>
      <c r="G679" s="64"/>
      <c r="H679" s="64"/>
      <c r="I679" s="64"/>
      <c r="J679" s="64"/>
      <c r="IB679" s="110"/>
      <c r="IC679" s="110"/>
      <c r="ID679" s="110"/>
      <c r="IE679" s="110"/>
      <c r="IF679" s="110"/>
      <c r="IG679" s="110"/>
      <c r="IH679" s="110"/>
      <c r="II679" s="110"/>
      <c r="IJ679" s="110"/>
      <c r="IK679" s="110"/>
      <c r="IL679" s="110"/>
      <c r="IM679" s="110"/>
      <c r="IN679" s="110"/>
      <c r="IO679" s="110"/>
      <c r="IP679" s="110"/>
      <c r="IQ679" s="110"/>
      <c r="IR679" s="110"/>
    </row>
    <row r="680" spans="1:252" s="21" customFormat="1" ht="12.75" hidden="1">
      <c r="A680" s="101" t="s">
        <v>1513</v>
      </c>
      <c r="B680" s="142" t="s">
        <v>2032</v>
      </c>
      <c r="C680" s="102" t="s">
        <v>1114</v>
      </c>
      <c r="D680" s="64">
        <v>828678.48</v>
      </c>
      <c r="E680" s="64">
        <v>0</v>
      </c>
      <c r="F680" s="64">
        <v>0</v>
      </c>
      <c r="G680" s="64"/>
      <c r="H680" s="64"/>
      <c r="I680" s="64"/>
      <c r="J680" s="64"/>
      <c r="IB680" s="110"/>
      <c r="IC680" s="110"/>
      <c r="ID680" s="110"/>
      <c r="IE680" s="110"/>
      <c r="IF680" s="110"/>
      <c r="IG680" s="110"/>
      <c r="IH680" s="110"/>
      <c r="II680" s="110"/>
      <c r="IJ680" s="110"/>
      <c r="IK680" s="110"/>
      <c r="IL680" s="110"/>
      <c r="IM680" s="110"/>
      <c r="IN680" s="110"/>
      <c r="IO680" s="110"/>
      <c r="IP680" s="110"/>
      <c r="IQ680" s="110"/>
      <c r="IR680" s="110"/>
    </row>
    <row r="681" spans="1:252" s="21" customFormat="1" ht="12.75" hidden="1">
      <c r="A681" s="101" t="s">
        <v>1202</v>
      </c>
      <c r="B681" s="101" t="s">
        <v>1437</v>
      </c>
      <c r="C681" s="102" t="s">
        <v>1113</v>
      </c>
      <c r="D681" s="64">
        <v>1848843.75</v>
      </c>
      <c r="E681" s="64">
        <v>0</v>
      </c>
      <c r="F681" s="64">
        <v>53625</v>
      </c>
      <c r="G681" s="64">
        <v>526500</v>
      </c>
      <c r="H681" s="64"/>
      <c r="I681" s="64"/>
      <c r="J681" s="64"/>
      <c r="IB681" s="110"/>
      <c r="IC681" s="110"/>
      <c r="ID681" s="110"/>
      <c r="IE681" s="110"/>
      <c r="IF681" s="110"/>
      <c r="IG681" s="110"/>
      <c r="IH681" s="110"/>
      <c r="II681" s="110"/>
      <c r="IJ681" s="110"/>
      <c r="IK681" s="110"/>
      <c r="IL681" s="110"/>
      <c r="IM681" s="110"/>
      <c r="IN681" s="110"/>
      <c r="IO681" s="110"/>
      <c r="IP681" s="110"/>
      <c r="IQ681" s="110"/>
      <c r="IR681" s="110"/>
    </row>
    <row r="682" spans="1:252" s="21" customFormat="1" ht="12.75" hidden="1">
      <c r="A682" s="101" t="s">
        <v>1477</v>
      </c>
      <c r="B682" s="101" t="s">
        <v>1478</v>
      </c>
      <c r="C682" s="102" t="s">
        <v>430</v>
      </c>
      <c r="D682" s="64">
        <v>88187.04</v>
      </c>
      <c r="E682" s="64">
        <v>98529.56</v>
      </c>
      <c r="F682" s="64"/>
      <c r="G682" s="64"/>
      <c r="H682" s="64"/>
      <c r="I682" s="64"/>
      <c r="J682" s="64"/>
      <c r="IB682" s="110"/>
      <c r="IC682" s="110"/>
      <c r="ID682" s="110"/>
      <c r="IE682" s="110"/>
      <c r="IF682" s="110"/>
      <c r="IG682" s="110"/>
      <c r="IH682" s="110"/>
      <c r="II682" s="110"/>
      <c r="IJ682" s="110"/>
      <c r="IK682" s="110"/>
      <c r="IL682" s="110"/>
      <c r="IM682" s="110"/>
      <c r="IN682" s="110"/>
      <c r="IO682" s="110"/>
      <c r="IP682" s="110"/>
      <c r="IQ682" s="110"/>
      <c r="IR682" s="110"/>
    </row>
    <row r="683" spans="1:252" s="21" customFormat="1" ht="12.75" hidden="1">
      <c r="A683" s="101" t="s">
        <v>1479</v>
      </c>
      <c r="B683" s="101" t="s">
        <v>1480</v>
      </c>
      <c r="C683" s="102" t="s">
        <v>432</v>
      </c>
      <c r="D683" s="64">
        <v>442955.09</v>
      </c>
      <c r="E683" s="64">
        <v>395179.07</v>
      </c>
      <c r="F683" s="64"/>
      <c r="G683" s="64"/>
      <c r="H683" s="64"/>
      <c r="I683" s="64"/>
      <c r="J683" s="64"/>
      <c r="IB683" s="110"/>
      <c r="IC683" s="110"/>
      <c r="ID683" s="110"/>
      <c r="IE683" s="110"/>
      <c r="IF683" s="110"/>
      <c r="IG683" s="110"/>
      <c r="IH683" s="110"/>
      <c r="II683" s="110"/>
      <c r="IJ683" s="110"/>
      <c r="IK683" s="110"/>
      <c r="IL683" s="110"/>
      <c r="IM683" s="110"/>
      <c r="IN683" s="110"/>
      <c r="IO683" s="110"/>
      <c r="IP683" s="110"/>
      <c r="IQ683" s="110"/>
      <c r="IR683" s="110"/>
    </row>
    <row r="684" spans="1:252" s="21" customFormat="1" ht="12.75" hidden="1">
      <c r="A684" s="101" t="s">
        <v>1467</v>
      </c>
      <c r="B684" s="101" t="s">
        <v>1481</v>
      </c>
      <c r="C684" s="102" t="s">
        <v>1232</v>
      </c>
      <c r="D684" s="64">
        <v>0</v>
      </c>
      <c r="E684" s="64">
        <v>0</v>
      </c>
      <c r="F684" s="64">
        <v>489747.47</v>
      </c>
      <c r="G684" s="64">
        <v>4550000</v>
      </c>
      <c r="H684" s="64"/>
      <c r="I684" s="64"/>
      <c r="J684" s="64"/>
      <c r="IB684" s="110"/>
      <c r="IC684" s="110"/>
      <c r="ID684" s="110"/>
      <c r="IE684" s="110"/>
      <c r="IF684" s="110"/>
      <c r="IG684" s="110"/>
      <c r="IH684" s="110"/>
      <c r="II684" s="110"/>
      <c r="IJ684" s="110"/>
      <c r="IK684" s="110"/>
      <c r="IL684" s="110"/>
      <c r="IM684" s="110"/>
      <c r="IN684" s="110"/>
      <c r="IO684" s="110"/>
      <c r="IP684" s="110"/>
      <c r="IQ684" s="110"/>
      <c r="IR684" s="110"/>
    </row>
    <row r="685" spans="1:252" s="21" customFormat="1" ht="12.75" hidden="1">
      <c r="A685" s="101" t="s">
        <v>1377</v>
      </c>
      <c r="B685" s="101" t="s">
        <v>1379</v>
      </c>
      <c r="C685" s="102" t="s">
        <v>1378</v>
      </c>
      <c r="D685" s="64">
        <v>0</v>
      </c>
      <c r="E685" s="64">
        <v>746054</v>
      </c>
      <c r="F685" s="64">
        <v>541826.04</v>
      </c>
      <c r="G685" s="64">
        <v>925000</v>
      </c>
      <c r="H685" s="64"/>
      <c r="I685" s="64"/>
      <c r="J685" s="64"/>
      <c r="IB685" s="110"/>
      <c r="IC685" s="110"/>
      <c r="ID685" s="110"/>
      <c r="IE685" s="110"/>
      <c r="IF685" s="110"/>
      <c r="IG685" s="110"/>
      <c r="IH685" s="110"/>
      <c r="II685" s="110"/>
      <c r="IJ685" s="110"/>
      <c r="IK685" s="110"/>
      <c r="IL685" s="110"/>
      <c r="IM685" s="110"/>
      <c r="IN685" s="110"/>
      <c r="IO685" s="110"/>
      <c r="IP685" s="110"/>
      <c r="IQ685" s="110"/>
      <c r="IR685" s="110"/>
    </row>
    <row r="686" spans="1:252" s="21" customFormat="1" ht="12.75" hidden="1">
      <c r="A686" s="101" t="s">
        <v>1438</v>
      </c>
      <c r="B686" s="101" t="s">
        <v>1439</v>
      </c>
      <c r="C686" s="102" t="s">
        <v>1412</v>
      </c>
      <c r="D686" s="64">
        <v>146250</v>
      </c>
      <c r="E686" s="64"/>
      <c r="F686" s="64"/>
      <c r="G686" s="64"/>
      <c r="H686" s="64"/>
      <c r="I686" s="64"/>
      <c r="J686" s="64"/>
      <c r="IB686" s="110"/>
      <c r="IC686" s="110"/>
      <c r="ID686" s="110"/>
      <c r="IE686" s="110"/>
      <c r="IF686" s="110"/>
      <c r="IG686" s="110"/>
      <c r="IH686" s="110"/>
      <c r="II686" s="110"/>
      <c r="IJ686" s="110"/>
      <c r="IK686" s="110"/>
      <c r="IL686" s="110"/>
      <c r="IM686" s="110"/>
      <c r="IN686" s="110"/>
      <c r="IO686" s="110"/>
      <c r="IP686" s="110"/>
      <c r="IQ686" s="110"/>
      <c r="IR686" s="110"/>
    </row>
    <row r="687" spans="1:252" s="21" customFormat="1" ht="12.75" hidden="1">
      <c r="A687" s="101" t="s">
        <v>1489</v>
      </c>
      <c r="B687" s="101" t="s">
        <v>1877</v>
      </c>
      <c r="C687" s="102" t="s">
        <v>1490</v>
      </c>
      <c r="D687" s="64">
        <v>4345.44</v>
      </c>
      <c r="E687" s="64">
        <v>0</v>
      </c>
      <c r="F687" s="64">
        <v>0</v>
      </c>
      <c r="G687" s="64">
        <v>983000</v>
      </c>
      <c r="H687" s="64"/>
      <c r="I687" s="64"/>
      <c r="J687" s="64"/>
      <c r="IB687" s="110"/>
      <c r="IC687" s="110"/>
      <c r="ID687" s="110"/>
      <c r="IE687" s="110"/>
      <c r="IF687" s="110"/>
      <c r="IG687" s="110"/>
      <c r="IH687" s="110"/>
      <c r="II687" s="110"/>
      <c r="IJ687" s="110"/>
      <c r="IK687" s="110"/>
      <c r="IL687" s="110"/>
      <c r="IM687" s="110"/>
      <c r="IN687" s="110"/>
      <c r="IO687" s="110"/>
      <c r="IP687" s="110"/>
      <c r="IQ687" s="110"/>
      <c r="IR687" s="110"/>
    </row>
    <row r="688" spans="1:252" s="21" customFormat="1" ht="12.75" hidden="1">
      <c r="A688" s="101" t="s">
        <v>1491</v>
      </c>
      <c r="B688" s="101" t="s">
        <v>1492</v>
      </c>
      <c r="C688" s="102" t="s">
        <v>1493</v>
      </c>
      <c r="D688" s="64">
        <v>49100</v>
      </c>
      <c r="E688" s="64">
        <v>0</v>
      </c>
      <c r="F688" s="64"/>
      <c r="G688" s="64"/>
      <c r="H688" s="64"/>
      <c r="I688" s="64"/>
      <c r="J688" s="64"/>
      <c r="IB688" s="110"/>
      <c r="IC688" s="110"/>
      <c r="ID688" s="110"/>
      <c r="IE688" s="110"/>
      <c r="IF688" s="110"/>
      <c r="IG688" s="110"/>
      <c r="IH688" s="110"/>
      <c r="II688" s="110"/>
      <c r="IJ688" s="110"/>
      <c r="IK688" s="110"/>
      <c r="IL688" s="110"/>
      <c r="IM688" s="110"/>
      <c r="IN688" s="110"/>
      <c r="IO688" s="110"/>
      <c r="IP688" s="110"/>
      <c r="IQ688" s="110"/>
      <c r="IR688" s="110"/>
    </row>
    <row r="689" spans="1:252" s="21" customFormat="1" ht="12.75" hidden="1">
      <c r="A689" s="101" t="s">
        <v>1494</v>
      </c>
      <c r="B689" s="101" t="s">
        <v>1495</v>
      </c>
      <c r="C689" s="102" t="s">
        <v>1496</v>
      </c>
      <c r="D689" s="64">
        <v>98200</v>
      </c>
      <c r="E689" s="64">
        <v>0</v>
      </c>
      <c r="F689" s="64"/>
      <c r="G689" s="64"/>
      <c r="H689" s="64"/>
      <c r="I689" s="64"/>
      <c r="J689" s="64"/>
      <c r="IB689" s="110"/>
      <c r="IC689" s="110"/>
      <c r="ID689" s="110"/>
      <c r="IE689" s="110"/>
      <c r="IF689" s="110"/>
      <c r="IG689" s="110"/>
      <c r="IH689" s="110"/>
      <c r="II689" s="110"/>
      <c r="IJ689" s="110"/>
      <c r="IK689" s="110"/>
      <c r="IL689" s="110"/>
      <c r="IM689" s="110"/>
      <c r="IN689" s="110"/>
      <c r="IO689" s="110"/>
      <c r="IP689" s="110"/>
      <c r="IQ689" s="110"/>
      <c r="IR689" s="110"/>
    </row>
    <row r="690" spans="1:252" s="21" customFormat="1" ht="12.75" hidden="1">
      <c r="A690" s="101" t="s">
        <v>1497</v>
      </c>
      <c r="B690" s="101" t="s">
        <v>1498</v>
      </c>
      <c r="C690" s="102" t="s">
        <v>1499</v>
      </c>
      <c r="D690" s="64">
        <v>98200</v>
      </c>
      <c r="E690" s="64">
        <v>0</v>
      </c>
      <c r="F690" s="64"/>
      <c r="G690" s="64"/>
      <c r="H690" s="64"/>
      <c r="I690" s="64"/>
      <c r="J690" s="64"/>
      <c r="IB690" s="110"/>
      <c r="IC690" s="110"/>
      <c r="ID690" s="110"/>
      <c r="IE690" s="110"/>
      <c r="IF690" s="110"/>
      <c r="IG690" s="110"/>
      <c r="IH690" s="110"/>
      <c r="II690" s="110"/>
      <c r="IJ690" s="110"/>
      <c r="IK690" s="110"/>
      <c r="IL690" s="110"/>
      <c r="IM690" s="110"/>
      <c r="IN690" s="110"/>
      <c r="IO690" s="110"/>
      <c r="IP690" s="110"/>
      <c r="IQ690" s="110"/>
      <c r="IR690" s="110"/>
    </row>
    <row r="691" spans="1:252" s="21" customFormat="1" ht="12.75" hidden="1">
      <c r="A691" s="101" t="s">
        <v>1500</v>
      </c>
      <c r="B691" s="101" t="s">
        <v>1501</v>
      </c>
      <c r="C691" s="102" t="s">
        <v>1502</v>
      </c>
      <c r="D691" s="64">
        <v>122925</v>
      </c>
      <c r="E691" s="64">
        <v>0</v>
      </c>
      <c r="F691" s="64"/>
      <c r="G691" s="64"/>
      <c r="H691" s="64"/>
      <c r="I691" s="64"/>
      <c r="J691" s="64"/>
      <c r="IB691" s="110"/>
      <c r="IC691" s="110"/>
      <c r="ID691" s="110"/>
      <c r="IE691" s="110"/>
      <c r="IF691" s="110"/>
      <c r="IG691" s="110"/>
      <c r="IH691" s="110"/>
      <c r="II691" s="110"/>
      <c r="IJ691" s="110"/>
      <c r="IK691" s="110"/>
      <c r="IL691" s="110"/>
      <c r="IM691" s="110"/>
      <c r="IN691" s="110"/>
      <c r="IO691" s="110"/>
      <c r="IP691" s="110"/>
      <c r="IQ691" s="110"/>
      <c r="IR691" s="110"/>
    </row>
    <row r="692" spans="1:252" s="21" customFormat="1" ht="12.75" hidden="1">
      <c r="A692" s="101" t="s">
        <v>1505</v>
      </c>
      <c r="B692" s="101" t="s">
        <v>1503</v>
      </c>
      <c r="C692" s="102" t="s">
        <v>1504</v>
      </c>
      <c r="D692" s="64">
        <v>0</v>
      </c>
      <c r="E692" s="64">
        <v>0</v>
      </c>
      <c r="F692" s="64"/>
      <c r="G692" s="64"/>
      <c r="H692" s="64"/>
      <c r="I692" s="64"/>
      <c r="J692" s="64"/>
      <c r="IB692" s="110"/>
      <c r="IC692" s="110"/>
      <c r="ID692" s="110"/>
      <c r="IE692" s="110"/>
      <c r="IF692" s="110"/>
      <c r="IG692" s="110"/>
      <c r="IH692" s="110"/>
      <c r="II692" s="110"/>
      <c r="IJ692" s="110"/>
      <c r="IK692" s="110"/>
      <c r="IL692" s="110"/>
      <c r="IM692" s="110"/>
      <c r="IN692" s="110"/>
      <c r="IO692" s="110"/>
      <c r="IP692" s="110"/>
      <c r="IQ692" s="110"/>
      <c r="IR692" s="110"/>
    </row>
    <row r="693" spans="1:252" s="21" customFormat="1" ht="12.75" hidden="1">
      <c r="A693" s="101" t="s">
        <v>1506</v>
      </c>
      <c r="B693" s="101" t="s">
        <v>1507</v>
      </c>
      <c r="C693" s="102" t="s">
        <v>1508</v>
      </c>
      <c r="D693" s="64">
        <v>390000</v>
      </c>
      <c r="E693" s="64">
        <v>0</v>
      </c>
      <c r="F693" s="64"/>
      <c r="G693" s="64">
        <v>97500</v>
      </c>
      <c r="H693" s="64"/>
      <c r="I693" s="64"/>
      <c r="J693" s="64"/>
      <c r="IB693" s="110"/>
      <c r="IC693" s="110"/>
      <c r="ID693" s="110"/>
      <c r="IE693" s="110"/>
      <c r="IF693" s="110"/>
      <c r="IG693" s="110"/>
      <c r="IH693" s="110"/>
      <c r="II693" s="110"/>
      <c r="IJ693" s="110"/>
      <c r="IK693" s="110"/>
      <c r="IL693" s="110"/>
      <c r="IM693" s="110"/>
      <c r="IN693" s="110"/>
      <c r="IO693" s="110"/>
      <c r="IP693" s="110"/>
      <c r="IQ693" s="110"/>
      <c r="IR693" s="110"/>
    </row>
    <row r="694" spans="1:252" s="21" customFormat="1" ht="12.75" hidden="1">
      <c r="A694" s="101" t="s">
        <v>1509</v>
      </c>
      <c r="B694" s="101" t="s">
        <v>1510</v>
      </c>
      <c r="C694" s="102" t="s">
        <v>1511</v>
      </c>
      <c r="D694" s="64">
        <v>121875</v>
      </c>
      <c r="E694" s="64">
        <v>0</v>
      </c>
      <c r="F694" s="64">
        <v>0</v>
      </c>
      <c r="G694" s="64">
        <v>120000</v>
      </c>
      <c r="H694" s="64"/>
      <c r="I694" s="64"/>
      <c r="J694" s="64"/>
      <c r="IB694" s="110"/>
      <c r="IC694" s="110"/>
      <c r="ID694" s="110"/>
      <c r="IE694" s="110"/>
      <c r="IF694" s="110"/>
      <c r="IG694" s="110"/>
      <c r="IH694" s="110"/>
      <c r="II694" s="110"/>
      <c r="IJ694" s="110"/>
      <c r="IK694" s="110"/>
      <c r="IL694" s="110"/>
      <c r="IM694" s="110"/>
      <c r="IN694" s="110"/>
      <c r="IO694" s="110"/>
      <c r="IP694" s="110"/>
      <c r="IQ694" s="110"/>
      <c r="IR694" s="110"/>
    </row>
    <row r="695" spans="1:252" s="21" customFormat="1" ht="12.75" hidden="1">
      <c r="A695" s="101" t="s">
        <v>1514</v>
      </c>
      <c r="B695" s="101" t="s">
        <v>1486</v>
      </c>
      <c r="C695" s="102" t="s">
        <v>1487</v>
      </c>
      <c r="D695" s="64"/>
      <c r="E695" s="64"/>
      <c r="F695" s="64"/>
      <c r="G695" s="64">
        <v>1720000</v>
      </c>
      <c r="H695" s="64"/>
      <c r="I695" s="64"/>
      <c r="J695" s="64"/>
      <c r="IB695" s="110"/>
      <c r="IC695" s="110"/>
      <c r="ID695" s="110"/>
      <c r="IE695" s="110"/>
      <c r="IF695" s="110"/>
      <c r="IG695" s="110"/>
      <c r="IH695" s="110"/>
      <c r="II695" s="110"/>
      <c r="IJ695" s="110"/>
      <c r="IK695" s="110"/>
      <c r="IL695" s="110"/>
      <c r="IM695" s="110"/>
      <c r="IN695" s="110"/>
      <c r="IO695" s="110"/>
      <c r="IP695" s="110"/>
      <c r="IQ695" s="110"/>
      <c r="IR695" s="110"/>
    </row>
    <row r="696" spans="1:252" s="21" customFormat="1" ht="12.75" hidden="1">
      <c r="A696" s="101" t="s">
        <v>1895</v>
      </c>
      <c r="B696" s="101" t="s">
        <v>1552</v>
      </c>
      <c r="C696" s="102" t="s">
        <v>1553</v>
      </c>
      <c r="D696" s="64"/>
      <c r="E696" s="64">
        <v>0</v>
      </c>
      <c r="F696" s="64"/>
      <c r="G696" s="64">
        <v>121000</v>
      </c>
      <c r="H696" s="64"/>
      <c r="I696" s="64"/>
      <c r="J696" s="64"/>
      <c r="IB696" s="110"/>
      <c r="IC696" s="110"/>
      <c r="ID696" s="110"/>
      <c r="IE696" s="110"/>
      <c r="IF696" s="110"/>
      <c r="IG696" s="110"/>
      <c r="IH696" s="110"/>
      <c r="II696" s="110"/>
      <c r="IJ696" s="110"/>
      <c r="IK696" s="110"/>
      <c r="IL696" s="110"/>
      <c r="IM696" s="110"/>
      <c r="IN696" s="110"/>
      <c r="IO696" s="110"/>
      <c r="IP696" s="110"/>
      <c r="IQ696" s="110"/>
      <c r="IR696" s="110"/>
    </row>
    <row r="697" spans="1:252" s="21" customFormat="1" ht="12.75" hidden="1">
      <c r="A697" s="101" t="s">
        <v>1669</v>
      </c>
      <c r="B697" s="101" t="s">
        <v>1671</v>
      </c>
      <c r="C697" s="102" t="s">
        <v>1670</v>
      </c>
      <c r="D697" s="64">
        <v>97500</v>
      </c>
      <c r="E697" s="64">
        <v>0</v>
      </c>
      <c r="F697" s="64"/>
      <c r="G697" s="64"/>
      <c r="H697" s="64"/>
      <c r="I697" s="64"/>
      <c r="J697" s="64"/>
      <c r="IB697" s="110"/>
      <c r="IC697" s="110"/>
      <c r="ID697" s="110"/>
      <c r="IE697" s="110"/>
      <c r="IF697" s="110"/>
      <c r="IG697" s="110"/>
      <c r="IH697" s="110"/>
      <c r="II697" s="110"/>
      <c r="IJ697" s="110"/>
      <c r="IK697" s="110"/>
      <c r="IL697" s="110"/>
      <c r="IM697" s="110"/>
      <c r="IN697" s="110"/>
      <c r="IO697" s="110"/>
      <c r="IP697" s="110"/>
      <c r="IQ697" s="110"/>
      <c r="IR697" s="110"/>
    </row>
    <row r="698" spans="1:252" s="21" customFormat="1" ht="12.75" hidden="1">
      <c r="A698" s="101" t="s">
        <v>2008</v>
      </c>
      <c r="B698" s="101" t="s">
        <v>1683</v>
      </c>
      <c r="C698" s="102" t="s">
        <v>1684</v>
      </c>
      <c r="D698" s="64"/>
      <c r="E698" s="64">
        <v>0</v>
      </c>
      <c r="F698" s="64">
        <v>250000</v>
      </c>
      <c r="G698" s="64"/>
      <c r="H698" s="64"/>
      <c r="I698" s="64"/>
      <c r="J698" s="64"/>
      <c r="IB698" s="110"/>
      <c r="IC698" s="110"/>
      <c r="ID698" s="110"/>
      <c r="IE698" s="110"/>
      <c r="IF698" s="110"/>
      <c r="IG698" s="110"/>
      <c r="IH698" s="110"/>
      <c r="II698" s="110"/>
      <c r="IJ698" s="110"/>
      <c r="IK698" s="110"/>
      <c r="IL698" s="110"/>
      <c r="IM698" s="110"/>
      <c r="IN698" s="110"/>
      <c r="IO698" s="110"/>
      <c r="IP698" s="110"/>
      <c r="IQ698" s="110"/>
      <c r="IR698" s="110"/>
    </row>
    <row r="699" spans="1:252" s="21" customFormat="1" ht="18" hidden="1">
      <c r="A699" s="101" t="s">
        <v>1890</v>
      </c>
      <c r="B699" s="142" t="s">
        <v>1891</v>
      </c>
      <c r="C699" s="102" t="s">
        <v>1685</v>
      </c>
      <c r="D699" s="64"/>
      <c r="E699" s="64">
        <v>0</v>
      </c>
      <c r="F699" s="64">
        <v>0</v>
      </c>
      <c r="G699" s="64">
        <v>450000</v>
      </c>
      <c r="H699" s="64"/>
      <c r="I699" s="64"/>
      <c r="J699" s="64"/>
      <c r="IB699" s="110"/>
      <c r="IC699" s="110"/>
      <c r="ID699" s="110"/>
      <c r="IE699" s="110"/>
      <c r="IF699" s="110"/>
      <c r="IG699" s="110"/>
      <c r="IH699" s="110"/>
      <c r="II699" s="110"/>
      <c r="IJ699" s="110"/>
      <c r="IK699" s="110"/>
      <c r="IL699" s="110"/>
      <c r="IM699" s="110"/>
      <c r="IN699" s="110"/>
      <c r="IO699" s="110"/>
      <c r="IP699" s="110"/>
      <c r="IQ699" s="110"/>
      <c r="IR699" s="110"/>
    </row>
    <row r="700" spans="1:252" s="21" customFormat="1" ht="12.75" hidden="1">
      <c r="A700" s="101" t="s">
        <v>2009</v>
      </c>
      <c r="B700" s="101" t="s">
        <v>1686</v>
      </c>
      <c r="C700" s="102" t="s">
        <v>1687</v>
      </c>
      <c r="D700" s="64"/>
      <c r="E700" s="64">
        <v>0</v>
      </c>
      <c r="F700" s="64">
        <v>300000</v>
      </c>
      <c r="G700" s="64">
        <v>300000</v>
      </c>
      <c r="H700" s="64"/>
      <c r="I700" s="64"/>
      <c r="J700" s="64"/>
      <c r="IB700" s="110"/>
      <c r="IC700" s="110"/>
      <c r="ID700" s="110"/>
      <c r="IE700" s="110"/>
      <c r="IF700" s="110"/>
      <c r="IG700" s="110"/>
      <c r="IH700" s="110"/>
      <c r="II700" s="110"/>
      <c r="IJ700" s="110"/>
      <c r="IK700" s="110"/>
      <c r="IL700" s="110"/>
      <c r="IM700" s="110"/>
      <c r="IN700" s="110"/>
      <c r="IO700" s="110"/>
      <c r="IP700" s="110"/>
      <c r="IQ700" s="110"/>
      <c r="IR700" s="110"/>
    </row>
    <row r="701" spans="1:252" s="21" customFormat="1" ht="12.75" hidden="1">
      <c r="A701" s="101" t="s">
        <v>1751</v>
      </c>
      <c r="B701" s="101" t="s">
        <v>1689</v>
      </c>
      <c r="C701" s="102" t="s">
        <v>1688</v>
      </c>
      <c r="D701" s="64"/>
      <c r="E701" s="64">
        <v>125397.5</v>
      </c>
      <c r="F701" s="64">
        <v>125397.5</v>
      </c>
      <c r="G701" s="64">
        <v>125000</v>
      </c>
      <c r="H701" s="64"/>
      <c r="I701" s="64"/>
      <c r="J701" s="64"/>
      <c r="IB701" s="110"/>
      <c r="IC701" s="110"/>
      <c r="ID701" s="110"/>
      <c r="IE701" s="110"/>
      <c r="IF701" s="110"/>
      <c r="IG701" s="110"/>
      <c r="IH701" s="110"/>
      <c r="II701" s="110"/>
      <c r="IJ701" s="110"/>
      <c r="IK701" s="110"/>
      <c r="IL701" s="110"/>
      <c r="IM701" s="110"/>
      <c r="IN701" s="110"/>
      <c r="IO701" s="110"/>
      <c r="IP701" s="110"/>
      <c r="IQ701" s="110"/>
      <c r="IR701" s="110"/>
    </row>
    <row r="702" spans="1:252" s="21" customFormat="1" ht="18" hidden="1">
      <c r="A702" s="101" t="s">
        <v>1878</v>
      </c>
      <c r="B702" s="142" t="s">
        <v>1690</v>
      </c>
      <c r="C702" s="102" t="s">
        <v>1691</v>
      </c>
      <c r="D702" s="64"/>
      <c r="E702" s="64">
        <v>122925</v>
      </c>
      <c r="F702" s="64">
        <v>122925</v>
      </c>
      <c r="G702" s="64"/>
      <c r="H702" s="64"/>
      <c r="I702" s="64"/>
      <c r="J702" s="64"/>
      <c r="IB702" s="110"/>
      <c r="IC702" s="110"/>
      <c r="ID702" s="110"/>
      <c r="IE702" s="110"/>
      <c r="IF702" s="110"/>
      <c r="IG702" s="110"/>
      <c r="IH702" s="110"/>
      <c r="II702" s="110"/>
      <c r="IJ702" s="110"/>
      <c r="IK702" s="110"/>
      <c r="IL702" s="110"/>
      <c r="IM702" s="110"/>
      <c r="IN702" s="110"/>
      <c r="IO702" s="110"/>
      <c r="IP702" s="110"/>
      <c r="IQ702" s="110"/>
      <c r="IR702" s="110"/>
    </row>
    <row r="703" spans="1:252" s="21" customFormat="1" ht="18" hidden="1">
      <c r="A703" s="101" t="s">
        <v>1787</v>
      </c>
      <c r="B703" s="142" t="s">
        <v>1692</v>
      </c>
      <c r="C703" s="102" t="s">
        <v>1693</v>
      </c>
      <c r="D703" s="64"/>
      <c r="E703" s="64">
        <v>10769.78</v>
      </c>
      <c r="F703" s="64">
        <v>612175.71</v>
      </c>
      <c r="G703" s="64">
        <v>520000</v>
      </c>
      <c r="H703" s="64"/>
      <c r="I703" s="64"/>
      <c r="J703" s="64"/>
      <c r="IB703" s="110"/>
      <c r="IC703" s="110"/>
      <c r="ID703" s="110"/>
      <c r="IE703" s="110"/>
      <c r="IF703" s="110"/>
      <c r="IG703" s="110"/>
      <c r="IH703" s="110"/>
      <c r="II703" s="110"/>
      <c r="IJ703" s="110"/>
      <c r="IK703" s="110"/>
      <c r="IL703" s="110"/>
      <c r="IM703" s="110"/>
      <c r="IN703" s="110"/>
      <c r="IO703" s="110"/>
      <c r="IP703" s="110"/>
      <c r="IQ703" s="110"/>
      <c r="IR703" s="110"/>
    </row>
    <row r="704" spans="1:252" s="21" customFormat="1" ht="12.75" hidden="1">
      <c r="A704" s="101" t="s">
        <v>1731</v>
      </c>
      <c r="B704" s="142" t="s">
        <v>1857</v>
      </c>
      <c r="C704" s="102" t="s">
        <v>130</v>
      </c>
      <c r="D704" s="64"/>
      <c r="E704" s="64">
        <v>97500</v>
      </c>
      <c r="F704" s="64"/>
      <c r="G704" s="64"/>
      <c r="H704" s="64"/>
      <c r="I704" s="64"/>
      <c r="J704" s="64"/>
      <c r="IB704" s="110"/>
      <c r="IC704" s="110"/>
      <c r="ID704" s="110"/>
      <c r="IE704" s="110"/>
      <c r="IF704" s="110"/>
      <c r="IG704" s="110"/>
      <c r="IH704" s="110"/>
      <c r="II704" s="110"/>
      <c r="IJ704" s="110"/>
      <c r="IK704" s="110"/>
      <c r="IL704" s="110"/>
      <c r="IM704" s="110"/>
      <c r="IN704" s="110"/>
      <c r="IO704" s="110"/>
      <c r="IP704" s="110"/>
      <c r="IQ704" s="110"/>
      <c r="IR704" s="110"/>
    </row>
    <row r="705" spans="1:252" s="21" customFormat="1" ht="12.75" hidden="1">
      <c r="A705" s="101" t="s">
        <v>1735</v>
      </c>
      <c r="B705" s="142" t="s">
        <v>1858</v>
      </c>
      <c r="C705" s="102" t="s">
        <v>1734</v>
      </c>
      <c r="D705" s="64"/>
      <c r="E705" s="64">
        <v>81620</v>
      </c>
      <c r="F705" s="64">
        <v>150000</v>
      </c>
      <c r="G705" s="64"/>
      <c r="H705" s="64"/>
      <c r="I705" s="64"/>
      <c r="J705" s="64"/>
      <c r="IB705" s="110"/>
      <c r="IC705" s="110"/>
      <c r="ID705" s="110"/>
      <c r="IE705" s="110"/>
      <c r="IF705" s="110"/>
      <c r="IG705" s="110"/>
      <c r="IH705" s="110"/>
      <c r="II705" s="110"/>
      <c r="IJ705" s="110"/>
      <c r="IK705" s="110"/>
      <c r="IL705" s="110"/>
      <c r="IM705" s="110"/>
      <c r="IN705" s="110"/>
      <c r="IO705" s="110"/>
      <c r="IP705" s="110"/>
      <c r="IQ705" s="110"/>
      <c r="IR705" s="110"/>
    </row>
    <row r="706" spans="1:252" s="21" customFormat="1" ht="12.75" hidden="1">
      <c r="A706" s="101" t="s">
        <v>1748</v>
      </c>
      <c r="B706" s="101" t="s">
        <v>1750</v>
      </c>
      <c r="C706" s="102" t="s">
        <v>1749</v>
      </c>
      <c r="D706" s="64"/>
      <c r="E706" s="64">
        <v>121875</v>
      </c>
      <c r="F706" s="64">
        <v>0</v>
      </c>
      <c r="G706" s="64">
        <v>120000</v>
      </c>
      <c r="H706" s="64"/>
      <c r="I706" s="64"/>
      <c r="J706" s="64"/>
      <c r="IB706" s="110"/>
      <c r="IC706" s="110"/>
      <c r="ID706" s="110"/>
      <c r="IE706" s="110"/>
      <c r="IF706" s="110"/>
      <c r="IG706" s="110"/>
      <c r="IH706" s="110"/>
      <c r="II706" s="110"/>
      <c r="IJ706" s="110"/>
      <c r="IK706" s="110"/>
      <c r="IL706" s="110"/>
      <c r="IM706" s="110"/>
      <c r="IN706" s="110"/>
      <c r="IO706" s="110"/>
      <c r="IP706" s="110"/>
      <c r="IQ706" s="110"/>
      <c r="IR706" s="110"/>
    </row>
    <row r="707" spans="1:252" s="21" customFormat="1" ht="12.75" hidden="1">
      <c r="A707" s="101" t="s">
        <v>1859</v>
      </c>
      <c r="B707" s="101" t="s">
        <v>1865</v>
      </c>
      <c r="C707" s="102" t="s">
        <v>1860</v>
      </c>
      <c r="D707" s="64"/>
      <c r="E707" s="64"/>
      <c r="F707" s="64">
        <v>146250</v>
      </c>
      <c r="G707" s="64">
        <v>146200</v>
      </c>
      <c r="H707" s="64"/>
      <c r="I707" s="64"/>
      <c r="J707" s="64"/>
      <c r="IB707" s="110"/>
      <c r="IC707" s="110"/>
      <c r="ID707" s="110"/>
      <c r="IE707" s="110"/>
      <c r="IF707" s="110"/>
      <c r="IG707" s="110"/>
      <c r="IH707" s="110"/>
      <c r="II707" s="110"/>
      <c r="IJ707" s="110"/>
      <c r="IK707" s="110"/>
      <c r="IL707" s="110"/>
      <c r="IM707" s="110"/>
      <c r="IN707" s="110"/>
      <c r="IO707" s="110"/>
      <c r="IP707" s="110"/>
      <c r="IQ707" s="110"/>
      <c r="IR707" s="110"/>
    </row>
    <row r="708" spans="1:252" s="21" customFormat="1" ht="12.75" hidden="1">
      <c r="A708" s="101" t="s">
        <v>1861</v>
      </c>
      <c r="B708" s="101" t="s">
        <v>1866</v>
      </c>
      <c r="C708" s="102" t="s">
        <v>1862</v>
      </c>
      <c r="D708" s="64"/>
      <c r="E708" s="64"/>
      <c r="F708" s="64">
        <v>0</v>
      </c>
      <c r="G708" s="64">
        <v>243750</v>
      </c>
      <c r="H708" s="64"/>
      <c r="I708" s="64"/>
      <c r="J708" s="64"/>
      <c r="IB708" s="110"/>
      <c r="IC708" s="110"/>
      <c r="ID708" s="110"/>
      <c r="IE708" s="110"/>
      <c r="IF708" s="110"/>
      <c r="IG708" s="110"/>
      <c r="IH708" s="110"/>
      <c r="II708" s="110"/>
      <c r="IJ708" s="110"/>
      <c r="IK708" s="110"/>
      <c r="IL708" s="110"/>
      <c r="IM708" s="110"/>
      <c r="IN708" s="110"/>
      <c r="IO708" s="110"/>
      <c r="IP708" s="110"/>
      <c r="IQ708" s="110"/>
      <c r="IR708" s="110"/>
    </row>
    <row r="709" spans="1:252" s="21" customFormat="1" ht="12.75" hidden="1">
      <c r="A709" s="101" t="s">
        <v>1863</v>
      </c>
      <c r="B709" s="101" t="s">
        <v>1867</v>
      </c>
      <c r="C709" s="102" t="s">
        <v>1864</v>
      </c>
      <c r="D709" s="64"/>
      <c r="E709" s="64"/>
      <c r="F709" s="64">
        <v>0</v>
      </c>
      <c r="G709" s="64">
        <v>243750</v>
      </c>
      <c r="H709" s="64"/>
      <c r="I709" s="64"/>
      <c r="J709" s="64"/>
      <c r="IB709" s="110"/>
      <c r="IC709" s="110"/>
      <c r="ID709" s="110"/>
      <c r="IE709" s="110"/>
      <c r="IF709" s="110"/>
      <c r="IG709" s="110"/>
      <c r="IH709" s="110"/>
      <c r="II709" s="110"/>
      <c r="IJ709" s="110"/>
      <c r="IK709" s="110"/>
      <c r="IL709" s="110"/>
      <c r="IM709" s="110"/>
      <c r="IN709" s="110"/>
      <c r="IO709" s="110"/>
      <c r="IP709" s="110"/>
      <c r="IQ709" s="110"/>
      <c r="IR709" s="110"/>
    </row>
    <row r="710" spans="1:252" s="21" customFormat="1" ht="12.75" hidden="1">
      <c r="A710" s="101" t="s">
        <v>1868</v>
      </c>
      <c r="B710" s="101" t="s">
        <v>1869</v>
      </c>
      <c r="C710" s="102" t="s">
        <v>1870</v>
      </c>
      <c r="D710" s="64"/>
      <c r="E710" s="64"/>
      <c r="F710" s="64">
        <v>0</v>
      </c>
      <c r="G710" s="64">
        <v>2925000</v>
      </c>
      <c r="H710" s="64"/>
      <c r="I710" s="64"/>
      <c r="J710" s="64"/>
      <c r="IB710" s="110"/>
      <c r="IC710" s="110"/>
      <c r="ID710" s="110"/>
      <c r="IE710" s="110"/>
      <c r="IF710" s="110"/>
      <c r="IG710" s="110"/>
      <c r="IH710" s="110"/>
      <c r="II710" s="110"/>
      <c r="IJ710" s="110"/>
      <c r="IK710" s="110"/>
      <c r="IL710" s="110"/>
      <c r="IM710" s="110"/>
      <c r="IN710" s="110"/>
      <c r="IO710" s="110"/>
      <c r="IP710" s="110"/>
      <c r="IQ710" s="110"/>
      <c r="IR710" s="110"/>
    </row>
    <row r="711" spans="1:252" s="21" customFormat="1" ht="12.75" hidden="1">
      <c r="A711" s="101" t="s">
        <v>1871</v>
      </c>
      <c r="B711" s="101" t="s">
        <v>1872</v>
      </c>
      <c r="C711" s="102" t="s">
        <v>1873</v>
      </c>
      <c r="D711" s="64"/>
      <c r="E711" s="64"/>
      <c r="F711" s="64">
        <v>0</v>
      </c>
      <c r="G711" s="64">
        <v>3790000</v>
      </c>
      <c r="H711" s="64"/>
      <c r="I711" s="64"/>
      <c r="J711" s="64"/>
      <c r="IB711" s="110"/>
      <c r="IC711" s="110"/>
      <c r="ID711" s="110"/>
      <c r="IE711" s="110"/>
      <c r="IF711" s="110"/>
      <c r="IG711" s="110"/>
      <c r="IH711" s="110"/>
      <c r="II711" s="110"/>
      <c r="IJ711" s="110"/>
      <c r="IK711" s="110"/>
      <c r="IL711" s="110"/>
      <c r="IM711" s="110"/>
      <c r="IN711" s="110"/>
      <c r="IO711" s="110"/>
      <c r="IP711" s="110"/>
      <c r="IQ711" s="110"/>
      <c r="IR711" s="110"/>
    </row>
    <row r="712" spans="1:252" s="21" customFormat="1" ht="12.75" hidden="1">
      <c r="A712" s="101" t="s">
        <v>1874</v>
      </c>
      <c r="B712" s="101" t="s">
        <v>1875</v>
      </c>
      <c r="C712" s="102" t="s">
        <v>1876</v>
      </c>
      <c r="D712" s="64"/>
      <c r="E712" s="64"/>
      <c r="F712" s="64">
        <v>0</v>
      </c>
      <c r="G712" s="64">
        <v>295300</v>
      </c>
      <c r="H712" s="64"/>
      <c r="I712" s="64"/>
      <c r="J712" s="64"/>
      <c r="IB712" s="110"/>
      <c r="IC712" s="110"/>
      <c r="ID712" s="110"/>
      <c r="IE712" s="110"/>
      <c r="IF712" s="110"/>
      <c r="IG712" s="110"/>
      <c r="IH712" s="110"/>
      <c r="II712" s="110"/>
      <c r="IJ712" s="110"/>
      <c r="IK712" s="110"/>
      <c r="IL712" s="110"/>
      <c r="IM712" s="110"/>
      <c r="IN712" s="110"/>
      <c r="IO712" s="110"/>
      <c r="IP712" s="110"/>
      <c r="IQ712" s="110"/>
      <c r="IR712" s="110"/>
    </row>
    <row r="713" spans="1:252" s="21" customFormat="1" ht="12.75" hidden="1">
      <c r="A713" s="101" t="s">
        <v>1881</v>
      </c>
      <c r="B713" s="101" t="s">
        <v>1882</v>
      </c>
      <c r="C713" s="102" t="s">
        <v>1883</v>
      </c>
      <c r="D713" s="64"/>
      <c r="E713" s="64"/>
      <c r="F713" s="64">
        <v>0</v>
      </c>
      <c r="G713" s="64">
        <v>245850</v>
      </c>
      <c r="H713" s="64"/>
      <c r="I713" s="64"/>
      <c r="J713" s="64"/>
      <c r="IB713" s="110"/>
      <c r="IC713" s="110"/>
      <c r="ID713" s="110"/>
      <c r="IE713" s="110"/>
      <c r="IF713" s="110"/>
      <c r="IG713" s="110"/>
      <c r="IH713" s="110"/>
      <c r="II713" s="110"/>
      <c r="IJ713" s="110"/>
      <c r="IK713" s="110"/>
      <c r="IL713" s="110"/>
      <c r="IM713" s="110"/>
      <c r="IN713" s="110"/>
      <c r="IO713" s="110"/>
      <c r="IP713" s="110"/>
      <c r="IQ713" s="110"/>
      <c r="IR713" s="110"/>
    </row>
    <row r="714" spans="1:252" s="21" customFormat="1" ht="12.75" hidden="1">
      <c r="A714" s="101" t="s">
        <v>1884</v>
      </c>
      <c r="B714" s="101" t="s">
        <v>1885</v>
      </c>
      <c r="C714" s="102" t="s">
        <v>1886</v>
      </c>
      <c r="D714" s="64"/>
      <c r="E714" s="64"/>
      <c r="F714" s="64">
        <v>0</v>
      </c>
      <c r="G714" s="64">
        <v>245850</v>
      </c>
      <c r="H714" s="64"/>
      <c r="I714" s="64"/>
      <c r="J714" s="64"/>
      <c r="IB714" s="110"/>
      <c r="IC714" s="110"/>
      <c r="ID714" s="110"/>
      <c r="IE714" s="110"/>
      <c r="IF714" s="110"/>
      <c r="IG714" s="110"/>
      <c r="IH714" s="110"/>
      <c r="II714" s="110"/>
      <c r="IJ714" s="110"/>
      <c r="IK714" s="110"/>
      <c r="IL714" s="110"/>
      <c r="IM714" s="110"/>
      <c r="IN714" s="110"/>
      <c r="IO714" s="110"/>
      <c r="IP714" s="110"/>
      <c r="IQ714" s="110"/>
      <c r="IR714" s="110"/>
    </row>
    <row r="715" spans="1:252" s="21" customFormat="1" ht="12.75" hidden="1">
      <c r="A715" s="101" t="s">
        <v>1887</v>
      </c>
      <c r="B715" s="101" t="s">
        <v>1888</v>
      </c>
      <c r="C715" s="102" t="s">
        <v>1889</v>
      </c>
      <c r="D715" s="64"/>
      <c r="E715" s="64"/>
      <c r="F715" s="64">
        <v>0</v>
      </c>
      <c r="G715" s="64">
        <v>160461.8</v>
      </c>
      <c r="H715" s="64"/>
      <c r="I715" s="64"/>
      <c r="J715" s="64"/>
      <c r="IB715" s="110"/>
      <c r="IC715" s="110"/>
      <c r="ID715" s="110"/>
      <c r="IE715" s="110"/>
      <c r="IF715" s="110"/>
      <c r="IG715" s="110"/>
      <c r="IH715" s="110"/>
      <c r="II715" s="110"/>
      <c r="IJ715" s="110"/>
      <c r="IK715" s="110"/>
      <c r="IL715" s="110"/>
      <c r="IM715" s="110"/>
      <c r="IN715" s="110"/>
      <c r="IO715" s="110"/>
      <c r="IP715" s="110"/>
      <c r="IQ715" s="110"/>
      <c r="IR715" s="110"/>
    </row>
    <row r="716" spans="1:252" s="21" customFormat="1" ht="12.75" hidden="1">
      <c r="A716" s="101" t="s">
        <v>1892</v>
      </c>
      <c r="B716" s="101" t="s">
        <v>1893</v>
      </c>
      <c r="C716" s="102" t="s">
        <v>1894</v>
      </c>
      <c r="D716" s="64"/>
      <c r="E716" s="64"/>
      <c r="F716" s="64">
        <v>195000</v>
      </c>
      <c r="G716" s="64"/>
      <c r="H716" s="64"/>
      <c r="I716" s="64"/>
      <c r="J716" s="64"/>
      <c r="IB716" s="110"/>
      <c r="IC716" s="110"/>
      <c r="ID716" s="110"/>
      <c r="IE716" s="110"/>
      <c r="IF716" s="110"/>
      <c r="IG716" s="110"/>
      <c r="IH716" s="110"/>
      <c r="II716" s="110"/>
      <c r="IJ716" s="110"/>
      <c r="IK716" s="110"/>
      <c r="IL716" s="110"/>
      <c r="IM716" s="110"/>
      <c r="IN716" s="110"/>
      <c r="IO716" s="110"/>
      <c r="IP716" s="110"/>
      <c r="IQ716" s="110"/>
      <c r="IR716" s="110"/>
    </row>
    <row r="717" spans="1:252" s="21" customFormat="1" ht="12.75" hidden="1">
      <c r="A717" s="101" t="s">
        <v>2029</v>
      </c>
      <c r="B717" s="101" t="s">
        <v>2030</v>
      </c>
      <c r="C717" s="102" t="s">
        <v>2031</v>
      </c>
      <c r="D717" s="64"/>
      <c r="E717" s="64"/>
      <c r="F717" s="64"/>
      <c r="G717" s="64">
        <v>292500</v>
      </c>
      <c r="H717" s="64"/>
      <c r="I717" s="64"/>
      <c r="J717" s="64"/>
      <c r="IB717" s="110"/>
      <c r="IC717" s="110"/>
      <c r="ID717" s="110"/>
      <c r="IE717" s="110"/>
      <c r="IF717" s="110"/>
      <c r="IG717" s="110"/>
      <c r="IH717" s="110"/>
      <c r="II717" s="110"/>
      <c r="IJ717" s="110"/>
      <c r="IK717" s="110"/>
      <c r="IL717" s="110"/>
      <c r="IM717" s="110"/>
      <c r="IN717" s="110"/>
      <c r="IO717" s="110"/>
      <c r="IP717" s="110"/>
      <c r="IQ717" s="110"/>
      <c r="IR717" s="110"/>
    </row>
    <row r="718" spans="1:252" s="21" customFormat="1" ht="12.75" hidden="1">
      <c r="A718" s="103" t="s">
        <v>1127</v>
      </c>
      <c r="B718" s="167" t="s">
        <v>1128</v>
      </c>
      <c r="C718" s="137"/>
      <c r="D718" s="64"/>
      <c r="E718" s="64">
        <f>E719+E721</f>
        <v>250000</v>
      </c>
      <c r="F718" s="64"/>
      <c r="G718" s="64"/>
      <c r="H718" s="64"/>
      <c r="I718" s="64"/>
      <c r="J718" s="64"/>
      <c r="IB718" s="110"/>
      <c r="IC718" s="110"/>
      <c r="ID718" s="110"/>
      <c r="IE718" s="110"/>
      <c r="IF718" s="110"/>
      <c r="IG718" s="110"/>
      <c r="IH718" s="110"/>
      <c r="II718" s="110"/>
      <c r="IJ718" s="110"/>
      <c r="IK718" s="110"/>
      <c r="IL718" s="110"/>
      <c r="IM718" s="110"/>
      <c r="IN718" s="110"/>
      <c r="IO718" s="110"/>
      <c r="IP718" s="110"/>
      <c r="IQ718" s="110"/>
      <c r="IR718" s="110"/>
    </row>
    <row r="719" spans="1:252" s="21" customFormat="1" ht="22.5" hidden="1">
      <c r="A719" s="103" t="s">
        <v>1132</v>
      </c>
      <c r="B719" s="167" t="s">
        <v>1133</v>
      </c>
      <c r="C719" s="137"/>
      <c r="D719" s="64"/>
      <c r="E719" s="64">
        <f>E720</f>
        <v>0</v>
      </c>
      <c r="F719" s="64"/>
      <c r="G719" s="64"/>
      <c r="H719" s="64"/>
      <c r="I719" s="64"/>
      <c r="J719" s="64"/>
      <c r="IB719" s="110"/>
      <c r="IC719" s="110"/>
      <c r="ID719" s="110"/>
      <c r="IE719" s="110"/>
      <c r="IF719" s="110"/>
      <c r="IG719" s="110"/>
      <c r="IH719" s="110"/>
      <c r="II719" s="110"/>
      <c r="IJ719" s="110"/>
      <c r="IK719" s="110"/>
      <c r="IL719" s="110"/>
      <c r="IM719" s="110"/>
      <c r="IN719" s="110"/>
      <c r="IO719" s="110"/>
      <c r="IP719" s="110"/>
      <c r="IQ719" s="110"/>
      <c r="IR719" s="110"/>
    </row>
    <row r="720" spans="1:252" s="21" customFormat="1" ht="12.75" hidden="1">
      <c r="A720" s="101" t="s">
        <v>1129</v>
      </c>
      <c r="B720" s="142" t="s">
        <v>1130</v>
      </c>
      <c r="C720" s="143" t="s">
        <v>1131</v>
      </c>
      <c r="D720" s="64"/>
      <c r="E720" s="64"/>
      <c r="F720" s="64"/>
      <c r="G720" s="64"/>
      <c r="H720" s="64"/>
      <c r="I720" s="64"/>
      <c r="J720" s="64"/>
      <c r="IB720" s="110"/>
      <c r="IC720" s="110"/>
      <c r="ID720" s="110"/>
      <c r="IE720" s="110"/>
      <c r="IF720" s="110"/>
      <c r="IG720" s="110"/>
      <c r="IH720" s="110"/>
      <c r="II720" s="110"/>
      <c r="IJ720" s="110"/>
      <c r="IK720" s="110"/>
      <c r="IL720" s="110"/>
      <c r="IM720" s="110"/>
      <c r="IN720" s="110"/>
      <c r="IO720" s="110"/>
      <c r="IP720" s="110"/>
      <c r="IQ720" s="110"/>
      <c r="IR720" s="110"/>
    </row>
    <row r="721" spans="1:252" s="21" customFormat="1" ht="12.75" hidden="1">
      <c r="A721" s="103" t="s">
        <v>1738</v>
      </c>
      <c r="B721" s="103" t="s">
        <v>1739</v>
      </c>
      <c r="C721" s="104" t="s">
        <v>1740</v>
      </c>
      <c r="D721" s="64"/>
      <c r="E721" s="64">
        <v>250000</v>
      </c>
      <c r="F721" s="64"/>
      <c r="G721" s="64"/>
      <c r="H721" s="64"/>
      <c r="I721" s="64"/>
      <c r="J721" s="64"/>
      <c r="IB721" s="110"/>
      <c r="IC721" s="110"/>
      <c r="ID721" s="110"/>
      <c r="IE721" s="110"/>
      <c r="IF721" s="110"/>
      <c r="IG721" s="110"/>
      <c r="IH721" s="110"/>
      <c r="II721" s="110"/>
      <c r="IJ721" s="110"/>
      <c r="IK721" s="110"/>
      <c r="IL721" s="110"/>
      <c r="IM721" s="110"/>
      <c r="IN721" s="110"/>
      <c r="IO721" s="110"/>
      <c r="IP721" s="110"/>
      <c r="IQ721" s="110"/>
      <c r="IR721" s="110"/>
    </row>
    <row r="722" spans="1:10" ht="12.75">
      <c r="A722" s="163" t="s">
        <v>1134</v>
      </c>
      <c r="B722" s="164" t="s">
        <v>1136</v>
      </c>
      <c r="C722" s="165"/>
      <c r="D722" s="162">
        <f aca="true" t="shared" si="165" ref="D722:J722">D723</f>
        <v>178323.13</v>
      </c>
      <c r="E722" s="162">
        <f t="shared" si="165"/>
        <v>2100673.75</v>
      </c>
      <c r="F722" s="162">
        <f t="shared" si="165"/>
        <v>86666.66</v>
      </c>
      <c r="G722" s="162">
        <f t="shared" si="165"/>
        <v>5912237.54</v>
      </c>
      <c r="H722" s="162">
        <f t="shared" si="165"/>
        <v>0</v>
      </c>
      <c r="I722" s="162">
        <f t="shared" si="165"/>
        <v>0</v>
      </c>
      <c r="J722" s="162">
        <f t="shared" si="165"/>
        <v>0</v>
      </c>
    </row>
    <row r="723" spans="1:252" s="21" customFormat="1" ht="12" customHeight="1">
      <c r="A723" s="103" t="s">
        <v>1135</v>
      </c>
      <c r="B723" s="167" t="s">
        <v>1137</v>
      </c>
      <c r="C723" s="137"/>
      <c r="D723" s="64">
        <f aca="true" t="shared" si="166" ref="D723:J723">SUM(D724+D725)</f>
        <v>178323.13</v>
      </c>
      <c r="E723" s="64">
        <f t="shared" si="166"/>
        <v>2100673.75</v>
      </c>
      <c r="F723" s="64">
        <f t="shared" si="166"/>
        <v>86666.66</v>
      </c>
      <c r="G723" s="64">
        <f t="shared" si="166"/>
        <v>5912237.54</v>
      </c>
      <c r="H723" s="64">
        <f t="shared" si="166"/>
        <v>0</v>
      </c>
      <c r="I723" s="64">
        <f t="shared" si="166"/>
        <v>0</v>
      </c>
      <c r="J723" s="64">
        <f t="shared" si="166"/>
        <v>0</v>
      </c>
      <c r="IB723" s="110"/>
      <c r="IC723" s="110"/>
      <c r="ID723" s="110"/>
      <c r="IE723" s="110"/>
      <c r="IF723" s="110"/>
      <c r="IG723" s="110"/>
      <c r="IH723" s="110"/>
      <c r="II723" s="110"/>
      <c r="IJ723" s="110"/>
      <c r="IK723" s="110"/>
      <c r="IL723" s="110"/>
      <c r="IM723" s="110"/>
      <c r="IN723" s="110"/>
      <c r="IO723" s="110"/>
      <c r="IP723" s="110"/>
      <c r="IQ723" s="110"/>
      <c r="IR723" s="110"/>
    </row>
    <row r="724" spans="1:252" s="21" customFormat="1" ht="18" hidden="1">
      <c r="A724" s="101" t="s">
        <v>1138</v>
      </c>
      <c r="B724" s="142" t="s">
        <v>1139</v>
      </c>
      <c r="C724" s="143" t="s">
        <v>130</v>
      </c>
      <c r="D724" s="64"/>
      <c r="E724" s="64"/>
      <c r="F724" s="64">
        <v>86666.66</v>
      </c>
      <c r="G724" s="64"/>
      <c r="H724" s="64"/>
      <c r="I724" s="64"/>
      <c r="J724" s="64"/>
      <c r="IB724" s="110"/>
      <c r="IC724" s="110"/>
      <c r="ID724" s="110"/>
      <c r="IE724" s="110"/>
      <c r="IF724" s="110"/>
      <c r="IG724" s="110"/>
      <c r="IH724" s="110"/>
      <c r="II724" s="110"/>
      <c r="IJ724" s="110"/>
      <c r="IK724" s="110"/>
      <c r="IL724" s="110"/>
      <c r="IM724" s="110"/>
      <c r="IN724" s="110"/>
      <c r="IO724" s="110"/>
      <c r="IP724" s="110"/>
      <c r="IQ724" s="110"/>
      <c r="IR724" s="110"/>
    </row>
    <row r="725" spans="1:252" s="21" customFormat="1" ht="21.75" customHeight="1" hidden="1">
      <c r="A725" s="103" t="s">
        <v>1389</v>
      </c>
      <c r="B725" s="167" t="s">
        <v>1390</v>
      </c>
      <c r="C725" s="137"/>
      <c r="D725" s="64">
        <f>SUM(D726:D730)</f>
        <v>178323.13</v>
      </c>
      <c r="E725" s="64">
        <f>SUM(E726:E731)</f>
        <v>2100673.75</v>
      </c>
      <c r="F725" s="64">
        <f>SUM(F726:F731)</f>
        <v>0</v>
      </c>
      <c r="G725" s="64">
        <f>SUM(G726:G730)</f>
        <v>5912237.54</v>
      </c>
      <c r="H725" s="64">
        <f>SUM(H726:H730)</f>
        <v>0</v>
      </c>
      <c r="I725" s="64">
        <f>SUM(I726:I730)</f>
        <v>0</v>
      </c>
      <c r="J725" s="64">
        <f>SUM(J726:J730)</f>
        <v>0</v>
      </c>
      <c r="IB725" s="110"/>
      <c r="IC725" s="110"/>
      <c r="ID725" s="110"/>
      <c r="IE725" s="110"/>
      <c r="IF725" s="110"/>
      <c r="IG725" s="110"/>
      <c r="IH725" s="110"/>
      <c r="II725" s="110"/>
      <c r="IJ725" s="110"/>
      <c r="IK725" s="110"/>
      <c r="IL725" s="110"/>
      <c r="IM725" s="110"/>
      <c r="IN725" s="110"/>
      <c r="IO725" s="110"/>
      <c r="IP725" s="110"/>
      <c r="IQ725" s="110"/>
      <c r="IR725" s="110"/>
    </row>
    <row r="726" spans="1:252" s="21" customFormat="1" ht="12.75" customHeight="1" hidden="1">
      <c r="A726" s="101" t="s">
        <v>1391</v>
      </c>
      <c r="B726" s="142" t="s">
        <v>1393</v>
      </c>
      <c r="C726" s="143" t="s">
        <v>1392</v>
      </c>
      <c r="D726" s="64">
        <v>0</v>
      </c>
      <c r="E726" s="64">
        <v>0</v>
      </c>
      <c r="F726" s="64">
        <v>0</v>
      </c>
      <c r="G726" s="64">
        <v>1462000</v>
      </c>
      <c r="H726" s="64"/>
      <c r="I726" s="64"/>
      <c r="J726" s="64"/>
      <c r="IB726" s="110"/>
      <c r="IC726" s="110"/>
      <c r="ID726" s="110"/>
      <c r="IE726" s="110"/>
      <c r="IF726" s="110"/>
      <c r="IG726" s="110"/>
      <c r="IH726" s="110"/>
      <c r="II726" s="110"/>
      <c r="IJ726" s="110"/>
      <c r="IK726" s="110"/>
      <c r="IL726" s="110"/>
      <c r="IM726" s="110"/>
      <c r="IN726" s="110"/>
      <c r="IO726" s="110"/>
      <c r="IP726" s="110"/>
      <c r="IQ726" s="110"/>
      <c r="IR726" s="110"/>
    </row>
    <row r="727" spans="1:252" s="21" customFormat="1" ht="12.75" customHeight="1" hidden="1">
      <c r="A727" s="101" t="s">
        <v>1423</v>
      </c>
      <c r="B727" s="142" t="s">
        <v>1424</v>
      </c>
      <c r="C727" s="143" t="s">
        <v>34</v>
      </c>
      <c r="D727" s="64"/>
      <c r="E727" s="64">
        <v>0</v>
      </c>
      <c r="F727" s="64">
        <v>0</v>
      </c>
      <c r="G727" s="64"/>
      <c r="H727" s="64"/>
      <c r="I727" s="64"/>
      <c r="J727" s="64"/>
      <c r="IB727" s="110"/>
      <c r="IC727" s="110"/>
      <c r="ID727" s="110"/>
      <c r="IE727" s="110"/>
      <c r="IF727" s="110"/>
      <c r="IG727" s="110"/>
      <c r="IH727" s="110"/>
      <c r="II727" s="110"/>
      <c r="IJ727" s="110"/>
      <c r="IK727" s="110"/>
      <c r="IL727" s="110"/>
      <c r="IM727" s="110"/>
      <c r="IN727" s="110"/>
      <c r="IO727" s="110"/>
      <c r="IP727" s="110"/>
      <c r="IQ727" s="110"/>
      <c r="IR727" s="110"/>
    </row>
    <row r="728" spans="1:252" s="21" customFormat="1" ht="12.75" customHeight="1" hidden="1">
      <c r="A728" s="101" t="s">
        <v>1425</v>
      </c>
      <c r="B728" s="142" t="s">
        <v>1427</v>
      </c>
      <c r="C728" s="143" t="s">
        <v>1426</v>
      </c>
      <c r="D728" s="64">
        <v>0</v>
      </c>
      <c r="E728" s="64">
        <v>1946982.13</v>
      </c>
      <c r="F728" s="64">
        <v>0</v>
      </c>
      <c r="G728" s="64">
        <v>4304000</v>
      </c>
      <c r="H728" s="64"/>
      <c r="I728" s="64"/>
      <c r="J728" s="64"/>
      <c r="IB728" s="110"/>
      <c r="IC728" s="110"/>
      <c r="ID728" s="110"/>
      <c r="IE728" s="110"/>
      <c r="IF728" s="110"/>
      <c r="IG728" s="110"/>
      <c r="IH728" s="110"/>
      <c r="II728" s="110"/>
      <c r="IJ728" s="110"/>
      <c r="IK728" s="110"/>
      <c r="IL728" s="110"/>
      <c r="IM728" s="110"/>
      <c r="IN728" s="110"/>
      <c r="IO728" s="110"/>
      <c r="IP728" s="110"/>
      <c r="IQ728" s="110"/>
      <c r="IR728" s="110"/>
    </row>
    <row r="729" spans="1:252" s="21" customFormat="1" ht="13.5" customHeight="1" hidden="1">
      <c r="A729" s="101" t="s">
        <v>1626</v>
      </c>
      <c r="B729" s="101" t="s">
        <v>1627</v>
      </c>
      <c r="C729" s="102" t="s">
        <v>1567</v>
      </c>
      <c r="D729" s="64">
        <v>91955.54</v>
      </c>
      <c r="E729" s="64"/>
      <c r="F729" s="64"/>
      <c r="G729" s="64"/>
      <c r="H729" s="64"/>
      <c r="I729" s="64"/>
      <c r="J729" s="64"/>
      <c r="IB729" s="110"/>
      <c r="IC729" s="110"/>
      <c r="ID729" s="110"/>
      <c r="IE729" s="110"/>
      <c r="IF729" s="110"/>
      <c r="IG729" s="110"/>
      <c r="IH729" s="110"/>
      <c r="II729" s="110"/>
      <c r="IJ729" s="110"/>
      <c r="IK729" s="110"/>
      <c r="IL729" s="110"/>
      <c r="IM729" s="110"/>
      <c r="IN729" s="110"/>
      <c r="IO729" s="110"/>
      <c r="IP729" s="110"/>
      <c r="IQ729" s="110"/>
      <c r="IR729" s="110"/>
    </row>
    <row r="730" spans="1:252" s="21" customFormat="1" ht="13.5" customHeight="1" hidden="1">
      <c r="A730" s="101" t="s">
        <v>1650</v>
      </c>
      <c r="B730" s="101" t="s">
        <v>1651</v>
      </c>
      <c r="C730" s="102" t="s">
        <v>1639</v>
      </c>
      <c r="D730" s="64">
        <v>86367.59</v>
      </c>
      <c r="E730" s="64">
        <v>0</v>
      </c>
      <c r="F730" s="64">
        <v>0</v>
      </c>
      <c r="G730" s="64">
        <v>146237.54</v>
      </c>
      <c r="H730" s="64"/>
      <c r="I730" s="64"/>
      <c r="J730" s="64"/>
      <c r="IB730" s="110"/>
      <c r="IC730" s="110"/>
      <c r="ID730" s="110"/>
      <c r="IE730" s="110"/>
      <c r="IF730" s="110"/>
      <c r="IG730" s="110"/>
      <c r="IH730" s="110"/>
      <c r="II730" s="110"/>
      <c r="IJ730" s="110"/>
      <c r="IK730" s="110"/>
      <c r="IL730" s="110"/>
      <c r="IM730" s="110"/>
      <c r="IN730" s="110"/>
      <c r="IO730" s="110"/>
      <c r="IP730" s="110"/>
      <c r="IQ730" s="110"/>
      <c r="IR730" s="110"/>
    </row>
    <row r="731" spans="1:252" s="21" customFormat="1" ht="13.5" customHeight="1" hidden="1">
      <c r="A731" s="101" t="s">
        <v>1720</v>
      </c>
      <c r="B731" s="101" t="s">
        <v>1721</v>
      </c>
      <c r="C731" s="102" t="s">
        <v>1221</v>
      </c>
      <c r="D731" s="64"/>
      <c r="E731" s="64">
        <v>153691.62</v>
      </c>
      <c r="F731" s="64"/>
      <c r="G731" s="64"/>
      <c r="H731" s="64"/>
      <c r="I731" s="64"/>
      <c r="J731" s="64"/>
      <c r="IB731" s="110"/>
      <c r="IC731" s="110"/>
      <c r="ID731" s="110"/>
      <c r="IE731" s="110"/>
      <c r="IF731" s="110"/>
      <c r="IG731" s="110"/>
      <c r="IH731" s="110"/>
      <c r="II731" s="110"/>
      <c r="IJ731" s="110"/>
      <c r="IK731" s="110"/>
      <c r="IL731" s="110"/>
      <c r="IM731" s="110"/>
      <c r="IN731" s="110"/>
      <c r="IO731" s="110"/>
      <c r="IP731" s="110"/>
      <c r="IQ731" s="110"/>
      <c r="IR731" s="110"/>
    </row>
    <row r="732" spans="1:10" ht="12.75">
      <c r="A732" s="159" t="s">
        <v>89</v>
      </c>
      <c r="B732" s="160" t="s">
        <v>90</v>
      </c>
      <c r="C732" s="161"/>
      <c r="D732" s="162">
        <f aca="true" t="shared" si="167" ref="D732:J732">D733+D734</f>
        <v>15159.35</v>
      </c>
      <c r="E732" s="162">
        <f t="shared" si="167"/>
        <v>5004</v>
      </c>
      <c r="F732" s="162">
        <f t="shared" si="167"/>
        <v>2368.25</v>
      </c>
      <c r="G732" s="162">
        <f t="shared" si="167"/>
        <v>0</v>
      </c>
      <c r="H732" s="162">
        <f t="shared" si="167"/>
        <v>0</v>
      </c>
      <c r="I732" s="162">
        <f t="shared" si="167"/>
        <v>0</v>
      </c>
      <c r="J732" s="162">
        <f t="shared" si="167"/>
        <v>0</v>
      </c>
    </row>
    <row r="733" spans="1:10" ht="22.5" hidden="1">
      <c r="A733" s="163" t="s">
        <v>91</v>
      </c>
      <c r="B733" s="164" t="s">
        <v>1694</v>
      </c>
      <c r="C733" s="165" t="s">
        <v>103</v>
      </c>
      <c r="D733" s="162"/>
      <c r="E733" s="162">
        <v>3534</v>
      </c>
      <c r="F733" s="162">
        <v>2368.25</v>
      </c>
      <c r="G733" s="162"/>
      <c r="H733" s="162"/>
      <c r="I733" s="162"/>
      <c r="J733" s="162"/>
    </row>
    <row r="734" spans="1:10" ht="12.75">
      <c r="A734" s="163" t="s">
        <v>1554</v>
      </c>
      <c r="B734" s="164" t="s">
        <v>1066</v>
      </c>
      <c r="C734" s="165"/>
      <c r="D734" s="162">
        <f>D735</f>
        <v>15159.35</v>
      </c>
      <c r="E734" s="162">
        <f aca="true" t="shared" si="168" ref="E734:J734">E735</f>
        <v>1470</v>
      </c>
      <c r="F734" s="162">
        <f t="shared" si="168"/>
        <v>0</v>
      </c>
      <c r="G734" s="162">
        <f t="shared" si="168"/>
        <v>0</v>
      </c>
      <c r="H734" s="162">
        <f t="shared" si="168"/>
        <v>0</v>
      </c>
      <c r="I734" s="162">
        <f t="shared" si="168"/>
        <v>0</v>
      </c>
      <c r="J734" s="162">
        <f t="shared" si="168"/>
        <v>0</v>
      </c>
    </row>
    <row r="735" spans="1:252" s="21" customFormat="1" ht="12.75" customHeight="1" hidden="1">
      <c r="A735" s="101" t="s">
        <v>1555</v>
      </c>
      <c r="B735" s="142" t="s">
        <v>1556</v>
      </c>
      <c r="C735" s="143" t="s">
        <v>176</v>
      </c>
      <c r="D735" s="64">
        <v>15159.35</v>
      </c>
      <c r="E735" s="64">
        <v>1470</v>
      </c>
      <c r="F735" s="64"/>
      <c r="G735" s="64"/>
      <c r="H735" s="64"/>
      <c r="I735" s="64"/>
      <c r="J735" s="64"/>
      <c r="IB735" s="110"/>
      <c r="IC735" s="110"/>
      <c r="ID735" s="110"/>
      <c r="IE735" s="110"/>
      <c r="IF735" s="110"/>
      <c r="IG735" s="110"/>
      <c r="IH735" s="110"/>
      <c r="II735" s="110"/>
      <c r="IJ735" s="110"/>
      <c r="IK735" s="110"/>
      <c r="IL735" s="110"/>
      <c r="IM735" s="110"/>
      <c r="IN735" s="110"/>
      <c r="IO735" s="110"/>
      <c r="IP735" s="110"/>
      <c r="IQ735" s="110"/>
      <c r="IR735" s="110"/>
    </row>
    <row r="736" spans="1:235" s="124" customFormat="1" ht="12.75">
      <c r="A736" s="156" t="s">
        <v>349</v>
      </c>
      <c r="B736" s="157" t="s">
        <v>350</v>
      </c>
      <c r="C736" s="158"/>
      <c r="D736" s="76">
        <f aca="true" t="shared" si="169" ref="D736:I736">SUM(D737,D752)</f>
        <v>41752643.870000005</v>
      </c>
      <c r="E736" s="76">
        <f t="shared" si="169"/>
        <v>46173700.059999995</v>
      </c>
      <c r="F736" s="76">
        <f t="shared" si="169"/>
        <v>52015214.010000005</v>
      </c>
      <c r="G736" s="76">
        <f t="shared" si="169"/>
        <v>60705000</v>
      </c>
      <c r="H736" s="76">
        <f t="shared" si="169"/>
        <v>66122700</v>
      </c>
      <c r="I736" s="76">
        <f t="shared" si="169"/>
        <v>72051000</v>
      </c>
      <c r="J736" s="76">
        <f>SUM(J737,J752)</f>
        <v>77755500</v>
      </c>
      <c r="K736" s="125"/>
      <c r="L736" s="125"/>
      <c r="M736" s="125"/>
      <c r="N736" s="125"/>
      <c r="O736" s="125"/>
      <c r="P736" s="125"/>
      <c r="Q736" s="125"/>
      <c r="R736" s="125"/>
      <c r="S736" s="125"/>
      <c r="T736" s="125"/>
      <c r="U736" s="125"/>
      <c r="V736" s="125"/>
      <c r="W736" s="125"/>
      <c r="X736" s="125"/>
      <c r="Y736" s="125"/>
      <c r="Z736" s="125"/>
      <c r="AA736" s="125"/>
      <c r="AB736" s="125"/>
      <c r="AC736" s="125"/>
      <c r="AD736" s="125"/>
      <c r="AE736" s="125"/>
      <c r="AF736" s="125"/>
      <c r="AG736" s="125"/>
      <c r="AH736" s="125"/>
      <c r="AI736" s="125"/>
      <c r="AJ736" s="125"/>
      <c r="AK736" s="125"/>
      <c r="AL736" s="125"/>
      <c r="AM736" s="125"/>
      <c r="AN736" s="125"/>
      <c r="AO736" s="125"/>
      <c r="AP736" s="125"/>
      <c r="AQ736" s="125"/>
      <c r="AR736" s="125"/>
      <c r="AS736" s="125"/>
      <c r="AT736" s="125"/>
      <c r="AU736" s="125"/>
      <c r="AV736" s="125"/>
      <c r="AW736" s="125"/>
      <c r="AX736" s="125"/>
      <c r="AY736" s="125"/>
      <c r="AZ736" s="125"/>
      <c r="BA736" s="125"/>
      <c r="BB736" s="125"/>
      <c r="BC736" s="125"/>
      <c r="BD736" s="125"/>
      <c r="BE736" s="125"/>
      <c r="BF736" s="125"/>
      <c r="BG736" s="125"/>
      <c r="BH736" s="125"/>
      <c r="BI736" s="125"/>
      <c r="BJ736" s="125"/>
      <c r="BK736" s="125"/>
      <c r="BL736" s="125"/>
      <c r="BM736" s="125"/>
      <c r="BN736" s="125"/>
      <c r="BO736" s="125"/>
      <c r="BP736" s="125"/>
      <c r="BQ736" s="125"/>
      <c r="BR736" s="125"/>
      <c r="BS736" s="125"/>
      <c r="BT736" s="125"/>
      <c r="BU736" s="125"/>
      <c r="BV736" s="125"/>
      <c r="BW736" s="125"/>
      <c r="BX736" s="125"/>
      <c r="BY736" s="125"/>
      <c r="BZ736" s="125"/>
      <c r="CA736" s="125"/>
      <c r="CB736" s="125"/>
      <c r="CC736" s="125"/>
      <c r="CD736" s="125"/>
      <c r="CE736" s="125"/>
      <c r="CF736" s="125"/>
      <c r="CG736" s="125"/>
      <c r="CH736" s="125"/>
      <c r="CI736" s="125"/>
      <c r="CJ736" s="125"/>
      <c r="CK736" s="125"/>
      <c r="CL736" s="125"/>
      <c r="CM736" s="125"/>
      <c r="CN736" s="125"/>
      <c r="CO736" s="125"/>
      <c r="CP736" s="125"/>
      <c r="CQ736" s="125"/>
      <c r="CR736" s="125"/>
      <c r="CS736" s="125"/>
      <c r="CT736" s="125"/>
      <c r="CU736" s="125"/>
      <c r="CV736" s="125"/>
      <c r="CW736" s="125"/>
      <c r="CX736" s="125"/>
      <c r="CY736" s="125"/>
      <c r="CZ736" s="125"/>
      <c r="DA736" s="125"/>
      <c r="DB736" s="125"/>
      <c r="DC736" s="125"/>
      <c r="DD736" s="125"/>
      <c r="DE736" s="125"/>
      <c r="DF736" s="125"/>
      <c r="DG736" s="125"/>
      <c r="DH736" s="125"/>
      <c r="DI736" s="125"/>
      <c r="DJ736" s="125"/>
      <c r="DK736" s="125"/>
      <c r="DL736" s="125"/>
      <c r="DM736" s="125"/>
      <c r="DN736" s="125"/>
      <c r="DO736" s="125"/>
      <c r="DP736" s="125"/>
      <c r="DQ736" s="125"/>
      <c r="DR736" s="125"/>
      <c r="DS736" s="125"/>
      <c r="DT736" s="125"/>
      <c r="DU736" s="125"/>
      <c r="DV736" s="125"/>
      <c r="DW736" s="125"/>
      <c r="DX736" s="125"/>
      <c r="DY736" s="125"/>
      <c r="DZ736" s="125"/>
      <c r="EA736" s="125"/>
      <c r="EB736" s="125"/>
      <c r="EC736" s="125"/>
      <c r="ED736" s="125"/>
      <c r="EE736" s="125"/>
      <c r="EF736" s="125"/>
      <c r="EG736" s="125"/>
      <c r="EH736" s="125"/>
      <c r="EI736" s="125"/>
      <c r="EJ736" s="125"/>
      <c r="EK736" s="125"/>
      <c r="EL736" s="125"/>
      <c r="EM736" s="125"/>
      <c r="EN736" s="125"/>
      <c r="EO736" s="125"/>
      <c r="EP736" s="125"/>
      <c r="EQ736" s="125"/>
      <c r="ER736" s="125"/>
      <c r="ES736" s="125"/>
      <c r="ET736" s="125"/>
      <c r="EU736" s="125"/>
      <c r="EV736" s="125"/>
      <c r="EW736" s="125"/>
      <c r="EX736" s="125"/>
      <c r="EY736" s="125"/>
      <c r="EZ736" s="125"/>
      <c r="FA736" s="125"/>
      <c r="FB736" s="125"/>
      <c r="FC736" s="125"/>
      <c r="FD736" s="125"/>
      <c r="FE736" s="125"/>
      <c r="FF736" s="125"/>
      <c r="FG736" s="125"/>
      <c r="FH736" s="125"/>
      <c r="FI736" s="125"/>
      <c r="FJ736" s="125"/>
      <c r="FK736" s="125"/>
      <c r="FL736" s="125"/>
      <c r="FM736" s="125"/>
      <c r="FN736" s="125"/>
      <c r="FO736" s="125"/>
      <c r="FP736" s="125"/>
      <c r="FQ736" s="125"/>
      <c r="FR736" s="125"/>
      <c r="FS736" s="125"/>
      <c r="FT736" s="125"/>
      <c r="FU736" s="125"/>
      <c r="FV736" s="125"/>
      <c r="FW736" s="125"/>
      <c r="FX736" s="125"/>
      <c r="FY736" s="125"/>
      <c r="FZ736" s="125"/>
      <c r="GA736" s="125"/>
      <c r="GB736" s="125"/>
      <c r="GC736" s="125"/>
      <c r="GD736" s="125"/>
      <c r="GE736" s="125"/>
      <c r="GF736" s="125"/>
      <c r="GG736" s="125"/>
      <c r="GH736" s="125"/>
      <c r="GI736" s="125"/>
      <c r="GJ736" s="125"/>
      <c r="GK736" s="125"/>
      <c r="GL736" s="125"/>
      <c r="GM736" s="125"/>
      <c r="GN736" s="125"/>
      <c r="GO736" s="125"/>
      <c r="GP736" s="125"/>
      <c r="GQ736" s="125"/>
      <c r="GR736" s="125"/>
      <c r="GS736" s="125"/>
      <c r="GT736" s="125"/>
      <c r="GU736" s="125"/>
      <c r="GV736" s="125"/>
      <c r="GW736" s="125"/>
      <c r="GX736" s="125"/>
      <c r="GY736" s="125"/>
      <c r="GZ736" s="125"/>
      <c r="HA736" s="125"/>
      <c r="HB736" s="125"/>
      <c r="HC736" s="125"/>
      <c r="HD736" s="125"/>
      <c r="HE736" s="125"/>
      <c r="HF736" s="125"/>
      <c r="HG736" s="125"/>
      <c r="HH736" s="125"/>
      <c r="HI736" s="125"/>
      <c r="HJ736" s="125"/>
      <c r="HK736" s="125"/>
      <c r="HL736" s="125"/>
      <c r="HM736" s="125"/>
      <c r="HN736" s="125"/>
      <c r="HO736" s="125"/>
      <c r="HP736" s="125"/>
      <c r="HQ736" s="125"/>
      <c r="HR736" s="125"/>
      <c r="HS736" s="125"/>
      <c r="HT736" s="125"/>
      <c r="HU736" s="125"/>
      <c r="HV736" s="125"/>
      <c r="HW736" s="125"/>
      <c r="HX736" s="125"/>
      <c r="HY736" s="125"/>
      <c r="HZ736" s="125"/>
      <c r="IA736" s="125"/>
    </row>
    <row r="737" spans="1:252" s="133" customFormat="1" ht="12.75">
      <c r="A737" s="144" t="s">
        <v>351</v>
      </c>
      <c r="B737" s="145" t="s">
        <v>352</v>
      </c>
      <c r="C737" s="146"/>
      <c r="D737" s="147">
        <f aca="true" t="shared" si="170" ref="D737:J737">SUM(D738)</f>
        <v>41752643.870000005</v>
      </c>
      <c r="E737" s="147">
        <f t="shared" si="170"/>
        <v>46173664.809999995</v>
      </c>
      <c r="F737" s="147">
        <f t="shared" si="170"/>
        <v>52015214.010000005</v>
      </c>
      <c r="G737" s="147">
        <f t="shared" si="170"/>
        <v>60705000</v>
      </c>
      <c r="H737" s="147">
        <f t="shared" si="170"/>
        <v>66122700</v>
      </c>
      <c r="I737" s="147">
        <f t="shared" si="170"/>
        <v>72051000</v>
      </c>
      <c r="J737" s="147">
        <f t="shared" si="170"/>
        <v>77755500</v>
      </c>
      <c r="IO737" s="124"/>
      <c r="IP737" s="124"/>
      <c r="IQ737" s="124"/>
      <c r="IR737" s="124"/>
    </row>
    <row r="738" spans="1:252" s="133" customFormat="1" ht="12.75">
      <c r="A738" s="148" t="s">
        <v>353</v>
      </c>
      <c r="B738" s="149" t="s">
        <v>354</v>
      </c>
      <c r="C738" s="150"/>
      <c r="D738" s="171">
        <f aca="true" t="shared" si="171" ref="D738:I738">SUM(D739,D741)</f>
        <v>41752643.870000005</v>
      </c>
      <c r="E738" s="171">
        <f t="shared" si="171"/>
        <v>46173664.809999995</v>
      </c>
      <c r="F738" s="171">
        <f t="shared" si="171"/>
        <v>52015214.010000005</v>
      </c>
      <c r="G738" s="171">
        <f t="shared" si="171"/>
        <v>60705000</v>
      </c>
      <c r="H738" s="171">
        <f t="shared" si="171"/>
        <v>66122700</v>
      </c>
      <c r="I738" s="171">
        <f t="shared" si="171"/>
        <v>72051000</v>
      </c>
      <c r="J738" s="171">
        <f>SUM(J739,J741)</f>
        <v>77755500</v>
      </c>
      <c r="IO738" s="124"/>
      <c r="IP738" s="124"/>
      <c r="IQ738" s="124"/>
      <c r="IR738" s="124"/>
    </row>
    <row r="739" spans="1:252" s="134" customFormat="1" ht="22.5">
      <c r="A739" s="172" t="s">
        <v>355</v>
      </c>
      <c r="B739" s="173" t="s">
        <v>356</v>
      </c>
      <c r="C739" s="174"/>
      <c r="D739" s="175">
        <f aca="true" t="shared" si="172" ref="D739:J739">SUM(D740)</f>
        <v>4230607.56</v>
      </c>
      <c r="E739" s="175">
        <f t="shared" si="172"/>
        <v>4479825.87</v>
      </c>
      <c r="F739" s="175">
        <f t="shared" si="172"/>
        <v>4515559.35</v>
      </c>
      <c r="G739" s="175">
        <f t="shared" si="172"/>
        <v>4820000</v>
      </c>
      <c r="H739" s="175">
        <f t="shared" si="172"/>
        <v>5160000</v>
      </c>
      <c r="I739" s="175">
        <f t="shared" si="172"/>
        <v>5520000</v>
      </c>
      <c r="J739" s="175">
        <f t="shared" si="172"/>
        <v>5960000</v>
      </c>
      <c r="IO739" s="124"/>
      <c r="IP739" s="124"/>
      <c r="IQ739" s="124"/>
      <c r="IR739" s="124"/>
    </row>
    <row r="740" spans="1:252" s="123" customFormat="1" ht="18" hidden="1">
      <c r="A740" s="101" t="s">
        <v>357</v>
      </c>
      <c r="B740" s="142" t="s">
        <v>358</v>
      </c>
      <c r="C740" s="143" t="s">
        <v>424</v>
      </c>
      <c r="D740" s="64">
        <v>4230607.56</v>
      </c>
      <c r="E740" s="64">
        <v>4479825.87</v>
      </c>
      <c r="F740" s="64">
        <v>4515559.35</v>
      </c>
      <c r="G740" s="64">
        <v>4820000</v>
      </c>
      <c r="H740" s="64">
        <v>5160000</v>
      </c>
      <c r="I740" s="64">
        <v>5520000</v>
      </c>
      <c r="J740" s="64">
        <v>5960000</v>
      </c>
      <c r="IB740" s="124"/>
      <c r="IC740" s="124"/>
      <c r="ID740" s="124"/>
      <c r="IE740" s="124"/>
      <c r="IF740" s="124"/>
      <c r="IG740" s="124"/>
      <c r="IH740" s="124"/>
      <c r="II740" s="124"/>
      <c r="IJ740" s="124"/>
      <c r="IK740" s="124"/>
      <c r="IL740" s="124"/>
      <c r="IM740" s="124"/>
      <c r="IN740" s="124"/>
      <c r="IO740" s="124"/>
      <c r="IP740" s="124"/>
      <c r="IQ740" s="124"/>
      <c r="IR740" s="124"/>
    </row>
    <row r="741" spans="1:252" s="133" customFormat="1" ht="22.5" customHeight="1">
      <c r="A741" s="148" t="s">
        <v>359</v>
      </c>
      <c r="B741" s="149" t="s">
        <v>360</v>
      </c>
      <c r="C741" s="150"/>
      <c r="D741" s="171">
        <f aca="true" t="shared" si="173" ref="D741:J741">SUM(D742+D747)</f>
        <v>37522036.31</v>
      </c>
      <c r="E741" s="171">
        <f t="shared" si="173"/>
        <v>41693838.94</v>
      </c>
      <c r="F741" s="171">
        <f t="shared" si="173"/>
        <v>47499654.660000004</v>
      </c>
      <c r="G741" s="171">
        <f t="shared" si="173"/>
        <v>55885000</v>
      </c>
      <c r="H741" s="171">
        <f t="shared" si="173"/>
        <v>60962700</v>
      </c>
      <c r="I741" s="171">
        <f t="shared" si="173"/>
        <v>66531000</v>
      </c>
      <c r="J741" s="171">
        <f t="shared" si="173"/>
        <v>71795500</v>
      </c>
      <c r="IO741" s="124"/>
      <c r="IP741" s="124"/>
      <c r="IQ741" s="124"/>
      <c r="IR741" s="124"/>
    </row>
    <row r="742" spans="1:252" s="133" customFormat="1" ht="12.75" customHeight="1">
      <c r="A742" s="148" t="s">
        <v>361</v>
      </c>
      <c r="B742" s="149" t="s">
        <v>362</v>
      </c>
      <c r="C742" s="150"/>
      <c r="D742" s="171">
        <f aca="true" t="shared" si="174" ref="D742:J742">SUM(D743:D746)</f>
        <v>23922056.430000003</v>
      </c>
      <c r="E742" s="171">
        <f t="shared" si="174"/>
        <v>24426199.43</v>
      </c>
      <c r="F742" s="171">
        <f t="shared" si="174"/>
        <v>25596917.96</v>
      </c>
      <c r="G742" s="171">
        <f t="shared" si="174"/>
        <v>27590000</v>
      </c>
      <c r="H742" s="171">
        <f t="shared" si="174"/>
        <v>29537800</v>
      </c>
      <c r="I742" s="171">
        <f t="shared" si="174"/>
        <v>31623000</v>
      </c>
      <c r="J742" s="171">
        <f t="shared" si="174"/>
        <v>34153100</v>
      </c>
      <c r="IO742" s="124"/>
      <c r="IP742" s="124"/>
      <c r="IQ742" s="124"/>
      <c r="IR742" s="124"/>
    </row>
    <row r="743" spans="1:252" s="123" customFormat="1" ht="12.75" hidden="1">
      <c r="A743" s="101" t="s">
        <v>363</v>
      </c>
      <c r="B743" s="142" t="s">
        <v>364</v>
      </c>
      <c r="C743" s="143" t="s">
        <v>424</v>
      </c>
      <c r="D743" s="64">
        <v>372434.35</v>
      </c>
      <c r="E743" s="64">
        <v>349537.04</v>
      </c>
      <c r="F743" s="64">
        <v>358892.35</v>
      </c>
      <c r="G743" s="64">
        <v>376000</v>
      </c>
      <c r="H743" s="64">
        <v>402500</v>
      </c>
      <c r="I743" s="64">
        <v>430900</v>
      </c>
      <c r="J743" s="64">
        <v>465400</v>
      </c>
      <c r="IB743" s="124"/>
      <c r="IC743" s="124"/>
      <c r="ID743" s="124"/>
      <c r="IE743" s="124"/>
      <c r="IF743" s="124"/>
      <c r="IG743" s="124"/>
      <c r="IH743" s="124"/>
      <c r="II743" s="124"/>
      <c r="IJ743" s="124"/>
      <c r="IK743" s="124"/>
      <c r="IL743" s="124"/>
      <c r="IM743" s="124"/>
      <c r="IN743" s="124"/>
      <c r="IO743" s="124"/>
      <c r="IP743" s="124"/>
      <c r="IQ743" s="124"/>
      <c r="IR743" s="124"/>
    </row>
    <row r="744" spans="1:252" s="123" customFormat="1" ht="12.75" hidden="1">
      <c r="A744" s="101" t="s">
        <v>365</v>
      </c>
      <c r="B744" s="142" t="s">
        <v>366</v>
      </c>
      <c r="C744" s="143" t="s">
        <v>424</v>
      </c>
      <c r="D744" s="64">
        <v>23253135.71</v>
      </c>
      <c r="E744" s="64">
        <v>23844935.54</v>
      </c>
      <c r="F744" s="64">
        <v>25003725.2</v>
      </c>
      <c r="G744" s="64">
        <v>26951300</v>
      </c>
      <c r="H744" s="64">
        <v>28854000</v>
      </c>
      <c r="I744" s="64">
        <v>30891000</v>
      </c>
      <c r="J744" s="64">
        <v>33362300</v>
      </c>
      <c r="IB744" s="124"/>
      <c r="IC744" s="124"/>
      <c r="ID744" s="124"/>
      <c r="IE744" s="124"/>
      <c r="IF744" s="124"/>
      <c r="IG744" s="124"/>
      <c r="IH744" s="124"/>
      <c r="II744" s="124"/>
      <c r="IJ744" s="124"/>
      <c r="IK744" s="124"/>
      <c r="IL744" s="124"/>
      <c r="IM744" s="124"/>
      <c r="IN744" s="124"/>
      <c r="IO744" s="124"/>
      <c r="IP744" s="124"/>
      <c r="IQ744" s="124"/>
      <c r="IR744" s="124"/>
    </row>
    <row r="745" spans="1:252" s="123" customFormat="1" ht="13.5" customHeight="1" hidden="1">
      <c r="A745" s="101" t="s">
        <v>367</v>
      </c>
      <c r="B745" s="142" t="s">
        <v>368</v>
      </c>
      <c r="C745" s="143" t="s">
        <v>424</v>
      </c>
      <c r="D745" s="64">
        <v>192087.78</v>
      </c>
      <c r="E745" s="64">
        <v>116408.84</v>
      </c>
      <c r="F745" s="64">
        <v>131812.93</v>
      </c>
      <c r="G745" s="64">
        <v>161100</v>
      </c>
      <c r="H745" s="64">
        <v>172500</v>
      </c>
      <c r="I745" s="64">
        <v>184600</v>
      </c>
      <c r="J745" s="64">
        <v>199400</v>
      </c>
      <c r="IB745" s="124"/>
      <c r="IC745" s="124"/>
      <c r="ID745" s="124"/>
      <c r="IE745" s="124"/>
      <c r="IF745" s="124"/>
      <c r="IG745" s="124"/>
      <c r="IH745" s="124"/>
      <c r="II745" s="124"/>
      <c r="IJ745" s="124"/>
      <c r="IK745" s="124"/>
      <c r="IL745" s="124"/>
      <c r="IM745" s="124"/>
      <c r="IN745" s="124"/>
      <c r="IO745" s="124"/>
      <c r="IP745" s="124"/>
      <c r="IQ745" s="124"/>
      <c r="IR745" s="124"/>
    </row>
    <row r="746" spans="1:252" s="123" customFormat="1" ht="12.75" hidden="1">
      <c r="A746" s="101" t="s">
        <v>369</v>
      </c>
      <c r="B746" s="142" t="s">
        <v>370</v>
      </c>
      <c r="C746" s="143" t="s">
        <v>424</v>
      </c>
      <c r="D746" s="64">
        <v>104398.59</v>
      </c>
      <c r="E746" s="64">
        <v>115318.01</v>
      </c>
      <c r="F746" s="64">
        <v>102487.48</v>
      </c>
      <c r="G746" s="64">
        <v>101600</v>
      </c>
      <c r="H746" s="64">
        <v>108800</v>
      </c>
      <c r="I746" s="64">
        <v>116500</v>
      </c>
      <c r="J746" s="64">
        <v>126000</v>
      </c>
      <c r="IB746" s="124"/>
      <c r="IC746" s="124"/>
      <c r="ID746" s="124"/>
      <c r="IE746" s="124"/>
      <c r="IF746" s="124"/>
      <c r="IG746" s="124"/>
      <c r="IH746" s="124"/>
      <c r="II746" s="124"/>
      <c r="IJ746" s="124"/>
      <c r="IK746" s="124"/>
      <c r="IL746" s="124"/>
      <c r="IM746" s="124"/>
      <c r="IN746" s="124"/>
      <c r="IO746" s="124"/>
      <c r="IP746" s="124"/>
      <c r="IQ746" s="124"/>
      <c r="IR746" s="124"/>
    </row>
    <row r="747" spans="1:252" s="135" customFormat="1" ht="22.5">
      <c r="A747" s="176" t="s">
        <v>371</v>
      </c>
      <c r="B747" s="177" t="s">
        <v>372</v>
      </c>
      <c r="C747" s="141"/>
      <c r="D747" s="178">
        <f aca="true" t="shared" si="175" ref="D747:I747">SUM(D748:D749)</f>
        <v>13599979.88</v>
      </c>
      <c r="E747" s="178">
        <f t="shared" si="175"/>
        <v>17267639.51</v>
      </c>
      <c r="F747" s="178">
        <f t="shared" si="175"/>
        <v>21902736.700000003</v>
      </c>
      <c r="G747" s="178">
        <f t="shared" si="175"/>
        <v>28295000</v>
      </c>
      <c r="H747" s="178">
        <f t="shared" si="175"/>
        <v>31424900</v>
      </c>
      <c r="I747" s="178">
        <f t="shared" si="175"/>
        <v>34908000</v>
      </c>
      <c r="J747" s="178">
        <f>SUM(J748:J749)</f>
        <v>37642400</v>
      </c>
      <c r="IO747" s="136"/>
      <c r="IP747" s="136"/>
      <c r="IQ747" s="136"/>
      <c r="IR747" s="136"/>
    </row>
    <row r="748" spans="1:252" s="123" customFormat="1" ht="18">
      <c r="A748" s="101" t="s">
        <v>373</v>
      </c>
      <c r="B748" s="142" t="s">
        <v>374</v>
      </c>
      <c r="C748" s="143" t="s">
        <v>424</v>
      </c>
      <c r="D748" s="64">
        <v>216218.83</v>
      </c>
      <c r="E748" s="64">
        <v>254773.75</v>
      </c>
      <c r="F748" s="64">
        <v>314828.35</v>
      </c>
      <c r="G748" s="64">
        <v>385600</v>
      </c>
      <c r="H748" s="64">
        <v>428200</v>
      </c>
      <c r="I748" s="64">
        <v>475700</v>
      </c>
      <c r="J748" s="64">
        <v>492400</v>
      </c>
      <c r="IB748" s="124"/>
      <c r="IC748" s="124"/>
      <c r="ID748" s="124"/>
      <c r="IE748" s="124"/>
      <c r="IF748" s="124"/>
      <c r="IG748" s="124"/>
      <c r="IH748" s="124"/>
      <c r="II748" s="124"/>
      <c r="IJ748" s="124"/>
      <c r="IK748" s="124"/>
      <c r="IL748" s="124"/>
      <c r="IM748" s="124"/>
      <c r="IN748" s="124"/>
      <c r="IO748" s="124"/>
      <c r="IP748" s="124"/>
      <c r="IQ748" s="124"/>
      <c r="IR748" s="124"/>
    </row>
    <row r="749" spans="1:252" s="123" customFormat="1" ht="18">
      <c r="A749" s="101" t="s">
        <v>375</v>
      </c>
      <c r="B749" s="142" t="s">
        <v>376</v>
      </c>
      <c r="C749" s="143" t="s">
        <v>424</v>
      </c>
      <c r="D749" s="64">
        <v>13383761.05</v>
      </c>
      <c r="E749" s="64">
        <v>17012865.76</v>
      </c>
      <c r="F749" s="64">
        <v>21587908.35</v>
      </c>
      <c r="G749" s="64">
        <v>27909400</v>
      </c>
      <c r="H749" s="64">
        <v>30996700</v>
      </c>
      <c r="I749" s="64">
        <v>34432300</v>
      </c>
      <c r="J749" s="64">
        <v>37150000</v>
      </c>
      <c r="IB749" s="124"/>
      <c r="IC749" s="124"/>
      <c r="ID749" s="124"/>
      <c r="IE749" s="124"/>
      <c r="IF749" s="124"/>
      <c r="IG749" s="124"/>
      <c r="IH749" s="124"/>
      <c r="II749" s="124"/>
      <c r="IJ749" s="124"/>
      <c r="IK749" s="124"/>
      <c r="IL749" s="124"/>
      <c r="IM749" s="124"/>
      <c r="IN749" s="124"/>
      <c r="IO749" s="124"/>
      <c r="IP749" s="124"/>
      <c r="IQ749" s="124"/>
      <c r="IR749" s="124"/>
    </row>
    <row r="750" spans="1:252" s="35" customFormat="1" ht="12" customHeight="1">
      <c r="A750" s="144" t="s">
        <v>377</v>
      </c>
      <c r="B750" s="145" t="s">
        <v>378</v>
      </c>
      <c r="C750" s="146"/>
      <c r="D750" s="147">
        <f aca="true" t="shared" si="176" ref="D750:J750">D751</f>
        <v>0</v>
      </c>
      <c r="E750" s="147">
        <f t="shared" si="176"/>
        <v>0</v>
      </c>
      <c r="F750" s="147">
        <f t="shared" si="176"/>
        <v>0</v>
      </c>
      <c r="G750" s="147">
        <f t="shared" si="176"/>
        <v>0</v>
      </c>
      <c r="H750" s="147">
        <f t="shared" si="176"/>
        <v>0</v>
      </c>
      <c r="I750" s="147">
        <f t="shared" si="176"/>
        <v>0</v>
      </c>
      <c r="J750" s="147">
        <f t="shared" si="176"/>
        <v>0</v>
      </c>
      <c r="IO750" s="110"/>
      <c r="IP750" s="110"/>
      <c r="IQ750" s="110"/>
      <c r="IR750" s="110"/>
    </row>
    <row r="751" spans="1:252" s="21" customFormat="1" ht="18" hidden="1">
      <c r="A751" s="101" t="s">
        <v>379</v>
      </c>
      <c r="B751" s="142" t="s">
        <v>380</v>
      </c>
      <c r="C751" s="143" t="s">
        <v>424</v>
      </c>
      <c r="D751" s="64"/>
      <c r="E751" s="64"/>
      <c r="F751" s="64"/>
      <c r="G751" s="64"/>
      <c r="H751" s="64"/>
      <c r="I751" s="64"/>
      <c r="J751" s="64"/>
      <c r="IB751" s="110"/>
      <c r="IC751" s="110"/>
      <c r="ID751" s="110"/>
      <c r="IE751" s="110"/>
      <c r="IF751" s="110"/>
      <c r="IG751" s="110"/>
      <c r="IH751" s="110"/>
      <c r="II751" s="110"/>
      <c r="IJ751" s="110"/>
      <c r="IK751" s="110"/>
      <c r="IL751" s="110"/>
      <c r="IM751" s="110"/>
      <c r="IN751" s="110"/>
      <c r="IO751" s="110"/>
      <c r="IP751" s="110"/>
      <c r="IQ751" s="110"/>
      <c r="IR751" s="110"/>
    </row>
    <row r="752" spans="1:252" s="29" customFormat="1" ht="12.75" hidden="1">
      <c r="A752" s="148" t="s">
        <v>381</v>
      </c>
      <c r="B752" s="149" t="s">
        <v>382</v>
      </c>
      <c r="C752" s="150"/>
      <c r="D752" s="147">
        <f>D753</f>
        <v>0</v>
      </c>
      <c r="E752" s="147">
        <f>E753</f>
        <v>35.25</v>
      </c>
      <c r="F752" s="147"/>
      <c r="G752" s="147"/>
      <c r="H752" s="147"/>
      <c r="I752" s="147"/>
      <c r="J752" s="147"/>
      <c r="IO752" s="110"/>
      <c r="IP752" s="110"/>
      <c r="IQ752" s="110"/>
      <c r="IR752" s="110"/>
    </row>
    <row r="753" spans="1:252" s="29" customFormat="1" ht="12.75" hidden="1">
      <c r="A753" s="148" t="s">
        <v>383</v>
      </c>
      <c r="B753" s="149" t="s">
        <v>384</v>
      </c>
      <c r="C753" s="150"/>
      <c r="D753" s="147">
        <v>0</v>
      </c>
      <c r="E753" s="147">
        <f>E754</f>
        <v>35.25</v>
      </c>
      <c r="F753" s="147">
        <v>0</v>
      </c>
      <c r="G753" s="147">
        <v>0</v>
      </c>
      <c r="H753" s="147">
        <v>0</v>
      </c>
      <c r="I753" s="147">
        <v>0</v>
      </c>
      <c r="J753" s="147">
        <v>0</v>
      </c>
      <c r="IO753" s="110"/>
      <c r="IP753" s="110"/>
      <c r="IQ753" s="110"/>
      <c r="IR753" s="110"/>
    </row>
    <row r="754" spans="1:252" s="29" customFormat="1" ht="12.75" hidden="1">
      <c r="A754" s="148" t="s">
        <v>385</v>
      </c>
      <c r="B754" s="149" t="s">
        <v>386</v>
      </c>
      <c r="C754" s="150"/>
      <c r="D754" s="147">
        <v>0</v>
      </c>
      <c r="E754" s="147">
        <f>E755</f>
        <v>35.25</v>
      </c>
      <c r="F754" s="147">
        <v>0</v>
      </c>
      <c r="G754" s="147">
        <v>0</v>
      </c>
      <c r="H754" s="147">
        <v>0</v>
      </c>
      <c r="I754" s="147">
        <v>0</v>
      </c>
      <c r="J754" s="147">
        <v>0</v>
      </c>
      <c r="IO754" s="110"/>
      <c r="IP754" s="110"/>
      <c r="IQ754" s="110"/>
      <c r="IR754" s="110"/>
    </row>
    <row r="755" spans="1:252" s="29" customFormat="1" ht="13.5" customHeight="1" hidden="1">
      <c r="A755" s="148" t="s">
        <v>421</v>
      </c>
      <c r="B755" s="149" t="s">
        <v>420</v>
      </c>
      <c r="C755" s="150"/>
      <c r="D755" s="147">
        <v>0</v>
      </c>
      <c r="E755" s="147">
        <f>E756</f>
        <v>35.25</v>
      </c>
      <c r="F755" s="147">
        <v>0</v>
      </c>
      <c r="G755" s="147">
        <v>0</v>
      </c>
      <c r="H755" s="147">
        <v>0</v>
      </c>
      <c r="I755" s="147">
        <v>0</v>
      </c>
      <c r="J755" s="147">
        <v>0</v>
      </c>
      <c r="IO755" s="110"/>
      <c r="IP755" s="110"/>
      <c r="IQ755" s="110"/>
      <c r="IR755" s="110"/>
    </row>
    <row r="756" spans="1:252" s="21" customFormat="1" ht="18" hidden="1">
      <c r="A756" s="101" t="s">
        <v>422</v>
      </c>
      <c r="B756" s="142" t="s">
        <v>387</v>
      </c>
      <c r="C756" s="143" t="s">
        <v>424</v>
      </c>
      <c r="D756" s="64"/>
      <c r="E756" s="64">
        <v>35.25</v>
      </c>
      <c r="F756" s="64"/>
      <c r="G756" s="64"/>
      <c r="H756" s="64"/>
      <c r="I756" s="64"/>
      <c r="J756" s="64"/>
      <c r="IB756" s="110"/>
      <c r="IC756" s="110"/>
      <c r="ID756" s="110"/>
      <c r="IE756" s="110"/>
      <c r="IF756" s="110"/>
      <c r="IG756" s="110"/>
      <c r="IH756" s="110"/>
      <c r="II756" s="110"/>
      <c r="IJ756" s="110"/>
      <c r="IK756" s="110"/>
      <c r="IL756" s="110"/>
      <c r="IM756" s="110"/>
      <c r="IN756" s="110"/>
      <c r="IO756" s="110"/>
      <c r="IP756" s="110"/>
      <c r="IQ756" s="110"/>
      <c r="IR756" s="110"/>
    </row>
    <row r="757" spans="1:252" s="21" customFormat="1" ht="21.75" customHeight="1" hidden="1">
      <c r="A757" s="101" t="s">
        <v>1126</v>
      </c>
      <c r="B757" s="142" t="s">
        <v>388</v>
      </c>
      <c r="C757" s="143" t="s">
        <v>424</v>
      </c>
      <c r="D757" s="64"/>
      <c r="E757" s="64"/>
      <c r="F757" s="64"/>
      <c r="G757" s="64"/>
      <c r="H757" s="64"/>
      <c r="I757" s="64"/>
      <c r="J757" s="64"/>
      <c r="IB757" s="110"/>
      <c r="IC757" s="110"/>
      <c r="ID757" s="110"/>
      <c r="IE757" s="110"/>
      <c r="IF757" s="110"/>
      <c r="IG757" s="110"/>
      <c r="IH757" s="110"/>
      <c r="II757" s="110"/>
      <c r="IJ757" s="110"/>
      <c r="IK757" s="110"/>
      <c r="IL757" s="110"/>
      <c r="IM757" s="110"/>
      <c r="IN757" s="110"/>
      <c r="IO757" s="110"/>
      <c r="IP757" s="110"/>
      <c r="IQ757" s="110"/>
      <c r="IR757" s="110"/>
    </row>
    <row r="758" spans="1:252" s="21" customFormat="1" ht="18" hidden="1">
      <c r="A758" s="101" t="s">
        <v>423</v>
      </c>
      <c r="B758" s="142" t="s">
        <v>389</v>
      </c>
      <c r="C758" s="143" t="s">
        <v>424</v>
      </c>
      <c r="D758" s="64"/>
      <c r="E758" s="64"/>
      <c r="F758" s="64"/>
      <c r="G758" s="64"/>
      <c r="H758" s="64"/>
      <c r="I758" s="64"/>
      <c r="J758" s="64"/>
      <c r="IB758" s="110"/>
      <c r="IC758" s="110"/>
      <c r="ID758" s="110"/>
      <c r="IE758" s="110"/>
      <c r="IF758" s="110"/>
      <c r="IG758" s="110"/>
      <c r="IH758" s="110"/>
      <c r="II758" s="110"/>
      <c r="IJ758" s="110"/>
      <c r="IK758" s="110"/>
      <c r="IL758" s="110"/>
      <c r="IM758" s="110"/>
      <c r="IN758" s="110"/>
      <c r="IO758" s="110"/>
      <c r="IP758" s="110"/>
      <c r="IQ758" s="110"/>
      <c r="IR758" s="110"/>
    </row>
    <row r="759" spans="1:10" ht="17.25" customHeight="1">
      <c r="A759" s="156" t="s">
        <v>634</v>
      </c>
      <c r="B759" s="157" t="s">
        <v>443</v>
      </c>
      <c r="C759" s="158"/>
      <c r="D759" s="76">
        <f aca="true" t="shared" si="177" ref="D759:J759">SUM(D760:D765)</f>
        <v>-29327582.419999998</v>
      </c>
      <c r="E759" s="76">
        <f t="shared" si="177"/>
        <v>-32255593.990000002</v>
      </c>
      <c r="F759" s="76">
        <f t="shared" si="177"/>
        <v>-34545594.09</v>
      </c>
      <c r="G759" s="76">
        <f t="shared" si="177"/>
        <v>-38355089.92</v>
      </c>
      <c r="H759" s="76">
        <f t="shared" si="177"/>
        <v>-41680164</v>
      </c>
      <c r="I759" s="76">
        <f t="shared" si="177"/>
        <v>-45300096</v>
      </c>
      <c r="J759" s="76">
        <f t="shared" si="177"/>
        <v>-49241852.8</v>
      </c>
    </row>
    <row r="760" spans="1:252" s="21" customFormat="1" ht="12.75" hidden="1">
      <c r="A760" s="101" t="s">
        <v>832</v>
      </c>
      <c r="B760" s="142" t="s">
        <v>390</v>
      </c>
      <c r="C760" s="143"/>
      <c r="D760" s="64">
        <f aca="true" t="shared" si="178" ref="D760:J760">-D321</f>
        <v>-9739402.71</v>
      </c>
      <c r="E760" s="64">
        <f t="shared" si="178"/>
        <v>-10724727.35</v>
      </c>
      <c r="F760" s="64">
        <f t="shared" si="178"/>
        <v>-11200860.72</v>
      </c>
      <c r="G760" s="64">
        <f t="shared" si="178"/>
        <v>-11836800</v>
      </c>
      <c r="H760" s="64">
        <f t="shared" si="178"/>
        <v>-12783840</v>
      </c>
      <c r="I760" s="64">
        <f t="shared" si="178"/>
        <v>-13806640</v>
      </c>
      <c r="J760" s="64">
        <f t="shared" si="178"/>
        <v>-14911400</v>
      </c>
      <c r="IB760" s="110"/>
      <c r="IC760" s="110"/>
      <c r="ID760" s="110"/>
      <c r="IE760" s="110"/>
      <c r="IF760" s="110"/>
      <c r="IG760" s="110"/>
      <c r="IH760" s="110"/>
      <c r="II760" s="110"/>
      <c r="IJ760" s="110"/>
      <c r="IK760" s="110"/>
      <c r="IL760" s="110"/>
      <c r="IM760" s="110"/>
      <c r="IN760" s="110"/>
      <c r="IO760" s="110"/>
      <c r="IP760" s="110"/>
      <c r="IQ760" s="110"/>
      <c r="IR760" s="110"/>
    </row>
    <row r="761" spans="1:252" s="21" customFormat="1" ht="12.75" hidden="1">
      <c r="A761" s="101" t="s">
        <v>391</v>
      </c>
      <c r="B761" s="142" t="s">
        <v>392</v>
      </c>
      <c r="C761" s="143"/>
      <c r="D761" s="64">
        <f aca="true" t="shared" si="179" ref="D761:J761">-D334</f>
        <v>-99777.4</v>
      </c>
      <c r="E761" s="64">
        <f t="shared" si="179"/>
        <v>-126074</v>
      </c>
      <c r="F761" s="64">
        <f t="shared" si="179"/>
        <v>-158072.17</v>
      </c>
      <c r="G761" s="64">
        <f t="shared" si="179"/>
        <v>-167320</v>
      </c>
      <c r="H761" s="64">
        <f t="shared" si="179"/>
        <v>-180700</v>
      </c>
      <c r="I761" s="64">
        <f t="shared" si="179"/>
        <v>-195200</v>
      </c>
      <c r="J761" s="64">
        <f t="shared" si="179"/>
        <v>-210800</v>
      </c>
      <c r="IB761" s="110"/>
      <c r="IC761" s="110"/>
      <c r="ID761" s="110"/>
      <c r="IE761" s="110"/>
      <c r="IF761" s="110"/>
      <c r="IG761" s="110"/>
      <c r="IH761" s="110"/>
      <c r="II761" s="110"/>
      <c r="IJ761" s="110"/>
      <c r="IK761" s="110"/>
      <c r="IL761" s="110"/>
      <c r="IM761" s="110"/>
      <c r="IN761" s="110"/>
      <c r="IO761" s="110"/>
      <c r="IP761" s="110"/>
      <c r="IQ761" s="110"/>
      <c r="IR761" s="110"/>
    </row>
    <row r="762" spans="1:252" s="21" customFormat="1" ht="12.75" hidden="1">
      <c r="A762" s="101" t="s">
        <v>393</v>
      </c>
      <c r="B762" s="142" t="s">
        <v>394</v>
      </c>
      <c r="C762" s="143"/>
      <c r="D762" s="64">
        <f aca="true" t="shared" si="180" ref="D762:J762">-D410</f>
        <v>-111273.37</v>
      </c>
      <c r="E762" s="64">
        <f t="shared" si="180"/>
        <v>-114138.96</v>
      </c>
      <c r="F762" s="64">
        <f t="shared" si="180"/>
        <v>-115277.3</v>
      </c>
      <c r="G762" s="64">
        <f t="shared" si="180"/>
        <v>-113309.92</v>
      </c>
      <c r="H762" s="64">
        <f t="shared" si="180"/>
        <v>-122424</v>
      </c>
      <c r="I762" s="64">
        <f t="shared" si="180"/>
        <v>-132216</v>
      </c>
      <c r="J762" s="64">
        <f t="shared" si="180"/>
        <v>-142792.80000000002</v>
      </c>
      <c r="IB762" s="110"/>
      <c r="IC762" s="110"/>
      <c r="ID762" s="110"/>
      <c r="IE762" s="110"/>
      <c r="IF762" s="110"/>
      <c r="IG762" s="110"/>
      <c r="IH762" s="110"/>
      <c r="II762" s="110"/>
      <c r="IJ762" s="110"/>
      <c r="IK762" s="110"/>
      <c r="IL762" s="110"/>
      <c r="IM762" s="110"/>
      <c r="IN762" s="110"/>
      <c r="IO762" s="110"/>
      <c r="IP762" s="110"/>
      <c r="IQ762" s="110"/>
      <c r="IR762" s="110"/>
    </row>
    <row r="763" spans="1:252" s="21" customFormat="1" ht="12.75" hidden="1">
      <c r="A763" s="101" t="s">
        <v>395</v>
      </c>
      <c r="B763" s="142" t="s">
        <v>396</v>
      </c>
      <c r="C763" s="143"/>
      <c r="D763" s="64">
        <f aca="true" t="shared" si="181" ref="D763:J763">-D427</f>
        <v>-13700099.1</v>
      </c>
      <c r="E763" s="64">
        <f t="shared" si="181"/>
        <v>-15037584.39</v>
      </c>
      <c r="F763" s="64">
        <f t="shared" si="181"/>
        <v>-16039031.72</v>
      </c>
      <c r="G763" s="64">
        <f t="shared" si="181"/>
        <v>-18033400</v>
      </c>
      <c r="H763" s="64">
        <f t="shared" si="181"/>
        <v>-19476000</v>
      </c>
      <c r="I763" s="64">
        <f t="shared" si="181"/>
        <v>-21034000</v>
      </c>
      <c r="J763" s="64">
        <f t="shared" si="181"/>
        <v>-22716800</v>
      </c>
      <c r="IB763" s="110"/>
      <c r="IC763" s="110"/>
      <c r="ID763" s="110"/>
      <c r="IE763" s="110"/>
      <c r="IF763" s="110"/>
      <c r="IG763" s="110"/>
      <c r="IH763" s="110"/>
      <c r="II763" s="110"/>
      <c r="IJ763" s="110"/>
      <c r="IK763" s="110"/>
      <c r="IL763" s="110"/>
      <c r="IM763" s="110"/>
      <c r="IN763" s="110"/>
      <c r="IO763" s="110"/>
      <c r="IP763" s="110"/>
      <c r="IQ763" s="110"/>
      <c r="IR763" s="110"/>
    </row>
    <row r="764" spans="1:252" s="21" customFormat="1" ht="12.75" hidden="1">
      <c r="A764" s="101" t="s">
        <v>397</v>
      </c>
      <c r="B764" s="142" t="s">
        <v>398</v>
      </c>
      <c r="C764" s="143"/>
      <c r="D764" s="64">
        <f aca="true" t="shared" si="182" ref="D764:J764">-D432</f>
        <v>-5478936.02</v>
      </c>
      <c r="E764" s="64">
        <f t="shared" si="182"/>
        <v>-5982673.71</v>
      </c>
      <c r="F764" s="64">
        <f t="shared" si="182"/>
        <v>-6723344.47</v>
      </c>
      <c r="G764" s="64">
        <f t="shared" si="182"/>
        <v>-7919100</v>
      </c>
      <c r="H764" s="64">
        <f t="shared" si="182"/>
        <v>-8809200</v>
      </c>
      <c r="I764" s="64">
        <f t="shared" si="182"/>
        <v>-9799400</v>
      </c>
      <c r="J764" s="64">
        <f t="shared" si="182"/>
        <v>-10900800</v>
      </c>
      <c r="IB764" s="110"/>
      <c r="IC764" s="110"/>
      <c r="ID764" s="110"/>
      <c r="IE764" s="110"/>
      <c r="IF764" s="110"/>
      <c r="IG764" s="110"/>
      <c r="IH764" s="110"/>
      <c r="II764" s="110"/>
      <c r="IJ764" s="110"/>
      <c r="IK764" s="110"/>
      <c r="IL764" s="110"/>
      <c r="IM764" s="110"/>
      <c r="IN764" s="110"/>
      <c r="IO764" s="110"/>
      <c r="IP764" s="110"/>
      <c r="IQ764" s="110"/>
      <c r="IR764" s="110"/>
    </row>
    <row r="765" spans="1:252" s="21" customFormat="1" ht="12.75" hidden="1">
      <c r="A765" s="101" t="s">
        <v>399</v>
      </c>
      <c r="B765" s="142" t="s">
        <v>400</v>
      </c>
      <c r="C765" s="143"/>
      <c r="D765" s="64">
        <f aca="true" t="shared" si="183" ref="D765:J765">-D437</f>
        <v>-198093.82</v>
      </c>
      <c r="E765" s="64">
        <f t="shared" si="183"/>
        <v>-270395.58</v>
      </c>
      <c r="F765" s="64">
        <f t="shared" si="183"/>
        <v>-309007.71</v>
      </c>
      <c r="G765" s="64">
        <f t="shared" si="183"/>
        <v>-285160</v>
      </c>
      <c r="H765" s="64">
        <f t="shared" si="183"/>
        <v>-308000</v>
      </c>
      <c r="I765" s="64">
        <f t="shared" si="183"/>
        <v>-332640</v>
      </c>
      <c r="J765" s="64">
        <f t="shared" si="183"/>
        <v>-359260</v>
      </c>
      <c r="IB765" s="110"/>
      <c r="IC765" s="110"/>
      <c r="ID765" s="110"/>
      <c r="IE765" s="110"/>
      <c r="IF765" s="110"/>
      <c r="IG765" s="110"/>
      <c r="IH765" s="110"/>
      <c r="II765" s="110"/>
      <c r="IJ765" s="110"/>
      <c r="IK765" s="110"/>
      <c r="IL765" s="110"/>
      <c r="IM765" s="110"/>
      <c r="IN765" s="110"/>
      <c r="IO765" s="110"/>
      <c r="IP765" s="110"/>
      <c r="IQ765" s="110"/>
      <c r="IR765" s="110"/>
    </row>
    <row r="766" spans="1:10" ht="17.25" customHeight="1">
      <c r="A766" s="156"/>
      <c r="B766" s="157" t="s">
        <v>444</v>
      </c>
      <c r="C766" s="158"/>
      <c r="D766" s="76">
        <f aca="true" t="shared" si="184" ref="D766:J766">SUM(D767:D801)</f>
        <v>-513259.6199999999</v>
      </c>
      <c r="E766" s="76">
        <f t="shared" si="184"/>
        <v>-1922758.53</v>
      </c>
      <c r="F766" s="76">
        <f t="shared" si="184"/>
        <v>-1191010.01</v>
      </c>
      <c r="G766" s="76">
        <f t="shared" si="184"/>
        <v>-10340000</v>
      </c>
      <c r="H766" s="76">
        <f t="shared" si="184"/>
        <v>-11040000</v>
      </c>
      <c r="I766" s="76">
        <f t="shared" si="184"/>
        <v>-11848000</v>
      </c>
      <c r="J766" s="76">
        <f t="shared" si="184"/>
        <v>-12666000</v>
      </c>
    </row>
    <row r="767" spans="1:252" s="21" customFormat="1" ht="12.75" hidden="1">
      <c r="A767" s="101" t="s">
        <v>68</v>
      </c>
      <c r="B767" s="142" t="s">
        <v>69</v>
      </c>
      <c r="C767" s="143" t="s">
        <v>97</v>
      </c>
      <c r="D767" s="64">
        <v>-3125.31</v>
      </c>
      <c r="E767" s="64">
        <v>-148.69</v>
      </c>
      <c r="F767" s="64">
        <v>0</v>
      </c>
      <c r="G767" s="64">
        <v>-3236700</v>
      </c>
      <c r="H767" s="64">
        <v>-3597780</v>
      </c>
      <c r="I767" s="64">
        <v>-3885600</v>
      </c>
      <c r="J767" s="64">
        <v>-4118460</v>
      </c>
      <c r="IB767" s="110"/>
      <c r="IC767" s="110"/>
      <c r="ID767" s="110"/>
      <c r="IE767" s="110"/>
      <c r="IF767" s="110"/>
      <c r="IG767" s="110"/>
      <c r="IH767" s="110"/>
      <c r="II767" s="110"/>
      <c r="IJ767" s="110"/>
      <c r="IK767" s="110"/>
      <c r="IL767" s="110"/>
      <c r="IM767" s="110"/>
      <c r="IN767" s="110"/>
      <c r="IO767" s="110"/>
      <c r="IP767" s="110"/>
      <c r="IQ767" s="110"/>
      <c r="IR767" s="110"/>
    </row>
    <row r="768" spans="1:252" s="21" customFormat="1" ht="12.75" hidden="1">
      <c r="A768" s="101" t="s">
        <v>70</v>
      </c>
      <c r="B768" s="142" t="s">
        <v>71</v>
      </c>
      <c r="C768" s="143" t="s">
        <v>98</v>
      </c>
      <c r="D768" s="64">
        <v>-1302.38</v>
      </c>
      <c r="E768" s="64">
        <v>-61.93</v>
      </c>
      <c r="F768" s="64">
        <v>0</v>
      </c>
      <c r="G768" s="64">
        <v>-1348625</v>
      </c>
      <c r="H768" s="64">
        <v>-1499075</v>
      </c>
      <c r="I768" s="64">
        <v>-1619000</v>
      </c>
      <c r="J768" s="64">
        <v>-1716025</v>
      </c>
      <c r="IB768" s="110"/>
      <c r="IC768" s="110"/>
      <c r="ID768" s="110"/>
      <c r="IE768" s="110"/>
      <c r="IF768" s="110"/>
      <c r="IG768" s="110"/>
      <c r="IH768" s="110"/>
      <c r="II768" s="110"/>
      <c r="IJ768" s="110"/>
      <c r="IK768" s="110"/>
      <c r="IL768" s="110"/>
      <c r="IM768" s="110"/>
      <c r="IN768" s="110"/>
      <c r="IO768" s="110"/>
      <c r="IP768" s="110"/>
      <c r="IQ768" s="110"/>
      <c r="IR768" s="110"/>
    </row>
    <row r="769" spans="1:252" s="21" customFormat="1" ht="12.75" hidden="1">
      <c r="A769" s="101" t="s">
        <v>72</v>
      </c>
      <c r="B769" s="142" t="s">
        <v>73</v>
      </c>
      <c r="C769" s="143" t="s">
        <v>99</v>
      </c>
      <c r="D769" s="64">
        <v>-781.39</v>
      </c>
      <c r="E769" s="64">
        <v>-37.2</v>
      </c>
      <c r="F769" s="64">
        <v>0</v>
      </c>
      <c r="G769" s="64">
        <v>-809175</v>
      </c>
      <c r="H769" s="64">
        <v>-899445</v>
      </c>
      <c r="I769" s="64">
        <v>-971400</v>
      </c>
      <c r="J769" s="64">
        <v>-1029615</v>
      </c>
      <c r="IB769" s="110"/>
      <c r="IC769" s="110"/>
      <c r="ID769" s="110"/>
      <c r="IE769" s="110"/>
      <c r="IF769" s="110"/>
      <c r="IG769" s="110"/>
      <c r="IH769" s="110"/>
      <c r="II769" s="110"/>
      <c r="IJ769" s="110"/>
      <c r="IK769" s="110"/>
      <c r="IL769" s="110"/>
      <c r="IM769" s="110"/>
      <c r="IN769" s="110"/>
      <c r="IO769" s="110"/>
      <c r="IP769" s="110"/>
      <c r="IQ769" s="110"/>
      <c r="IR769" s="110"/>
    </row>
    <row r="770" spans="1:252" s="21" customFormat="1" ht="12.75" hidden="1">
      <c r="A770" s="101" t="s">
        <v>578</v>
      </c>
      <c r="B770" s="142" t="s">
        <v>579</v>
      </c>
      <c r="C770" s="143" t="s">
        <v>97</v>
      </c>
      <c r="D770" s="64">
        <v>0</v>
      </c>
      <c r="E770" s="64">
        <v>-1528.95</v>
      </c>
      <c r="F770" s="64">
        <v>0</v>
      </c>
      <c r="G770" s="64">
        <v>-292560</v>
      </c>
      <c r="H770" s="64">
        <v>-320100</v>
      </c>
      <c r="I770" s="64">
        <v>-345720</v>
      </c>
      <c r="J770" s="64">
        <v>-373320</v>
      </c>
      <c r="IB770" s="110"/>
      <c r="IC770" s="110"/>
      <c r="ID770" s="110"/>
      <c r="IE770" s="110"/>
      <c r="IF770" s="110"/>
      <c r="IG770" s="110"/>
      <c r="IH770" s="110"/>
      <c r="II770" s="110"/>
      <c r="IJ770" s="110"/>
      <c r="IK770" s="110"/>
      <c r="IL770" s="110"/>
      <c r="IM770" s="110"/>
      <c r="IN770" s="110"/>
      <c r="IO770" s="110"/>
      <c r="IP770" s="110"/>
      <c r="IQ770" s="110"/>
      <c r="IR770" s="110"/>
    </row>
    <row r="771" spans="1:252" s="21" customFormat="1" ht="12.75" hidden="1">
      <c r="A771" s="101" t="s">
        <v>580</v>
      </c>
      <c r="B771" s="142" t="s">
        <v>581</v>
      </c>
      <c r="C771" s="143" t="s">
        <v>98</v>
      </c>
      <c r="D771" s="64">
        <v>0</v>
      </c>
      <c r="E771" s="64">
        <v>-637.06</v>
      </c>
      <c r="F771" s="64">
        <v>0</v>
      </c>
      <c r="G771" s="64">
        <v>-121900</v>
      </c>
      <c r="H771" s="64">
        <v>-133375</v>
      </c>
      <c r="I771" s="64">
        <v>-144050</v>
      </c>
      <c r="J771" s="64">
        <v>-155550</v>
      </c>
      <c r="IB771" s="110"/>
      <c r="IC771" s="110"/>
      <c r="ID771" s="110"/>
      <c r="IE771" s="110"/>
      <c r="IF771" s="110"/>
      <c r="IG771" s="110"/>
      <c r="IH771" s="110"/>
      <c r="II771" s="110"/>
      <c r="IJ771" s="110"/>
      <c r="IK771" s="110"/>
      <c r="IL771" s="110"/>
      <c r="IM771" s="110"/>
      <c r="IN771" s="110"/>
      <c r="IO771" s="110"/>
      <c r="IP771" s="110"/>
      <c r="IQ771" s="110"/>
      <c r="IR771" s="110"/>
    </row>
    <row r="772" spans="1:252" s="21" customFormat="1" ht="12.75" hidden="1">
      <c r="A772" s="101" t="s">
        <v>582</v>
      </c>
      <c r="B772" s="142" t="s">
        <v>583</v>
      </c>
      <c r="C772" s="143" t="s">
        <v>99</v>
      </c>
      <c r="D772" s="64">
        <v>0</v>
      </c>
      <c r="E772" s="64">
        <v>-382.24</v>
      </c>
      <c r="F772" s="64">
        <v>0</v>
      </c>
      <c r="G772" s="64">
        <v>-73140</v>
      </c>
      <c r="H772" s="64">
        <v>-80025</v>
      </c>
      <c r="I772" s="64">
        <v>-86430</v>
      </c>
      <c r="J772" s="64">
        <v>-93330</v>
      </c>
      <c r="IB772" s="110"/>
      <c r="IC772" s="110"/>
      <c r="ID772" s="110"/>
      <c r="IE772" s="110"/>
      <c r="IF772" s="110"/>
      <c r="IG772" s="110"/>
      <c r="IH772" s="110"/>
      <c r="II772" s="110"/>
      <c r="IJ772" s="110"/>
      <c r="IK772" s="110"/>
      <c r="IL772" s="110"/>
      <c r="IM772" s="110"/>
      <c r="IN772" s="110"/>
      <c r="IO772" s="110"/>
      <c r="IP772" s="110"/>
      <c r="IQ772" s="110"/>
      <c r="IR772" s="110"/>
    </row>
    <row r="773" spans="1:252" s="21" customFormat="1" ht="12.75" hidden="1">
      <c r="A773" s="101" t="s">
        <v>588</v>
      </c>
      <c r="B773" s="142" t="s">
        <v>589</v>
      </c>
      <c r="C773" s="143" t="s">
        <v>97</v>
      </c>
      <c r="D773" s="64">
        <v>-272587.66</v>
      </c>
      <c r="E773" s="64">
        <v>-427010.79</v>
      </c>
      <c r="F773" s="64">
        <v>-367691.46</v>
      </c>
      <c r="G773" s="64">
        <v>-1376400</v>
      </c>
      <c r="H773" s="64">
        <v>-1660740</v>
      </c>
      <c r="I773" s="64">
        <v>-1793700</v>
      </c>
      <c r="J773" s="64">
        <v>-1937220</v>
      </c>
      <c r="IB773" s="110"/>
      <c r="IC773" s="110"/>
      <c r="ID773" s="110"/>
      <c r="IE773" s="110"/>
      <c r="IF773" s="110"/>
      <c r="IG773" s="110"/>
      <c r="IH773" s="110"/>
      <c r="II773" s="110"/>
      <c r="IJ773" s="110"/>
      <c r="IK773" s="110"/>
      <c r="IL773" s="110"/>
      <c r="IM773" s="110"/>
      <c r="IN773" s="110"/>
      <c r="IO773" s="110"/>
      <c r="IP773" s="110"/>
      <c r="IQ773" s="110"/>
      <c r="IR773" s="110"/>
    </row>
    <row r="774" spans="1:252" s="21" customFormat="1" ht="12.75" hidden="1">
      <c r="A774" s="101" t="s">
        <v>590</v>
      </c>
      <c r="B774" s="142" t="s">
        <v>591</v>
      </c>
      <c r="C774" s="143" t="s">
        <v>98</v>
      </c>
      <c r="D774" s="64">
        <v>-113578.31</v>
      </c>
      <c r="E774" s="64">
        <v>-177741.9</v>
      </c>
      <c r="F774" s="64">
        <v>-153204.87</v>
      </c>
      <c r="G774" s="64">
        <v>-573500</v>
      </c>
      <c r="H774" s="64">
        <v>-691975</v>
      </c>
      <c r="I774" s="64">
        <v>-747375</v>
      </c>
      <c r="J774" s="64">
        <v>-807175</v>
      </c>
      <c r="IB774" s="110"/>
      <c r="IC774" s="110"/>
      <c r="ID774" s="110"/>
      <c r="IE774" s="110"/>
      <c r="IF774" s="110"/>
      <c r="IG774" s="110"/>
      <c r="IH774" s="110"/>
      <c r="II774" s="110"/>
      <c r="IJ774" s="110"/>
      <c r="IK774" s="110"/>
      <c r="IL774" s="110"/>
      <c r="IM774" s="110"/>
      <c r="IN774" s="110"/>
      <c r="IO774" s="110"/>
      <c r="IP774" s="110"/>
      <c r="IQ774" s="110"/>
      <c r="IR774" s="110"/>
    </row>
    <row r="775" spans="1:252" s="21" customFormat="1" ht="12.75" hidden="1">
      <c r="A775" s="101" t="s">
        <v>592</v>
      </c>
      <c r="B775" s="142" t="s">
        <v>593</v>
      </c>
      <c r="C775" s="143" t="s">
        <v>99</v>
      </c>
      <c r="D775" s="64">
        <v>-68146.95</v>
      </c>
      <c r="E775" s="64">
        <v>-106214.63</v>
      </c>
      <c r="F775" s="64">
        <v>-91922.92</v>
      </c>
      <c r="G775" s="64">
        <v>-344100</v>
      </c>
      <c r="H775" s="64">
        <v>-415185</v>
      </c>
      <c r="I775" s="64">
        <v>-448425</v>
      </c>
      <c r="J775" s="64">
        <v>-484305</v>
      </c>
      <c r="IB775" s="110"/>
      <c r="IC775" s="110"/>
      <c r="ID775" s="110"/>
      <c r="IE775" s="110"/>
      <c r="IF775" s="110"/>
      <c r="IG775" s="110"/>
      <c r="IH775" s="110"/>
      <c r="II775" s="110"/>
      <c r="IJ775" s="110"/>
      <c r="IK775" s="110"/>
      <c r="IL775" s="110"/>
      <c r="IM775" s="110"/>
      <c r="IN775" s="110"/>
      <c r="IO775" s="110"/>
      <c r="IP775" s="110"/>
      <c r="IQ775" s="110"/>
      <c r="IR775" s="110"/>
    </row>
    <row r="776" spans="1:252" s="21" customFormat="1" ht="12.75" hidden="1">
      <c r="A776" s="105" t="s">
        <v>600</v>
      </c>
      <c r="B776" s="105" t="s">
        <v>601</v>
      </c>
      <c r="C776" s="143" t="s">
        <v>101</v>
      </c>
      <c r="D776" s="64">
        <v>-470.57</v>
      </c>
      <c r="E776" s="64"/>
      <c r="F776" s="64"/>
      <c r="G776" s="64"/>
      <c r="H776" s="64"/>
      <c r="I776" s="64"/>
      <c r="J776" s="64"/>
      <c r="IB776" s="110"/>
      <c r="IC776" s="110"/>
      <c r="ID776" s="110"/>
      <c r="IE776" s="110"/>
      <c r="IF776" s="110"/>
      <c r="IG776" s="110"/>
      <c r="IH776" s="110"/>
      <c r="II776" s="110"/>
      <c r="IJ776" s="110"/>
      <c r="IK776" s="110"/>
      <c r="IL776" s="110"/>
      <c r="IM776" s="110"/>
      <c r="IN776" s="110"/>
      <c r="IO776" s="110"/>
      <c r="IP776" s="110"/>
      <c r="IQ776" s="110"/>
      <c r="IR776" s="110"/>
    </row>
    <row r="777" spans="1:252" s="21" customFormat="1" ht="18" hidden="1">
      <c r="A777" s="101" t="s">
        <v>602</v>
      </c>
      <c r="B777" s="142" t="s">
        <v>1557</v>
      </c>
      <c r="C777" s="143" t="s">
        <v>97</v>
      </c>
      <c r="D777" s="64"/>
      <c r="E777" s="64">
        <v>0</v>
      </c>
      <c r="F777" s="64">
        <v>0</v>
      </c>
      <c r="G777" s="64">
        <v>-161350</v>
      </c>
      <c r="H777" s="64">
        <v>-200000</v>
      </c>
      <c r="I777" s="64">
        <v>-210000</v>
      </c>
      <c r="J777" s="64">
        <v>-227700</v>
      </c>
      <c r="IB777" s="110"/>
      <c r="IC777" s="110"/>
      <c r="ID777" s="110"/>
      <c r="IE777" s="110"/>
      <c r="IF777" s="110"/>
      <c r="IG777" s="110"/>
      <c r="IH777" s="110"/>
      <c r="II777" s="110"/>
      <c r="IJ777" s="110"/>
      <c r="IK777" s="110"/>
      <c r="IL777" s="110"/>
      <c r="IM777" s="110"/>
      <c r="IN777" s="110"/>
      <c r="IO777" s="110"/>
      <c r="IP777" s="110"/>
      <c r="IQ777" s="110"/>
      <c r="IR777" s="110"/>
    </row>
    <row r="778" spans="1:252" s="21" customFormat="1" ht="12.75" hidden="1">
      <c r="A778" s="101" t="s">
        <v>603</v>
      </c>
      <c r="B778" s="142" t="s">
        <v>604</v>
      </c>
      <c r="C778" s="143" t="s">
        <v>97</v>
      </c>
      <c r="D778" s="64">
        <v>0</v>
      </c>
      <c r="E778" s="64">
        <v>0</v>
      </c>
      <c r="F778" s="64">
        <v>0</v>
      </c>
      <c r="G778" s="64">
        <v>-56750</v>
      </c>
      <c r="H778" s="64">
        <v>-46500</v>
      </c>
      <c r="I778" s="64">
        <v>-56200</v>
      </c>
      <c r="J778" s="64">
        <v>-60000</v>
      </c>
      <c r="IB778" s="110"/>
      <c r="IC778" s="110"/>
      <c r="ID778" s="110"/>
      <c r="IE778" s="110"/>
      <c r="IF778" s="110"/>
      <c r="IG778" s="110"/>
      <c r="IH778" s="110"/>
      <c r="II778" s="110"/>
      <c r="IJ778" s="110"/>
      <c r="IK778" s="110"/>
      <c r="IL778" s="110"/>
      <c r="IM778" s="110"/>
      <c r="IN778" s="110"/>
      <c r="IO778" s="110"/>
      <c r="IP778" s="110"/>
      <c r="IQ778" s="110"/>
      <c r="IR778" s="110"/>
    </row>
    <row r="779" spans="1:252" s="21" customFormat="1" ht="12.75" hidden="1">
      <c r="A779" s="105" t="s">
        <v>617</v>
      </c>
      <c r="B779" s="105" t="s">
        <v>618</v>
      </c>
      <c r="C779" s="143" t="s">
        <v>97</v>
      </c>
      <c r="D779" s="64">
        <v>-19.31</v>
      </c>
      <c r="E779" s="64"/>
      <c r="F779" s="64"/>
      <c r="G779" s="64"/>
      <c r="H779" s="64"/>
      <c r="I779" s="64"/>
      <c r="J779" s="64"/>
      <c r="IB779" s="110"/>
      <c r="IC779" s="110"/>
      <c r="ID779" s="110"/>
      <c r="IE779" s="110"/>
      <c r="IF779" s="110"/>
      <c r="IG779" s="110"/>
      <c r="IH779" s="110"/>
      <c r="II779" s="110"/>
      <c r="IJ779" s="110"/>
      <c r="IK779" s="110"/>
      <c r="IL779" s="110"/>
      <c r="IM779" s="110"/>
      <c r="IN779" s="110"/>
      <c r="IO779" s="110"/>
      <c r="IP779" s="110"/>
      <c r="IQ779" s="110"/>
      <c r="IR779" s="110"/>
    </row>
    <row r="780" spans="1:252" s="21" customFormat="1" ht="12.75" hidden="1">
      <c r="A780" s="105" t="s">
        <v>621</v>
      </c>
      <c r="B780" s="105" t="s">
        <v>622</v>
      </c>
      <c r="C780" s="143" t="s">
        <v>97</v>
      </c>
      <c r="D780" s="64">
        <v>-550.19</v>
      </c>
      <c r="E780" s="64"/>
      <c r="F780" s="64"/>
      <c r="G780" s="64"/>
      <c r="H780" s="64"/>
      <c r="I780" s="64"/>
      <c r="J780" s="64"/>
      <c r="IB780" s="110"/>
      <c r="IC780" s="110"/>
      <c r="ID780" s="110"/>
      <c r="IE780" s="110"/>
      <c r="IF780" s="110"/>
      <c r="IG780" s="110"/>
      <c r="IH780" s="110"/>
      <c r="II780" s="110"/>
      <c r="IJ780" s="110"/>
      <c r="IK780" s="110"/>
      <c r="IL780" s="110"/>
      <c r="IM780" s="110"/>
      <c r="IN780" s="110"/>
      <c r="IO780" s="110"/>
      <c r="IP780" s="110"/>
      <c r="IQ780" s="110"/>
      <c r="IR780" s="110"/>
    </row>
    <row r="781" spans="1:252" s="21" customFormat="1" ht="12.75" hidden="1">
      <c r="A781" s="105" t="s">
        <v>1140</v>
      </c>
      <c r="B781" s="105" t="s">
        <v>493</v>
      </c>
      <c r="C781" s="143" t="s">
        <v>207</v>
      </c>
      <c r="D781" s="64">
        <v>-460.62</v>
      </c>
      <c r="E781" s="64"/>
      <c r="F781" s="64"/>
      <c r="G781" s="64"/>
      <c r="H781" s="64"/>
      <c r="I781" s="64"/>
      <c r="J781" s="64"/>
      <c r="IB781" s="110"/>
      <c r="IC781" s="110"/>
      <c r="ID781" s="110"/>
      <c r="IE781" s="110"/>
      <c r="IF781" s="110"/>
      <c r="IG781" s="110"/>
      <c r="IH781" s="110"/>
      <c r="II781" s="110"/>
      <c r="IJ781" s="110"/>
      <c r="IK781" s="110"/>
      <c r="IL781" s="110"/>
      <c r="IM781" s="110"/>
      <c r="IN781" s="110"/>
      <c r="IO781" s="110"/>
      <c r="IP781" s="110"/>
      <c r="IQ781" s="110"/>
      <c r="IR781" s="110"/>
    </row>
    <row r="782" spans="1:252" s="21" customFormat="1" ht="12.75" hidden="1">
      <c r="A782" s="105" t="s">
        <v>965</v>
      </c>
      <c r="B782" s="105" t="s">
        <v>966</v>
      </c>
      <c r="C782" s="102" t="s">
        <v>97</v>
      </c>
      <c r="D782" s="64">
        <v>-17.63</v>
      </c>
      <c r="E782" s="64">
        <v>-3.25</v>
      </c>
      <c r="F782" s="64"/>
      <c r="G782" s="64"/>
      <c r="H782" s="64"/>
      <c r="I782" s="64"/>
      <c r="J782" s="64"/>
      <c r="IB782" s="110"/>
      <c r="IC782" s="110"/>
      <c r="ID782" s="110"/>
      <c r="IE782" s="110"/>
      <c r="IF782" s="110"/>
      <c r="IG782" s="110"/>
      <c r="IH782" s="110"/>
      <c r="II782" s="110"/>
      <c r="IJ782" s="110"/>
      <c r="IK782" s="110"/>
      <c r="IL782" s="110"/>
      <c r="IM782" s="110"/>
      <c r="IN782" s="110"/>
      <c r="IO782" s="110"/>
      <c r="IP782" s="110"/>
      <c r="IQ782" s="110"/>
      <c r="IR782" s="110"/>
    </row>
    <row r="783" spans="1:252" s="21" customFormat="1" ht="12.75" hidden="1">
      <c r="A783" s="105" t="s">
        <v>967</v>
      </c>
      <c r="B783" s="105" t="s">
        <v>968</v>
      </c>
      <c r="C783" s="102" t="s">
        <v>98</v>
      </c>
      <c r="D783" s="64">
        <v>-7.37</v>
      </c>
      <c r="E783" s="64">
        <v>-1.36</v>
      </c>
      <c r="F783" s="64"/>
      <c r="G783" s="64"/>
      <c r="H783" s="64"/>
      <c r="I783" s="64"/>
      <c r="J783" s="64"/>
      <c r="IB783" s="110"/>
      <c r="IC783" s="110"/>
      <c r="ID783" s="110"/>
      <c r="IE783" s="110"/>
      <c r="IF783" s="110"/>
      <c r="IG783" s="110"/>
      <c r="IH783" s="110"/>
      <c r="II783" s="110"/>
      <c r="IJ783" s="110"/>
      <c r="IK783" s="110"/>
      <c r="IL783" s="110"/>
      <c r="IM783" s="110"/>
      <c r="IN783" s="110"/>
      <c r="IO783" s="110"/>
      <c r="IP783" s="110"/>
      <c r="IQ783" s="110"/>
      <c r="IR783" s="110"/>
    </row>
    <row r="784" spans="1:252" s="21" customFormat="1" ht="12.75" hidden="1">
      <c r="A784" s="105" t="s">
        <v>969</v>
      </c>
      <c r="B784" s="105" t="s">
        <v>970</v>
      </c>
      <c r="C784" s="102" t="s">
        <v>99</v>
      </c>
      <c r="D784" s="64">
        <v>-4.41</v>
      </c>
      <c r="E784" s="64">
        <v>-0.81</v>
      </c>
      <c r="F784" s="64"/>
      <c r="G784" s="64"/>
      <c r="H784" s="64"/>
      <c r="I784" s="64"/>
      <c r="J784" s="64"/>
      <c r="IB784" s="110"/>
      <c r="IC784" s="110"/>
      <c r="ID784" s="110"/>
      <c r="IE784" s="110"/>
      <c r="IF784" s="110"/>
      <c r="IG784" s="110"/>
      <c r="IH784" s="110"/>
      <c r="II784" s="110"/>
      <c r="IJ784" s="110"/>
      <c r="IK784" s="110"/>
      <c r="IL784" s="110"/>
      <c r="IM784" s="110"/>
      <c r="IN784" s="110"/>
      <c r="IO784" s="110"/>
      <c r="IP784" s="110"/>
      <c r="IQ784" s="110"/>
      <c r="IR784" s="110"/>
    </row>
    <row r="785" spans="1:252" s="21" customFormat="1" ht="12.75" hidden="1">
      <c r="A785" s="105" t="s">
        <v>981</v>
      </c>
      <c r="B785" s="105" t="s">
        <v>982</v>
      </c>
      <c r="C785" s="102" t="s">
        <v>97</v>
      </c>
      <c r="D785" s="64">
        <v>-1.8</v>
      </c>
      <c r="E785" s="64"/>
      <c r="F785" s="64"/>
      <c r="G785" s="64"/>
      <c r="H785" s="64"/>
      <c r="I785" s="64"/>
      <c r="J785" s="64"/>
      <c r="IB785" s="110"/>
      <c r="IC785" s="110"/>
      <c r="ID785" s="110"/>
      <c r="IE785" s="110"/>
      <c r="IF785" s="110"/>
      <c r="IG785" s="110"/>
      <c r="IH785" s="110"/>
      <c r="II785" s="110"/>
      <c r="IJ785" s="110"/>
      <c r="IK785" s="110"/>
      <c r="IL785" s="110"/>
      <c r="IM785" s="110"/>
      <c r="IN785" s="110"/>
      <c r="IO785" s="110"/>
      <c r="IP785" s="110"/>
      <c r="IQ785" s="110"/>
      <c r="IR785" s="110"/>
    </row>
    <row r="786" spans="1:252" s="21" customFormat="1" ht="12.75" hidden="1">
      <c r="A786" s="105" t="s">
        <v>994</v>
      </c>
      <c r="B786" s="105" t="s">
        <v>995</v>
      </c>
      <c r="C786" s="102" t="s">
        <v>97</v>
      </c>
      <c r="D786" s="64">
        <v>-8402.46</v>
      </c>
      <c r="E786" s="64"/>
      <c r="F786" s="64"/>
      <c r="G786" s="64"/>
      <c r="H786" s="64"/>
      <c r="I786" s="64"/>
      <c r="J786" s="64"/>
      <c r="IB786" s="110"/>
      <c r="IC786" s="110"/>
      <c r="ID786" s="110"/>
      <c r="IE786" s="110"/>
      <c r="IF786" s="110"/>
      <c r="IG786" s="110"/>
      <c r="IH786" s="110"/>
      <c r="II786" s="110"/>
      <c r="IJ786" s="110"/>
      <c r="IK786" s="110"/>
      <c r="IL786" s="110"/>
      <c r="IM786" s="110"/>
      <c r="IN786" s="110"/>
      <c r="IO786" s="110"/>
      <c r="IP786" s="110"/>
      <c r="IQ786" s="110"/>
      <c r="IR786" s="110"/>
    </row>
    <row r="787" spans="1:252" s="21" customFormat="1" ht="12.75" hidden="1">
      <c r="A787" s="105" t="s">
        <v>996</v>
      </c>
      <c r="B787" s="105" t="s">
        <v>997</v>
      </c>
      <c r="C787" s="102" t="s">
        <v>98</v>
      </c>
      <c r="D787" s="64">
        <v>-3501.22</v>
      </c>
      <c r="E787" s="64"/>
      <c r="F787" s="64"/>
      <c r="G787" s="64"/>
      <c r="H787" s="64"/>
      <c r="I787" s="64"/>
      <c r="J787" s="64"/>
      <c r="IB787" s="110"/>
      <c r="IC787" s="110"/>
      <c r="ID787" s="110"/>
      <c r="IE787" s="110"/>
      <c r="IF787" s="110"/>
      <c r="IG787" s="110"/>
      <c r="IH787" s="110"/>
      <c r="II787" s="110"/>
      <c r="IJ787" s="110"/>
      <c r="IK787" s="110"/>
      <c r="IL787" s="110"/>
      <c r="IM787" s="110"/>
      <c r="IN787" s="110"/>
      <c r="IO787" s="110"/>
      <c r="IP787" s="110"/>
      <c r="IQ787" s="110"/>
      <c r="IR787" s="110"/>
    </row>
    <row r="788" spans="1:252" s="21" customFormat="1" ht="12.75" hidden="1">
      <c r="A788" s="105" t="s">
        <v>998</v>
      </c>
      <c r="B788" s="105" t="s">
        <v>999</v>
      </c>
      <c r="C788" s="102" t="s">
        <v>99</v>
      </c>
      <c r="D788" s="64">
        <v>-2100.34</v>
      </c>
      <c r="E788" s="64"/>
      <c r="F788" s="64"/>
      <c r="G788" s="64"/>
      <c r="H788" s="64"/>
      <c r="I788" s="64"/>
      <c r="J788" s="64"/>
      <c r="IB788" s="110"/>
      <c r="IC788" s="110"/>
      <c r="ID788" s="110"/>
      <c r="IE788" s="110"/>
      <c r="IF788" s="110"/>
      <c r="IG788" s="110"/>
      <c r="IH788" s="110"/>
      <c r="II788" s="110"/>
      <c r="IJ788" s="110"/>
      <c r="IK788" s="110"/>
      <c r="IL788" s="110"/>
      <c r="IM788" s="110"/>
      <c r="IN788" s="110"/>
      <c r="IO788" s="110"/>
      <c r="IP788" s="110"/>
      <c r="IQ788" s="110"/>
      <c r="IR788" s="110"/>
    </row>
    <row r="789" spans="1:252" s="21" customFormat="1" ht="12.75" hidden="1">
      <c r="A789" s="105" t="s">
        <v>1001</v>
      </c>
      <c r="B789" s="105" t="s">
        <v>1002</v>
      </c>
      <c r="C789" s="102" t="s">
        <v>97</v>
      </c>
      <c r="D789" s="64">
        <v>-169.4</v>
      </c>
      <c r="E789" s="64"/>
      <c r="F789" s="64"/>
      <c r="G789" s="64"/>
      <c r="H789" s="64"/>
      <c r="I789" s="64"/>
      <c r="J789" s="64"/>
      <c r="IB789" s="110"/>
      <c r="IC789" s="110"/>
      <c r="ID789" s="110"/>
      <c r="IE789" s="110"/>
      <c r="IF789" s="110"/>
      <c r="IG789" s="110"/>
      <c r="IH789" s="110"/>
      <c r="II789" s="110"/>
      <c r="IJ789" s="110"/>
      <c r="IK789" s="110"/>
      <c r="IL789" s="110"/>
      <c r="IM789" s="110"/>
      <c r="IN789" s="110"/>
      <c r="IO789" s="110"/>
      <c r="IP789" s="110"/>
      <c r="IQ789" s="110"/>
      <c r="IR789" s="110"/>
    </row>
    <row r="790" spans="1:252" s="21" customFormat="1" ht="12.75" hidden="1">
      <c r="A790" s="105" t="s">
        <v>1003</v>
      </c>
      <c r="B790" s="105" t="s">
        <v>1004</v>
      </c>
      <c r="C790" s="102" t="s">
        <v>98</v>
      </c>
      <c r="D790" s="64">
        <v>-70.6</v>
      </c>
      <c r="E790" s="64"/>
      <c r="F790" s="64"/>
      <c r="G790" s="64"/>
      <c r="H790" s="64"/>
      <c r="I790" s="64"/>
      <c r="J790" s="64"/>
      <c r="IB790" s="110"/>
      <c r="IC790" s="110"/>
      <c r="ID790" s="110"/>
      <c r="IE790" s="110"/>
      <c r="IF790" s="110"/>
      <c r="IG790" s="110"/>
      <c r="IH790" s="110"/>
      <c r="II790" s="110"/>
      <c r="IJ790" s="110"/>
      <c r="IK790" s="110"/>
      <c r="IL790" s="110"/>
      <c r="IM790" s="110"/>
      <c r="IN790" s="110"/>
      <c r="IO790" s="110"/>
      <c r="IP790" s="110"/>
      <c r="IQ790" s="110"/>
      <c r="IR790" s="110"/>
    </row>
    <row r="791" spans="1:252" s="21" customFormat="1" ht="12.75" hidden="1">
      <c r="A791" s="105" t="s">
        <v>1005</v>
      </c>
      <c r="B791" s="105" t="s">
        <v>1006</v>
      </c>
      <c r="C791" s="102" t="s">
        <v>99</v>
      </c>
      <c r="D791" s="64">
        <v>-42.36</v>
      </c>
      <c r="E791" s="64"/>
      <c r="F791" s="64"/>
      <c r="G791" s="64"/>
      <c r="H791" s="64"/>
      <c r="I791" s="64"/>
      <c r="J791" s="64"/>
      <c r="IB791" s="110"/>
      <c r="IC791" s="110"/>
      <c r="ID791" s="110"/>
      <c r="IE791" s="110"/>
      <c r="IF791" s="110"/>
      <c r="IG791" s="110"/>
      <c r="IH791" s="110"/>
      <c r="II791" s="110"/>
      <c r="IJ791" s="110"/>
      <c r="IK791" s="110"/>
      <c r="IL791" s="110"/>
      <c r="IM791" s="110"/>
      <c r="IN791" s="110"/>
      <c r="IO791" s="110"/>
      <c r="IP791" s="110"/>
      <c r="IQ791" s="110"/>
      <c r="IR791" s="110"/>
    </row>
    <row r="792" spans="1:252" s="21" customFormat="1" ht="12.75" hidden="1">
      <c r="A792" s="105" t="s">
        <v>1009</v>
      </c>
      <c r="B792" s="105" t="s">
        <v>1010</v>
      </c>
      <c r="C792" s="102" t="s">
        <v>97</v>
      </c>
      <c r="D792" s="64">
        <v>-3734.99</v>
      </c>
      <c r="E792" s="64"/>
      <c r="F792" s="64"/>
      <c r="G792" s="64"/>
      <c r="H792" s="64"/>
      <c r="I792" s="64"/>
      <c r="J792" s="64"/>
      <c r="IB792" s="110"/>
      <c r="IC792" s="110"/>
      <c r="ID792" s="110"/>
      <c r="IE792" s="110"/>
      <c r="IF792" s="110"/>
      <c r="IG792" s="110"/>
      <c r="IH792" s="110"/>
      <c r="II792" s="110"/>
      <c r="IJ792" s="110"/>
      <c r="IK792" s="110"/>
      <c r="IL792" s="110"/>
      <c r="IM792" s="110"/>
      <c r="IN792" s="110"/>
      <c r="IO792" s="110"/>
      <c r="IP792" s="110"/>
      <c r="IQ792" s="110"/>
      <c r="IR792" s="110"/>
    </row>
    <row r="793" spans="1:252" s="21" customFormat="1" ht="12.75" hidden="1">
      <c r="A793" s="105" t="s">
        <v>1318</v>
      </c>
      <c r="B793" s="105" t="s">
        <v>1319</v>
      </c>
      <c r="C793" s="102" t="s">
        <v>207</v>
      </c>
      <c r="D793" s="64">
        <v>-78.45</v>
      </c>
      <c r="E793" s="64"/>
      <c r="F793" s="64"/>
      <c r="G793" s="64"/>
      <c r="H793" s="64"/>
      <c r="I793" s="64"/>
      <c r="J793" s="64"/>
      <c r="IB793" s="110"/>
      <c r="IC793" s="110"/>
      <c r="ID793" s="110"/>
      <c r="IE793" s="110"/>
      <c r="IF793" s="110"/>
      <c r="IG793" s="110"/>
      <c r="IH793" s="110"/>
      <c r="II793" s="110"/>
      <c r="IJ793" s="110"/>
      <c r="IK793" s="110"/>
      <c r="IL793" s="110"/>
      <c r="IM793" s="110"/>
      <c r="IN793" s="110"/>
      <c r="IO793" s="110"/>
      <c r="IP793" s="110"/>
      <c r="IQ793" s="110"/>
      <c r="IR793" s="110"/>
    </row>
    <row r="794" spans="1:252" s="21" customFormat="1" ht="12.75" hidden="1">
      <c r="A794" s="105" t="s">
        <v>1035</v>
      </c>
      <c r="B794" s="105" t="s">
        <v>1036</v>
      </c>
      <c r="C794" s="102" t="s">
        <v>97</v>
      </c>
      <c r="D794" s="64">
        <v>-15992.74</v>
      </c>
      <c r="E794" s="64"/>
      <c r="F794" s="64"/>
      <c r="G794" s="64"/>
      <c r="H794" s="64"/>
      <c r="I794" s="64"/>
      <c r="J794" s="64"/>
      <c r="IB794" s="110"/>
      <c r="IC794" s="110"/>
      <c r="ID794" s="110"/>
      <c r="IE794" s="110"/>
      <c r="IF794" s="110"/>
      <c r="IG794" s="110"/>
      <c r="IH794" s="110"/>
      <c r="II794" s="110"/>
      <c r="IJ794" s="110"/>
      <c r="IK794" s="110"/>
      <c r="IL794" s="110"/>
      <c r="IM794" s="110"/>
      <c r="IN794" s="110"/>
      <c r="IO794" s="110"/>
      <c r="IP794" s="110"/>
      <c r="IQ794" s="110"/>
      <c r="IR794" s="110"/>
    </row>
    <row r="795" spans="1:252" s="21" customFormat="1" ht="12.75" hidden="1">
      <c r="A795" s="105" t="s">
        <v>1037</v>
      </c>
      <c r="B795" s="105" t="s">
        <v>1038</v>
      </c>
      <c r="C795" s="102" t="s">
        <v>98</v>
      </c>
      <c r="D795" s="64">
        <v>-6664.43</v>
      </c>
      <c r="E795" s="64"/>
      <c r="F795" s="64"/>
      <c r="G795" s="64"/>
      <c r="H795" s="64"/>
      <c r="I795" s="64"/>
      <c r="J795" s="64"/>
      <c r="IB795" s="110"/>
      <c r="IC795" s="110"/>
      <c r="ID795" s="110"/>
      <c r="IE795" s="110"/>
      <c r="IF795" s="110"/>
      <c r="IG795" s="110"/>
      <c r="IH795" s="110"/>
      <c r="II795" s="110"/>
      <c r="IJ795" s="110"/>
      <c r="IK795" s="110"/>
      <c r="IL795" s="110"/>
      <c r="IM795" s="110"/>
      <c r="IN795" s="110"/>
      <c r="IO795" s="110"/>
      <c r="IP795" s="110"/>
      <c r="IQ795" s="110"/>
      <c r="IR795" s="110"/>
    </row>
    <row r="796" spans="1:252" s="21" customFormat="1" ht="12.75" hidden="1">
      <c r="A796" s="105" t="s">
        <v>1039</v>
      </c>
      <c r="B796" s="105" t="s">
        <v>1040</v>
      </c>
      <c r="C796" s="102" t="s">
        <v>99</v>
      </c>
      <c r="D796" s="64">
        <v>-3998.42</v>
      </c>
      <c r="E796" s="64"/>
      <c r="F796" s="64"/>
      <c r="G796" s="64"/>
      <c r="H796" s="64"/>
      <c r="I796" s="64"/>
      <c r="J796" s="64"/>
      <c r="IB796" s="110"/>
      <c r="IC796" s="110"/>
      <c r="ID796" s="110"/>
      <c r="IE796" s="110"/>
      <c r="IF796" s="110"/>
      <c r="IG796" s="110"/>
      <c r="IH796" s="110"/>
      <c r="II796" s="110"/>
      <c r="IJ796" s="110"/>
      <c r="IK796" s="110"/>
      <c r="IL796" s="110"/>
      <c r="IM796" s="110"/>
      <c r="IN796" s="110"/>
      <c r="IO796" s="110"/>
      <c r="IP796" s="110"/>
      <c r="IQ796" s="110"/>
      <c r="IR796" s="110"/>
    </row>
    <row r="797" spans="1:252" s="21" customFormat="1" ht="12.75" hidden="1">
      <c r="A797" s="105" t="s">
        <v>1043</v>
      </c>
      <c r="B797" s="105" t="s">
        <v>1044</v>
      </c>
      <c r="C797" s="102" t="s">
        <v>97</v>
      </c>
      <c r="D797" s="64">
        <v>-260.64</v>
      </c>
      <c r="E797" s="64"/>
      <c r="F797" s="64"/>
      <c r="G797" s="64"/>
      <c r="H797" s="64"/>
      <c r="I797" s="64"/>
      <c r="J797" s="64"/>
      <c r="IB797" s="110"/>
      <c r="IC797" s="110"/>
      <c r="ID797" s="110"/>
      <c r="IE797" s="110"/>
      <c r="IF797" s="110"/>
      <c r="IG797" s="110"/>
      <c r="IH797" s="110"/>
      <c r="II797" s="110"/>
      <c r="IJ797" s="110"/>
      <c r="IK797" s="110"/>
      <c r="IL797" s="110"/>
      <c r="IM797" s="110"/>
      <c r="IN797" s="110"/>
      <c r="IO797" s="110"/>
      <c r="IP797" s="110"/>
      <c r="IQ797" s="110"/>
      <c r="IR797" s="110"/>
    </row>
    <row r="798" spans="1:252" s="21" customFormat="1" ht="12.75" hidden="1">
      <c r="A798" s="105" t="s">
        <v>1045</v>
      </c>
      <c r="B798" s="105" t="s">
        <v>1046</v>
      </c>
      <c r="C798" s="102" t="s">
        <v>98</v>
      </c>
      <c r="D798" s="64">
        <v>-108.6</v>
      </c>
      <c r="E798" s="64"/>
      <c r="F798" s="64"/>
      <c r="G798" s="64"/>
      <c r="H798" s="64"/>
      <c r="I798" s="64"/>
      <c r="J798" s="64"/>
      <c r="IB798" s="110"/>
      <c r="IC798" s="110"/>
      <c r="ID798" s="110"/>
      <c r="IE798" s="110"/>
      <c r="IF798" s="110"/>
      <c r="IG798" s="110"/>
      <c r="IH798" s="110"/>
      <c r="II798" s="110"/>
      <c r="IJ798" s="110"/>
      <c r="IK798" s="110"/>
      <c r="IL798" s="110"/>
      <c r="IM798" s="110"/>
      <c r="IN798" s="110"/>
      <c r="IO798" s="110"/>
      <c r="IP798" s="110"/>
      <c r="IQ798" s="110"/>
      <c r="IR798" s="110"/>
    </row>
    <row r="799" spans="1:252" s="21" customFormat="1" ht="12.75" hidden="1">
      <c r="A799" s="105" t="s">
        <v>1047</v>
      </c>
      <c r="B799" s="105" t="s">
        <v>1048</v>
      </c>
      <c r="C799" s="102" t="s">
        <v>99</v>
      </c>
      <c r="D799" s="64">
        <v>-65.16</v>
      </c>
      <c r="E799" s="64"/>
      <c r="F799" s="64"/>
      <c r="G799" s="64"/>
      <c r="H799" s="64"/>
      <c r="I799" s="64"/>
      <c r="J799" s="64"/>
      <c r="IB799" s="110"/>
      <c r="IC799" s="110"/>
      <c r="ID799" s="110"/>
      <c r="IE799" s="110"/>
      <c r="IF799" s="110"/>
      <c r="IG799" s="110"/>
      <c r="IH799" s="110"/>
      <c r="II799" s="110"/>
      <c r="IJ799" s="110"/>
      <c r="IK799" s="110"/>
      <c r="IL799" s="110"/>
      <c r="IM799" s="110"/>
      <c r="IN799" s="110"/>
      <c r="IO799" s="110"/>
      <c r="IP799" s="110"/>
      <c r="IQ799" s="110"/>
      <c r="IR799" s="110"/>
    </row>
    <row r="800" spans="1:252" s="21" customFormat="1" ht="12.75" hidden="1">
      <c r="A800" s="105" t="s">
        <v>1550</v>
      </c>
      <c r="B800" s="105" t="s">
        <v>1611</v>
      </c>
      <c r="C800" s="102" t="s">
        <v>97</v>
      </c>
      <c r="D800" s="64">
        <v>-7015.91</v>
      </c>
      <c r="E800" s="64"/>
      <c r="F800" s="64"/>
      <c r="G800" s="64"/>
      <c r="H800" s="64"/>
      <c r="I800" s="64"/>
      <c r="J800" s="64"/>
      <c r="IB800" s="110"/>
      <c r="IC800" s="110"/>
      <c r="ID800" s="110"/>
      <c r="IE800" s="110"/>
      <c r="IF800" s="110"/>
      <c r="IG800" s="110"/>
      <c r="IH800" s="110"/>
      <c r="II800" s="110"/>
      <c r="IJ800" s="110"/>
      <c r="IK800" s="110"/>
      <c r="IL800" s="110"/>
      <c r="IM800" s="110"/>
      <c r="IN800" s="110"/>
      <c r="IO800" s="110"/>
      <c r="IP800" s="110"/>
      <c r="IQ800" s="110"/>
      <c r="IR800" s="110"/>
    </row>
    <row r="801" spans="1:252" s="21" customFormat="1" ht="12.75" hidden="1">
      <c r="A801" s="101" t="s">
        <v>1095</v>
      </c>
      <c r="B801" s="142" t="s">
        <v>1213</v>
      </c>
      <c r="C801" s="143" t="s">
        <v>156</v>
      </c>
      <c r="D801" s="64">
        <v>0</v>
      </c>
      <c r="E801" s="64">
        <v>-1208989.72</v>
      </c>
      <c r="F801" s="64">
        <v>-578190.76</v>
      </c>
      <c r="G801" s="64">
        <v>-1945800</v>
      </c>
      <c r="H801" s="64">
        <v>-1495800</v>
      </c>
      <c r="I801" s="64">
        <v>-1540100</v>
      </c>
      <c r="J801" s="64">
        <v>-1663300</v>
      </c>
      <c r="IB801" s="110"/>
      <c r="IC801" s="110"/>
      <c r="ID801" s="110"/>
      <c r="IE801" s="110"/>
      <c r="IF801" s="110"/>
      <c r="IG801" s="110"/>
      <c r="IH801" s="110"/>
      <c r="II801" s="110"/>
      <c r="IJ801" s="110"/>
      <c r="IK801" s="110"/>
      <c r="IL801" s="110"/>
      <c r="IM801" s="110"/>
      <c r="IN801" s="110"/>
      <c r="IO801" s="110"/>
      <c r="IP801" s="110"/>
      <c r="IQ801" s="110"/>
      <c r="IR801" s="110"/>
    </row>
    <row r="802" spans="1:252" s="21" customFormat="1" ht="12.75">
      <c r="A802" s="105"/>
      <c r="B802" s="179" t="s">
        <v>1352</v>
      </c>
      <c r="C802" s="143"/>
      <c r="D802" s="76">
        <f>SUM(D803:D910)</f>
        <v>-455816.0300000002</v>
      </c>
      <c r="E802" s="76">
        <f>SUM(E803:E910)</f>
        <v>-1662246.1099999999</v>
      </c>
      <c r="F802" s="76">
        <f>SUM(F803:F911)</f>
        <v>-2336943.12</v>
      </c>
      <c r="G802" s="76">
        <f>SUM(G803:G910)</f>
        <v>0</v>
      </c>
      <c r="H802" s="76">
        <f>SUM(H803:H910)</f>
        <v>0</v>
      </c>
      <c r="I802" s="76">
        <f>SUM(I803:I910)</f>
        <v>0</v>
      </c>
      <c r="J802" s="76">
        <f>SUM(J803:J910)</f>
        <v>0</v>
      </c>
      <c r="IB802" s="110"/>
      <c r="IC802" s="110"/>
      <c r="ID802" s="110"/>
      <c r="IE802" s="110"/>
      <c r="IF802" s="110"/>
      <c r="IG802" s="110"/>
      <c r="IH802" s="110"/>
      <c r="II802" s="110"/>
      <c r="IJ802" s="110"/>
      <c r="IK802" s="110"/>
      <c r="IL802" s="110"/>
      <c r="IM802" s="110"/>
      <c r="IN802" s="110"/>
      <c r="IO802" s="110"/>
      <c r="IP802" s="110"/>
      <c r="IQ802" s="110"/>
      <c r="IR802" s="110"/>
    </row>
    <row r="803" spans="1:252" s="21" customFormat="1" ht="12.75" hidden="1">
      <c r="A803" s="101" t="s">
        <v>68</v>
      </c>
      <c r="B803" s="142" t="s">
        <v>69</v>
      </c>
      <c r="C803" s="102" t="s">
        <v>97</v>
      </c>
      <c r="D803" s="64">
        <v>-23729.47</v>
      </c>
      <c r="E803" s="64">
        <v>-6668.81</v>
      </c>
      <c r="F803" s="64">
        <v>-14210.19</v>
      </c>
      <c r="G803" s="64"/>
      <c r="H803" s="64"/>
      <c r="I803" s="64"/>
      <c r="J803" s="64"/>
      <c r="IB803" s="110"/>
      <c r="IC803" s="110"/>
      <c r="ID803" s="110"/>
      <c r="IE803" s="110"/>
      <c r="IF803" s="110"/>
      <c r="IG803" s="110"/>
      <c r="IH803" s="110"/>
      <c r="II803" s="110"/>
      <c r="IJ803" s="110"/>
      <c r="IK803" s="110"/>
      <c r="IL803" s="110"/>
      <c r="IM803" s="110"/>
      <c r="IN803" s="110"/>
      <c r="IO803" s="110"/>
      <c r="IP803" s="110"/>
      <c r="IQ803" s="110"/>
      <c r="IR803" s="110"/>
    </row>
    <row r="804" spans="1:252" s="21" customFormat="1" ht="12.75" hidden="1">
      <c r="A804" s="101" t="s">
        <v>70</v>
      </c>
      <c r="B804" s="142" t="s">
        <v>71</v>
      </c>
      <c r="C804" s="102" t="s">
        <v>98</v>
      </c>
      <c r="D804" s="64">
        <v>-15252.14</v>
      </c>
      <c r="E804" s="64">
        <v>-2778.73</v>
      </c>
      <c r="F804" s="64">
        <v>-5920.97</v>
      </c>
      <c r="G804" s="64"/>
      <c r="H804" s="64"/>
      <c r="I804" s="64"/>
      <c r="J804" s="64"/>
      <c r="IB804" s="110"/>
      <c r="IC804" s="110"/>
      <c r="ID804" s="110"/>
      <c r="IE804" s="110"/>
      <c r="IF804" s="110"/>
      <c r="IG804" s="110"/>
      <c r="IH804" s="110"/>
      <c r="II804" s="110"/>
      <c r="IJ804" s="110"/>
      <c r="IK804" s="110"/>
      <c r="IL804" s="110"/>
      <c r="IM804" s="110"/>
      <c r="IN804" s="110"/>
      <c r="IO804" s="110"/>
      <c r="IP804" s="110"/>
      <c r="IQ804" s="110"/>
      <c r="IR804" s="110"/>
    </row>
    <row r="805" spans="1:252" s="21" customFormat="1" ht="12.75" hidden="1">
      <c r="A805" s="101" t="s">
        <v>72</v>
      </c>
      <c r="B805" s="142" t="s">
        <v>73</v>
      </c>
      <c r="C805" s="102" t="s">
        <v>99</v>
      </c>
      <c r="D805" s="64">
        <v>-9149.41</v>
      </c>
      <c r="E805" s="64">
        <v>-1667.28</v>
      </c>
      <c r="F805" s="64">
        <v>-3552.58</v>
      </c>
      <c r="G805" s="64"/>
      <c r="H805" s="64"/>
      <c r="I805" s="64"/>
      <c r="J805" s="64"/>
      <c r="IB805" s="110"/>
      <c r="IC805" s="110"/>
      <c r="ID805" s="110"/>
      <c r="IE805" s="110"/>
      <c r="IF805" s="110"/>
      <c r="IG805" s="110"/>
      <c r="IH805" s="110"/>
      <c r="II805" s="110"/>
      <c r="IJ805" s="110"/>
      <c r="IK805" s="110"/>
      <c r="IL805" s="110"/>
      <c r="IM805" s="110"/>
      <c r="IN805" s="110"/>
      <c r="IO805" s="110"/>
      <c r="IP805" s="110"/>
      <c r="IQ805" s="110"/>
      <c r="IR805" s="110"/>
    </row>
    <row r="806" spans="1:252" s="21" customFormat="1" ht="12.75" hidden="1">
      <c r="A806" s="101" t="s">
        <v>80</v>
      </c>
      <c r="B806" s="142" t="s">
        <v>81</v>
      </c>
      <c r="C806" s="102" t="s">
        <v>97</v>
      </c>
      <c r="D806" s="64"/>
      <c r="E806" s="64">
        <v>-189.46</v>
      </c>
      <c r="F806" s="64">
        <v>-475.07</v>
      </c>
      <c r="G806" s="64"/>
      <c r="H806" s="64"/>
      <c r="I806" s="64"/>
      <c r="J806" s="64"/>
      <c r="IB806" s="110"/>
      <c r="IC806" s="110"/>
      <c r="ID806" s="110"/>
      <c r="IE806" s="110"/>
      <c r="IF806" s="110"/>
      <c r="IG806" s="110"/>
      <c r="IH806" s="110"/>
      <c r="II806" s="110"/>
      <c r="IJ806" s="110"/>
      <c r="IK806" s="110"/>
      <c r="IL806" s="110"/>
      <c r="IM806" s="110"/>
      <c r="IN806" s="110"/>
      <c r="IO806" s="110"/>
      <c r="IP806" s="110"/>
      <c r="IQ806" s="110"/>
      <c r="IR806" s="110"/>
    </row>
    <row r="807" spans="1:252" s="21" customFormat="1" ht="12.75" hidden="1">
      <c r="A807" s="101" t="s">
        <v>82</v>
      </c>
      <c r="B807" s="142" t="s">
        <v>523</v>
      </c>
      <c r="C807" s="102" t="s">
        <v>98</v>
      </c>
      <c r="D807" s="64"/>
      <c r="E807" s="64">
        <v>-78.94</v>
      </c>
      <c r="F807" s="64">
        <v>-197.94</v>
      </c>
      <c r="G807" s="64"/>
      <c r="H807" s="64"/>
      <c r="I807" s="64"/>
      <c r="J807" s="64"/>
      <c r="IB807" s="110"/>
      <c r="IC807" s="110"/>
      <c r="ID807" s="110"/>
      <c r="IE807" s="110"/>
      <c r="IF807" s="110"/>
      <c r="IG807" s="110"/>
      <c r="IH807" s="110"/>
      <c r="II807" s="110"/>
      <c r="IJ807" s="110"/>
      <c r="IK807" s="110"/>
      <c r="IL807" s="110"/>
      <c r="IM807" s="110"/>
      <c r="IN807" s="110"/>
      <c r="IO807" s="110"/>
      <c r="IP807" s="110"/>
      <c r="IQ807" s="110"/>
      <c r="IR807" s="110"/>
    </row>
    <row r="808" spans="1:252" s="21" customFormat="1" ht="12.75" hidden="1">
      <c r="A808" s="101" t="s">
        <v>524</v>
      </c>
      <c r="B808" s="142" t="s">
        <v>525</v>
      </c>
      <c r="C808" s="102" t="s">
        <v>99</v>
      </c>
      <c r="D808" s="64"/>
      <c r="E808" s="64">
        <v>-47.37</v>
      </c>
      <c r="F808" s="64">
        <v>-118.76</v>
      </c>
      <c r="G808" s="64"/>
      <c r="H808" s="64"/>
      <c r="I808" s="64"/>
      <c r="J808" s="64"/>
      <c r="IB808" s="110"/>
      <c r="IC808" s="110"/>
      <c r="ID808" s="110"/>
      <c r="IE808" s="110"/>
      <c r="IF808" s="110"/>
      <c r="IG808" s="110"/>
      <c r="IH808" s="110"/>
      <c r="II808" s="110"/>
      <c r="IJ808" s="110"/>
      <c r="IK808" s="110"/>
      <c r="IL808" s="110"/>
      <c r="IM808" s="110"/>
      <c r="IN808" s="110"/>
      <c r="IO808" s="110"/>
      <c r="IP808" s="110"/>
      <c r="IQ808" s="110"/>
      <c r="IR808" s="110"/>
    </row>
    <row r="809" spans="1:252" s="21" customFormat="1" ht="12.75" hidden="1">
      <c r="A809" s="101" t="s">
        <v>536</v>
      </c>
      <c r="B809" s="142" t="s">
        <v>81</v>
      </c>
      <c r="C809" s="143" t="s">
        <v>97</v>
      </c>
      <c r="D809" s="64"/>
      <c r="E809" s="64"/>
      <c r="F809" s="64">
        <v>-2120.97</v>
      </c>
      <c r="G809" s="64"/>
      <c r="H809" s="64"/>
      <c r="I809" s="64"/>
      <c r="J809" s="64"/>
      <c r="IB809" s="110"/>
      <c r="IC809" s="110"/>
      <c r="ID809" s="110"/>
      <c r="IE809" s="110"/>
      <c r="IF809" s="110"/>
      <c r="IG809" s="110"/>
      <c r="IH809" s="110"/>
      <c r="II809" s="110"/>
      <c r="IJ809" s="110"/>
      <c r="IK809" s="110"/>
      <c r="IL809" s="110"/>
      <c r="IM809" s="110"/>
      <c r="IN809" s="110"/>
      <c r="IO809" s="110"/>
      <c r="IP809" s="110"/>
      <c r="IQ809" s="110"/>
      <c r="IR809" s="110"/>
    </row>
    <row r="810" spans="1:252" s="21" customFormat="1" ht="12.75" hidden="1">
      <c r="A810" s="101" t="s">
        <v>538</v>
      </c>
      <c r="B810" s="142" t="s">
        <v>523</v>
      </c>
      <c r="C810" s="143" t="s">
        <v>98</v>
      </c>
      <c r="D810" s="64"/>
      <c r="E810" s="64"/>
      <c r="F810" s="64">
        <v>-883.74</v>
      </c>
      <c r="G810" s="64"/>
      <c r="H810" s="64"/>
      <c r="I810" s="64"/>
      <c r="J810" s="64"/>
      <c r="IB810" s="110"/>
      <c r="IC810" s="110"/>
      <c r="ID810" s="110"/>
      <c r="IE810" s="110"/>
      <c r="IF810" s="110"/>
      <c r="IG810" s="110"/>
      <c r="IH810" s="110"/>
      <c r="II810" s="110"/>
      <c r="IJ810" s="110"/>
      <c r="IK810" s="110"/>
      <c r="IL810" s="110"/>
      <c r="IM810" s="110"/>
      <c r="IN810" s="110"/>
      <c r="IO810" s="110"/>
      <c r="IP810" s="110"/>
      <c r="IQ810" s="110"/>
      <c r="IR810" s="110"/>
    </row>
    <row r="811" spans="1:252" s="21" customFormat="1" ht="12.75" hidden="1">
      <c r="A811" s="101" t="s">
        <v>540</v>
      </c>
      <c r="B811" s="142" t="s">
        <v>525</v>
      </c>
      <c r="C811" s="143" t="s">
        <v>99</v>
      </c>
      <c r="D811" s="64"/>
      <c r="E811" s="64"/>
      <c r="F811" s="64">
        <v>-530.24</v>
      </c>
      <c r="G811" s="64"/>
      <c r="H811" s="64"/>
      <c r="I811" s="64"/>
      <c r="J811" s="64"/>
      <c r="IB811" s="110"/>
      <c r="IC811" s="110"/>
      <c r="ID811" s="110"/>
      <c r="IE811" s="110"/>
      <c r="IF811" s="110"/>
      <c r="IG811" s="110"/>
      <c r="IH811" s="110"/>
      <c r="II811" s="110"/>
      <c r="IJ811" s="110"/>
      <c r="IK811" s="110"/>
      <c r="IL811" s="110"/>
      <c r="IM811" s="110"/>
      <c r="IN811" s="110"/>
      <c r="IO811" s="110"/>
      <c r="IP811" s="110"/>
      <c r="IQ811" s="110"/>
      <c r="IR811" s="110"/>
    </row>
    <row r="812" spans="1:252" s="21" customFormat="1" ht="18" hidden="1">
      <c r="A812" s="101" t="s">
        <v>552</v>
      </c>
      <c r="B812" s="142" t="s">
        <v>553</v>
      </c>
      <c r="C812" s="143" t="s">
        <v>97</v>
      </c>
      <c r="D812" s="64">
        <v>-3071.55</v>
      </c>
      <c r="E812" s="64"/>
      <c r="F812" s="64"/>
      <c r="G812" s="64"/>
      <c r="H812" s="64"/>
      <c r="I812" s="64"/>
      <c r="J812" s="64"/>
      <c r="IB812" s="110"/>
      <c r="IC812" s="110"/>
      <c r="ID812" s="110"/>
      <c r="IE812" s="110"/>
      <c r="IF812" s="110"/>
      <c r="IG812" s="110"/>
      <c r="IH812" s="110"/>
      <c r="II812" s="110"/>
      <c r="IJ812" s="110"/>
      <c r="IK812" s="110"/>
      <c r="IL812" s="110"/>
      <c r="IM812" s="110"/>
      <c r="IN812" s="110"/>
      <c r="IO812" s="110"/>
      <c r="IP812" s="110"/>
      <c r="IQ812" s="110"/>
      <c r="IR812" s="110"/>
    </row>
    <row r="813" spans="1:252" s="21" customFormat="1" ht="18" hidden="1">
      <c r="A813" s="101" t="s">
        <v>554</v>
      </c>
      <c r="B813" s="142" t="s">
        <v>555</v>
      </c>
      <c r="C813" s="143" t="s">
        <v>98</v>
      </c>
      <c r="D813" s="64">
        <v>-1279.82</v>
      </c>
      <c r="E813" s="64"/>
      <c r="F813" s="64"/>
      <c r="G813" s="64"/>
      <c r="H813" s="64"/>
      <c r="I813" s="64"/>
      <c r="J813" s="64"/>
      <c r="IB813" s="110"/>
      <c r="IC813" s="110"/>
      <c r="ID813" s="110"/>
      <c r="IE813" s="110"/>
      <c r="IF813" s="110"/>
      <c r="IG813" s="110"/>
      <c r="IH813" s="110"/>
      <c r="II813" s="110"/>
      <c r="IJ813" s="110"/>
      <c r="IK813" s="110"/>
      <c r="IL813" s="110"/>
      <c r="IM813" s="110"/>
      <c r="IN813" s="110"/>
      <c r="IO813" s="110"/>
      <c r="IP813" s="110"/>
      <c r="IQ813" s="110"/>
      <c r="IR813" s="110"/>
    </row>
    <row r="814" spans="1:252" s="21" customFormat="1" ht="18" hidden="1">
      <c r="A814" s="101" t="s">
        <v>556</v>
      </c>
      <c r="B814" s="142" t="s">
        <v>557</v>
      </c>
      <c r="C814" s="143" t="s">
        <v>99</v>
      </c>
      <c r="D814" s="64">
        <v>-767.89</v>
      </c>
      <c r="E814" s="64"/>
      <c r="F814" s="64"/>
      <c r="G814" s="64"/>
      <c r="H814" s="64"/>
      <c r="I814" s="64"/>
      <c r="J814" s="64"/>
      <c r="IB814" s="110"/>
      <c r="IC814" s="110"/>
      <c r="ID814" s="110"/>
      <c r="IE814" s="110"/>
      <c r="IF814" s="110"/>
      <c r="IG814" s="110"/>
      <c r="IH814" s="110"/>
      <c r="II814" s="110"/>
      <c r="IJ814" s="110"/>
      <c r="IK814" s="110"/>
      <c r="IL814" s="110"/>
      <c r="IM814" s="110"/>
      <c r="IN814" s="110"/>
      <c r="IO814" s="110"/>
      <c r="IP814" s="110"/>
      <c r="IQ814" s="110"/>
      <c r="IR814" s="110"/>
    </row>
    <row r="815" spans="1:252" s="21" customFormat="1" ht="16.5" customHeight="1" hidden="1">
      <c r="A815" s="101" t="s">
        <v>570</v>
      </c>
      <c r="B815" s="142" t="s">
        <v>571</v>
      </c>
      <c r="C815" s="143" t="s">
        <v>97</v>
      </c>
      <c r="D815" s="64">
        <v>-211.72</v>
      </c>
      <c r="E815" s="64"/>
      <c r="F815" s="64">
        <v>-4053.19</v>
      </c>
      <c r="G815" s="64"/>
      <c r="H815" s="64"/>
      <c r="I815" s="64"/>
      <c r="J815" s="64"/>
      <c r="IB815" s="110"/>
      <c r="IC815" s="110"/>
      <c r="ID815" s="110"/>
      <c r="IE815" s="110"/>
      <c r="IF815" s="110"/>
      <c r="IG815" s="110"/>
      <c r="IH815" s="110"/>
      <c r="II815" s="110"/>
      <c r="IJ815" s="110"/>
      <c r="IK815" s="110"/>
      <c r="IL815" s="110"/>
      <c r="IM815" s="110"/>
      <c r="IN815" s="110"/>
      <c r="IO815" s="110"/>
      <c r="IP815" s="110"/>
      <c r="IQ815" s="110"/>
      <c r="IR815" s="110"/>
    </row>
    <row r="816" spans="1:252" s="21" customFormat="1" ht="16.5" customHeight="1" hidden="1">
      <c r="A816" s="101" t="s">
        <v>572</v>
      </c>
      <c r="B816" s="142" t="s">
        <v>573</v>
      </c>
      <c r="C816" s="143" t="s">
        <v>98</v>
      </c>
      <c r="D816" s="64">
        <v>-88.22</v>
      </c>
      <c r="E816" s="64"/>
      <c r="F816" s="64">
        <v>-1688.83</v>
      </c>
      <c r="G816" s="64"/>
      <c r="H816" s="64"/>
      <c r="I816" s="64"/>
      <c r="J816" s="64"/>
      <c r="IB816" s="110"/>
      <c r="IC816" s="110"/>
      <c r="ID816" s="110"/>
      <c r="IE816" s="110"/>
      <c r="IF816" s="110"/>
      <c r="IG816" s="110"/>
      <c r="IH816" s="110"/>
      <c r="II816" s="110"/>
      <c r="IJ816" s="110"/>
      <c r="IK816" s="110"/>
      <c r="IL816" s="110"/>
      <c r="IM816" s="110"/>
      <c r="IN816" s="110"/>
      <c r="IO816" s="110"/>
      <c r="IP816" s="110"/>
      <c r="IQ816" s="110"/>
      <c r="IR816" s="110"/>
    </row>
    <row r="817" spans="1:252" s="21" customFormat="1" ht="16.5" customHeight="1" hidden="1">
      <c r="A817" s="101" t="s">
        <v>574</v>
      </c>
      <c r="B817" s="142" t="s">
        <v>575</v>
      </c>
      <c r="C817" s="143" t="s">
        <v>99</v>
      </c>
      <c r="D817" s="64">
        <v>-52.92</v>
      </c>
      <c r="E817" s="64"/>
      <c r="F817" s="64">
        <v>-1013.3</v>
      </c>
      <c r="G817" s="64"/>
      <c r="H817" s="64"/>
      <c r="I817" s="64"/>
      <c r="J817" s="64"/>
      <c r="IB817" s="110"/>
      <c r="IC817" s="110"/>
      <c r="ID817" s="110"/>
      <c r="IE817" s="110"/>
      <c r="IF817" s="110"/>
      <c r="IG817" s="110"/>
      <c r="IH817" s="110"/>
      <c r="II817" s="110"/>
      <c r="IJ817" s="110"/>
      <c r="IK817" s="110"/>
      <c r="IL817" s="110"/>
      <c r="IM817" s="110"/>
      <c r="IN817" s="110"/>
      <c r="IO817" s="110"/>
      <c r="IP817" s="110"/>
      <c r="IQ817" s="110"/>
      <c r="IR817" s="110"/>
    </row>
    <row r="818" spans="1:252" s="21" customFormat="1" ht="12.75" hidden="1">
      <c r="A818" s="101" t="s">
        <v>578</v>
      </c>
      <c r="B818" s="142" t="s">
        <v>579</v>
      </c>
      <c r="C818" s="102" t="s">
        <v>97</v>
      </c>
      <c r="D818" s="64">
        <v>-31751.76</v>
      </c>
      <c r="E818" s="64">
        <v>-5182.2</v>
      </c>
      <c r="F818" s="64">
        <v>-138694.61</v>
      </c>
      <c r="G818" s="64"/>
      <c r="H818" s="64"/>
      <c r="I818" s="64"/>
      <c r="J818" s="64"/>
      <c r="IB818" s="110"/>
      <c r="IC818" s="110"/>
      <c r="ID818" s="110"/>
      <c r="IE818" s="110"/>
      <c r="IF818" s="110"/>
      <c r="IG818" s="110"/>
      <c r="IH818" s="110"/>
      <c r="II818" s="110"/>
      <c r="IJ818" s="110"/>
      <c r="IK818" s="110"/>
      <c r="IL818" s="110"/>
      <c r="IM818" s="110"/>
      <c r="IN818" s="110"/>
      <c r="IO818" s="110"/>
      <c r="IP818" s="110"/>
      <c r="IQ818" s="110"/>
      <c r="IR818" s="110"/>
    </row>
    <row r="819" spans="1:252" s="21" customFormat="1" ht="12.75" hidden="1">
      <c r="A819" s="101" t="s">
        <v>580</v>
      </c>
      <c r="B819" s="142" t="s">
        <v>581</v>
      </c>
      <c r="C819" s="102" t="s">
        <v>98</v>
      </c>
      <c r="D819" s="64">
        <v>-13229.93</v>
      </c>
      <c r="E819" s="64">
        <v>-2159.27</v>
      </c>
      <c r="F819" s="64">
        <v>-57789.45</v>
      </c>
      <c r="G819" s="64"/>
      <c r="H819" s="64"/>
      <c r="I819" s="64"/>
      <c r="J819" s="64"/>
      <c r="IB819" s="110"/>
      <c r="IC819" s="110"/>
      <c r="ID819" s="110"/>
      <c r="IE819" s="110"/>
      <c r="IF819" s="110"/>
      <c r="IG819" s="110"/>
      <c r="IH819" s="110"/>
      <c r="II819" s="110"/>
      <c r="IJ819" s="110"/>
      <c r="IK819" s="110"/>
      <c r="IL819" s="110"/>
      <c r="IM819" s="110"/>
      <c r="IN819" s="110"/>
      <c r="IO819" s="110"/>
      <c r="IP819" s="110"/>
      <c r="IQ819" s="110"/>
      <c r="IR819" s="110"/>
    </row>
    <row r="820" spans="1:252" s="21" customFormat="1" ht="12.75" hidden="1">
      <c r="A820" s="101" t="s">
        <v>582</v>
      </c>
      <c r="B820" s="142" t="s">
        <v>583</v>
      </c>
      <c r="C820" s="102" t="s">
        <v>99</v>
      </c>
      <c r="D820" s="64">
        <v>-7937.99</v>
      </c>
      <c r="E820" s="64">
        <v>-1295.57</v>
      </c>
      <c r="F820" s="64">
        <v>-34673.65</v>
      </c>
      <c r="G820" s="64"/>
      <c r="H820" s="64"/>
      <c r="I820" s="64"/>
      <c r="J820" s="64"/>
      <c r="IB820" s="110"/>
      <c r="IC820" s="110"/>
      <c r="ID820" s="110"/>
      <c r="IE820" s="110"/>
      <c r="IF820" s="110"/>
      <c r="IG820" s="110"/>
      <c r="IH820" s="110"/>
      <c r="II820" s="110"/>
      <c r="IJ820" s="110"/>
      <c r="IK820" s="110"/>
      <c r="IL820" s="110"/>
      <c r="IM820" s="110"/>
      <c r="IN820" s="110"/>
      <c r="IO820" s="110"/>
      <c r="IP820" s="110"/>
      <c r="IQ820" s="110"/>
      <c r="IR820" s="110"/>
    </row>
    <row r="821" spans="1:252" s="21" customFormat="1" ht="12.75" hidden="1">
      <c r="A821" s="101" t="s">
        <v>487</v>
      </c>
      <c r="B821" s="142" t="s">
        <v>589</v>
      </c>
      <c r="C821" s="102" t="s">
        <v>97</v>
      </c>
      <c r="D821" s="64">
        <f>-28131.46+-8468.94</f>
        <v>-36600.4</v>
      </c>
      <c r="E821" s="64">
        <v>-68959.76</v>
      </c>
      <c r="F821" s="64">
        <v>-34443.05</v>
      </c>
      <c r="G821" s="64"/>
      <c r="H821" s="64"/>
      <c r="I821" s="64"/>
      <c r="J821" s="64"/>
      <c r="IB821" s="110"/>
      <c r="IC821" s="110"/>
      <c r="ID821" s="110"/>
      <c r="IE821" s="110"/>
      <c r="IF821" s="110"/>
      <c r="IG821" s="110"/>
      <c r="IH821" s="110"/>
      <c r="II821" s="110"/>
      <c r="IJ821" s="110"/>
      <c r="IK821" s="110"/>
      <c r="IL821" s="110"/>
      <c r="IM821" s="110"/>
      <c r="IN821" s="110"/>
      <c r="IO821" s="110"/>
      <c r="IP821" s="110"/>
      <c r="IQ821" s="110"/>
      <c r="IR821" s="110"/>
    </row>
    <row r="822" spans="1:252" s="21" customFormat="1" ht="12.75" hidden="1">
      <c r="A822" s="101" t="s">
        <v>488</v>
      </c>
      <c r="B822" s="142" t="s">
        <v>591</v>
      </c>
      <c r="C822" s="102" t="s">
        <v>98</v>
      </c>
      <c r="D822" s="64">
        <f>-11721.45+-3528.72</f>
        <v>-15250.17</v>
      </c>
      <c r="E822" s="64">
        <v>-28733.33</v>
      </c>
      <c r="F822" s="64">
        <v>-14351.3</v>
      </c>
      <c r="G822" s="64"/>
      <c r="H822" s="64"/>
      <c r="I822" s="64"/>
      <c r="J822" s="64"/>
      <c r="IB822" s="110"/>
      <c r="IC822" s="110"/>
      <c r="ID822" s="110"/>
      <c r="IE822" s="110"/>
      <c r="IF822" s="110"/>
      <c r="IG822" s="110"/>
      <c r="IH822" s="110"/>
      <c r="II822" s="110"/>
      <c r="IJ822" s="110"/>
      <c r="IK822" s="110"/>
      <c r="IL822" s="110"/>
      <c r="IM822" s="110"/>
      <c r="IN822" s="110"/>
      <c r="IO822" s="110"/>
      <c r="IP822" s="110"/>
      <c r="IQ822" s="110"/>
      <c r="IR822" s="110"/>
    </row>
    <row r="823" spans="1:252" s="21" customFormat="1" ht="12.75" hidden="1">
      <c r="A823" s="101" t="s">
        <v>489</v>
      </c>
      <c r="B823" s="142" t="s">
        <v>593</v>
      </c>
      <c r="C823" s="102" t="s">
        <v>99</v>
      </c>
      <c r="D823" s="64">
        <f>-7032.89+-2117.23</f>
        <v>-9150.12</v>
      </c>
      <c r="E823" s="64">
        <v>-17240.01</v>
      </c>
      <c r="F823" s="64">
        <v>-8610.79</v>
      </c>
      <c r="G823" s="64"/>
      <c r="H823" s="64"/>
      <c r="I823" s="64"/>
      <c r="J823" s="64"/>
      <c r="IB823" s="110"/>
      <c r="IC823" s="110"/>
      <c r="ID823" s="110"/>
      <c r="IE823" s="110"/>
      <c r="IF823" s="110"/>
      <c r="IG823" s="110"/>
      <c r="IH823" s="110"/>
      <c r="II823" s="110"/>
      <c r="IJ823" s="110"/>
      <c r="IK823" s="110"/>
      <c r="IL823" s="110"/>
      <c r="IM823" s="110"/>
      <c r="IN823" s="110"/>
      <c r="IO823" s="110"/>
      <c r="IP823" s="110"/>
      <c r="IQ823" s="110"/>
      <c r="IR823" s="110"/>
    </row>
    <row r="824" spans="1:252" s="21" customFormat="1" ht="12.75" hidden="1">
      <c r="A824" s="101" t="s">
        <v>598</v>
      </c>
      <c r="B824" s="142" t="s">
        <v>599</v>
      </c>
      <c r="C824" s="102" t="s">
        <v>100</v>
      </c>
      <c r="D824" s="64">
        <v>-711.92</v>
      </c>
      <c r="E824" s="64">
        <v>-3181.56</v>
      </c>
      <c r="F824" s="64">
        <v>-1079.44</v>
      </c>
      <c r="G824" s="64"/>
      <c r="H824" s="64"/>
      <c r="I824" s="64"/>
      <c r="J824" s="64"/>
      <c r="IB824" s="110"/>
      <c r="IC824" s="110"/>
      <c r="ID824" s="110"/>
      <c r="IE824" s="110"/>
      <c r="IF824" s="110"/>
      <c r="IG824" s="110"/>
      <c r="IH824" s="110"/>
      <c r="II824" s="110"/>
      <c r="IJ824" s="110"/>
      <c r="IK824" s="110"/>
      <c r="IL824" s="110"/>
      <c r="IM824" s="110"/>
      <c r="IN824" s="110"/>
      <c r="IO824" s="110"/>
      <c r="IP824" s="110"/>
      <c r="IQ824" s="110"/>
      <c r="IR824" s="110"/>
    </row>
    <row r="825" spans="1:252" s="21" customFormat="1" ht="18" hidden="1">
      <c r="A825" s="101" t="s">
        <v>602</v>
      </c>
      <c r="B825" s="142" t="s">
        <v>1559</v>
      </c>
      <c r="C825" s="102" t="s">
        <v>97</v>
      </c>
      <c r="D825" s="64">
        <v>-3412.68</v>
      </c>
      <c r="E825" s="64">
        <v>-3697.16</v>
      </c>
      <c r="F825" s="64">
        <v>-4197.89</v>
      </c>
      <c r="G825" s="64"/>
      <c r="H825" s="64"/>
      <c r="I825" s="64"/>
      <c r="J825" s="64"/>
      <c r="IB825" s="110"/>
      <c r="IC825" s="110"/>
      <c r="ID825" s="110"/>
      <c r="IE825" s="110"/>
      <c r="IF825" s="110"/>
      <c r="IG825" s="110"/>
      <c r="IH825" s="110"/>
      <c r="II825" s="110"/>
      <c r="IJ825" s="110"/>
      <c r="IK825" s="110"/>
      <c r="IL825" s="110"/>
      <c r="IM825" s="110"/>
      <c r="IN825" s="110"/>
      <c r="IO825" s="110"/>
      <c r="IP825" s="110"/>
      <c r="IQ825" s="110"/>
      <c r="IR825" s="110"/>
    </row>
    <row r="826" spans="1:252" s="21" customFormat="1" ht="12.75" hidden="1">
      <c r="A826" s="180" t="s">
        <v>603</v>
      </c>
      <c r="B826" s="181" t="s">
        <v>604</v>
      </c>
      <c r="C826" s="102" t="s">
        <v>97</v>
      </c>
      <c r="D826" s="64">
        <v>-145.17</v>
      </c>
      <c r="E826" s="64"/>
      <c r="F826" s="64"/>
      <c r="G826" s="64"/>
      <c r="H826" s="64"/>
      <c r="I826" s="64"/>
      <c r="J826" s="64"/>
      <c r="IB826" s="110"/>
      <c r="IC826" s="110"/>
      <c r="ID826" s="110"/>
      <c r="IE826" s="110"/>
      <c r="IF826" s="110"/>
      <c r="IG826" s="110"/>
      <c r="IH826" s="110"/>
      <c r="II826" s="110"/>
      <c r="IJ826" s="110"/>
      <c r="IK826" s="110"/>
      <c r="IL826" s="110"/>
      <c r="IM826" s="110"/>
      <c r="IN826" s="110"/>
      <c r="IO826" s="110"/>
      <c r="IP826" s="110"/>
      <c r="IQ826" s="110"/>
      <c r="IR826" s="110"/>
    </row>
    <row r="827" spans="1:252" s="21" customFormat="1" ht="12.75" hidden="1">
      <c r="A827" s="101" t="s">
        <v>617</v>
      </c>
      <c r="B827" s="142" t="s">
        <v>618</v>
      </c>
      <c r="C827" s="102" t="s">
        <v>97</v>
      </c>
      <c r="D827" s="64">
        <v>-289.65</v>
      </c>
      <c r="E827" s="64">
        <v>-19.31</v>
      </c>
      <c r="F827" s="64">
        <v>-20.43</v>
      </c>
      <c r="G827" s="64"/>
      <c r="H827" s="64"/>
      <c r="I827" s="64"/>
      <c r="J827" s="64"/>
      <c r="IB827" s="110"/>
      <c r="IC827" s="110"/>
      <c r="ID827" s="110"/>
      <c r="IE827" s="110"/>
      <c r="IF827" s="110"/>
      <c r="IG827" s="110"/>
      <c r="IH827" s="110"/>
      <c r="II827" s="110"/>
      <c r="IJ827" s="110"/>
      <c r="IK827" s="110"/>
      <c r="IL827" s="110"/>
      <c r="IM827" s="110"/>
      <c r="IN827" s="110"/>
      <c r="IO827" s="110"/>
      <c r="IP827" s="110"/>
      <c r="IQ827" s="110"/>
      <c r="IR827" s="110"/>
    </row>
    <row r="828" spans="1:252" s="21" customFormat="1" ht="12.75" hidden="1">
      <c r="A828" s="101" t="s">
        <v>619</v>
      </c>
      <c r="B828" s="142" t="s">
        <v>620</v>
      </c>
      <c r="C828" s="143" t="s">
        <v>97</v>
      </c>
      <c r="D828" s="64">
        <v>-294</v>
      </c>
      <c r="E828" s="64"/>
      <c r="F828" s="64">
        <v>-571.03</v>
      </c>
      <c r="G828" s="64"/>
      <c r="H828" s="64"/>
      <c r="I828" s="64"/>
      <c r="J828" s="64"/>
      <c r="IB828" s="110"/>
      <c r="IC828" s="110"/>
      <c r="ID828" s="110"/>
      <c r="IE828" s="110"/>
      <c r="IF828" s="110"/>
      <c r="IG828" s="110"/>
      <c r="IH828" s="110"/>
      <c r="II828" s="110"/>
      <c r="IJ828" s="110"/>
      <c r="IK828" s="110"/>
      <c r="IL828" s="110"/>
      <c r="IM828" s="110"/>
      <c r="IN828" s="110"/>
      <c r="IO828" s="110"/>
      <c r="IP828" s="110"/>
      <c r="IQ828" s="110"/>
      <c r="IR828" s="110"/>
    </row>
    <row r="829" spans="1:252" s="21" customFormat="1" ht="12.75" hidden="1">
      <c r="A829" s="101" t="s">
        <v>621</v>
      </c>
      <c r="B829" s="142" t="s">
        <v>622</v>
      </c>
      <c r="C829" s="143" t="s">
        <v>97</v>
      </c>
      <c r="D829" s="64"/>
      <c r="E829" s="64">
        <v>-9.37</v>
      </c>
      <c r="F829" s="64"/>
      <c r="G829" s="64"/>
      <c r="H829" s="64"/>
      <c r="I829" s="64"/>
      <c r="J829" s="64"/>
      <c r="IB829" s="110"/>
      <c r="IC829" s="110"/>
      <c r="ID829" s="110"/>
      <c r="IE829" s="110"/>
      <c r="IF829" s="110"/>
      <c r="IG829" s="110"/>
      <c r="IH829" s="110"/>
      <c r="II829" s="110"/>
      <c r="IJ829" s="110"/>
      <c r="IK829" s="110"/>
      <c r="IL829" s="110"/>
      <c r="IM829" s="110"/>
      <c r="IN829" s="110"/>
      <c r="IO829" s="110"/>
      <c r="IP829" s="110"/>
      <c r="IQ829" s="110"/>
      <c r="IR829" s="110"/>
    </row>
    <row r="830" spans="1:252" s="21" customFormat="1" ht="18" hidden="1">
      <c r="A830" s="101" t="s">
        <v>245</v>
      </c>
      <c r="B830" s="142" t="s">
        <v>246</v>
      </c>
      <c r="C830" s="143" t="s">
        <v>424</v>
      </c>
      <c r="D830" s="64"/>
      <c r="E830" s="64">
        <v>-2556.8</v>
      </c>
      <c r="F830" s="64"/>
      <c r="G830" s="64"/>
      <c r="H830" s="64"/>
      <c r="I830" s="64"/>
      <c r="J830" s="64"/>
      <c r="IB830" s="110"/>
      <c r="IC830" s="110"/>
      <c r="ID830" s="110"/>
      <c r="IE830" s="110"/>
      <c r="IF830" s="110"/>
      <c r="IG830" s="110"/>
      <c r="IH830" s="110"/>
      <c r="II830" s="110"/>
      <c r="IJ830" s="110"/>
      <c r="IK830" s="110"/>
      <c r="IL830" s="110"/>
      <c r="IM830" s="110"/>
      <c r="IN830" s="110"/>
      <c r="IO830" s="110"/>
      <c r="IP830" s="110"/>
      <c r="IQ830" s="110"/>
      <c r="IR830" s="110"/>
    </row>
    <row r="831" spans="1:252" s="21" customFormat="1" ht="14.25" customHeight="1" hidden="1">
      <c r="A831" s="180" t="s">
        <v>247</v>
      </c>
      <c r="B831" s="181" t="s">
        <v>248</v>
      </c>
      <c r="C831" s="102" t="s">
        <v>424</v>
      </c>
      <c r="D831" s="64">
        <v>-16848.92</v>
      </c>
      <c r="E831" s="64">
        <v>-292852.29</v>
      </c>
      <c r="F831" s="64">
        <v>-467494.65</v>
      </c>
      <c r="G831" s="64"/>
      <c r="H831" s="64"/>
      <c r="I831" s="64"/>
      <c r="J831" s="64"/>
      <c r="IB831" s="110"/>
      <c r="IC831" s="110"/>
      <c r="ID831" s="110"/>
      <c r="IE831" s="110"/>
      <c r="IF831" s="110"/>
      <c r="IG831" s="110"/>
      <c r="IH831" s="110"/>
      <c r="II831" s="110"/>
      <c r="IJ831" s="110"/>
      <c r="IK831" s="110"/>
      <c r="IL831" s="110"/>
      <c r="IM831" s="110"/>
      <c r="IN831" s="110"/>
      <c r="IO831" s="110"/>
      <c r="IP831" s="110"/>
      <c r="IQ831" s="110"/>
      <c r="IR831" s="110"/>
    </row>
    <row r="832" spans="1:252" s="21" customFormat="1" ht="14.25" customHeight="1" hidden="1">
      <c r="A832" s="101" t="s">
        <v>249</v>
      </c>
      <c r="B832" s="142" t="s">
        <v>250</v>
      </c>
      <c r="C832" s="143" t="s">
        <v>424</v>
      </c>
      <c r="D832" s="64">
        <v>-396.74</v>
      </c>
      <c r="E832" s="64"/>
      <c r="F832" s="64"/>
      <c r="G832" s="64"/>
      <c r="H832" s="64"/>
      <c r="I832" s="64"/>
      <c r="J832" s="64"/>
      <c r="IB832" s="110"/>
      <c r="IC832" s="110"/>
      <c r="ID832" s="110"/>
      <c r="IE832" s="110"/>
      <c r="IF832" s="110"/>
      <c r="IG832" s="110"/>
      <c r="IH832" s="110"/>
      <c r="II832" s="110"/>
      <c r="IJ832" s="110"/>
      <c r="IK832" s="110"/>
      <c r="IL832" s="110"/>
      <c r="IM832" s="110"/>
      <c r="IN832" s="110"/>
      <c r="IO832" s="110"/>
      <c r="IP832" s="110"/>
      <c r="IQ832" s="110"/>
      <c r="IR832" s="110"/>
    </row>
    <row r="833" spans="1:252" s="21" customFormat="1" ht="14.25" customHeight="1" hidden="1">
      <c r="A833" s="180" t="s">
        <v>251</v>
      </c>
      <c r="B833" s="181" t="s">
        <v>252</v>
      </c>
      <c r="C833" s="102" t="s">
        <v>424</v>
      </c>
      <c r="D833" s="64">
        <v>-5450.39</v>
      </c>
      <c r="E833" s="64">
        <v>-3702.57</v>
      </c>
      <c r="F833" s="64"/>
      <c r="G833" s="64"/>
      <c r="H833" s="64"/>
      <c r="I833" s="64"/>
      <c r="J833" s="64"/>
      <c r="IB833" s="110"/>
      <c r="IC833" s="110"/>
      <c r="ID833" s="110"/>
      <c r="IE833" s="110"/>
      <c r="IF833" s="110"/>
      <c r="IG833" s="110"/>
      <c r="IH833" s="110"/>
      <c r="II833" s="110"/>
      <c r="IJ833" s="110"/>
      <c r="IK833" s="110"/>
      <c r="IL833" s="110"/>
      <c r="IM833" s="110"/>
      <c r="IN833" s="110"/>
      <c r="IO833" s="110"/>
      <c r="IP833" s="110"/>
      <c r="IQ833" s="110"/>
      <c r="IR833" s="110"/>
    </row>
    <row r="834" spans="1:252" s="21" customFormat="1" ht="12.75" hidden="1">
      <c r="A834" s="180" t="s">
        <v>255</v>
      </c>
      <c r="B834" s="181" t="s">
        <v>256</v>
      </c>
      <c r="C834" s="102" t="s">
        <v>424</v>
      </c>
      <c r="D834" s="64">
        <v>-4574.77</v>
      </c>
      <c r="E834" s="64">
        <v>-7076.97</v>
      </c>
      <c r="F834" s="64">
        <v>-2530.96</v>
      </c>
      <c r="G834" s="64"/>
      <c r="H834" s="64"/>
      <c r="I834" s="64"/>
      <c r="J834" s="64"/>
      <c r="IB834" s="110"/>
      <c r="IC834" s="110"/>
      <c r="ID834" s="110"/>
      <c r="IE834" s="110"/>
      <c r="IF834" s="110"/>
      <c r="IG834" s="110"/>
      <c r="IH834" s="110"/>
      <c r="II834" s="110"/>
      <c r="IJ834" s="110"/>
      <c r="IK834" s="110"/>
      <c r="IL834" s="110"/>
      <c r="IM834" s="110"/>
      <c r="IN834" s="110"/>
      <c r="IO834" s="110"/>
      <c r="IP834" s="110"/>
      <c r="IQ834" s="110"/>
      <c r="IR834" s="110"/>
    </row>
    <row r="835" spans="1:252" s="21" customFormat="1" ht="12.75" hidden="1">
      <c r="A835" s="180" t="s">
        <v>412</v>
      </c>
      <c r="B835" s="181" t="s">
        <v>413</v>
      </c>
      <c r="C835" s="102" t="s">
        <v>424</v>
      </c>
      <c r="D835" s="64">
        <v>-555.64</v>
      </c>
      <c r="E835" s="64">
        <v>-3011.35</v>
      </c>
      <c r="F835" s="64">
        <v>-2252.58</v>
      </c>
      <c r="G835" s="64"/>
      <c r="H835" s="64"/>
      <c r="I835" s="64"/>
      <c r="J835" s="64"/>
      <c r="IB835" s="110"/>
      <c r="IC835" s="110"/>
      <c r="ID835" s="110"/>
      <c r="IE835" s="110"/>
      <c r="IF835" s="110"/>
      <c r="IG835" s="110"/>
      <c r="IH835" s="110"/>
      <c r="II835" s="110"/>
      <c r="IJ835" s="110"/>
      <c r="IK835" s="110"/>
      <c r="IL835" s="110"/>
      <c r="IM835" s="110"/>
      <c r="IN835" s="110"/>
      <c r="IO835" s="110"/>
      <c r="IP835" s="110"/>
      <c r="IQ835" s="110"/>
      <c r="IR835" s="110"/>
    </row>
    <row r="836" spans="1:252" s="21" customFormat="1" ht="12.75" hidden="1">
      <c r="A836" s="101" t="s">
        <v>267</v>
      </c>
      <c r="B836" s="142" t="s">
        <v>268</v>
      </c>
      <c r="C836" s="143" t="s">
        <v>424</v>
      </c>
      <c r="D836" s="64">
        <v>-0.01</v>
      </c>
      <c r="E836" s="64">
        <v>-15288.05</v>
      </c>
      <c r="F836" s="64">
        <v>-6129.4</v>
      </c>
      <c r="G836" s="64"/>
      <c r="H836" s="64"/>
      <c r="I836" s="64"/>
      <c r="J836" s="64"/>
      <c r="IB836" s="110"/>
      <c r="IC836" s="110"/>
      <c r="ID836" s="110"/>
      <c r="IE836" s="110"/>
      <c r="IF836" s="110"/>
      <c r="IG836" s="110"/>
      <c r="IH836" s="110"/>
      <c r="II836" s="110"/>
      <c r="IJ836" s="110"/>
      <c r="IK836" s="110"/>
      <c r="IL836" s="110"/>
      <c r="IM836" s="110"/>
      <c r="IN836" s="110"/>
      <c r="IO836" s="110"/>
      <c r="IP836" s="110"/>
      <c r="IQ836" s="110"/>
      <c r="IR836" s="110"/>
    </row>
    <row r="837" spans="1:252" s="21" customFormat="1" ht="12.75" hidden="1">
      <c r="A837" s="180" t="s">
        <v>269</v>
      </c>
      <c r="B837" s="181" t="s">
        <v>1672</v>
      </c>
      <c r="C837" s="102" t="s">
        <v>424</v>
      </c>
      <c r="D837" s="64">
        <v>-12329.1</v>
      </c>
      <c r="E837" s="64">
        <v>-1120181.97</v>
      </c>
      <c r="F837" s="64">
        <v>-1439030.23</v>
      </c>
      <c r="G837" s="64"/>
      <c r="H837" s="64"/>
      <c r="I837" s="64"/>
      <c r="J837" s="64"/>
      <c r="IB837" s="110"/>
      <c r="IC837" s="110"/>
      <c r="ID837" s="110"/>
      <c r="IE837" s="110"/>
      <c r="IF837" s="110"/>
      <c r="IG837" s="110"/>
      <c r="IH837" s="110"/>
      <c r="II837" s="110"/>
      <c r="IJ837" s="110"/>
      <c r="IK837" s="110"/>
      <c r="IL837" s="110"/>
      <c r="IM837" s="110"/>
      <c r="IN837" s="110"/>
      <c r="IO837" s="110"/>
      <c r="IP837" s="110"/>
      <c r="IQ837" s="110"/>
      <c r="IR837" s="110"/>
    </row>
    <row r="838" spans="1:252" s="21" customFormat="1" ht="18" hidden="1">
      <c r="A838" s="101" t="s">
        <v>271</v>
      </c>
      <c r="B838" s="142" t="s">
        <v>272</v>
      </c>
      <c r="C838" s="143" t="s">
        <v>424</v>
      </c>
      <c r="D838" s="64"/>
      <c r="E838" s="64">
        <v>-269.46</v>
      </c>
      <c r="F838" s="64"/>
      <c r="G838" s="64"/>
      <c r="H838" s="64"/>
      <c r="I838" s="64"/>
      <c r="J838" s="64"/>
      <c r="IB838" s="110"/>
      <c r="IC838" s="110"/>
      <c r="ID838" s="110"/>
      <c r="IE838" s="110"/>
      <c r="IF838" s="110"/>
      <c r="IG838" s="110"/>
      <c r="IH838" s="110"/>
      <c r="II838" s="110"/>
      <c r="IJ838" s="110"/>
      <c r="IK838" s="110"/>
      <c r="IL838" s="110"/>
      <c r="IM838" s="110"/>
      <c r="IN838" s="110"/>
      <c r="IO838" s="110"/>
      <c r="IP838" s="110"/>
      <c r="IQ838" s="110"/>
      <c r="IR838" s="110"/>
    </row>
    <row r="839" spans="1:252" s="21" customFormat="1" ht="12.75" hidden="1">
      <c r="A839" s="180" t="s">
        <v>273</v>
      </c>
      <c r="B839" s="181" t="s">
        <v>274</v>
      </c>
      <c r="C839" s="102" t="s">
        <v>424</v>
      </c>
      <c r="D839" s="64">
        <v>-103.16</v>
      </c>
      <c r="E839" s="64"/>
      <c r="F839" s="64">
        <v>-52.38</v>
      </c>
      <c r="G839" s="64"/>
      <c r="H839" s="64"/>
      <c r="I839" s="64"/>
      <c r="J839" s="64"/>
      <c r="IB839" s="110"/>
      <c r="IC839" s="110"/>
      <c r="ID839" s="110"/>
      <c r="IE839" s="110"/>
      <c r="IF839" s="110"/>
      <c r="IG839" s="110"/>
      <c r="IH839" s="110"/>
      <c r="II839" s="110"/>
      <c r="IJ839" s="110"/>
      <c r="IK839" s="110"/>
      <c r="IL839" s="110"/>
      <c r="IM839" s="110"/>
      <c r="IN839" s="110"/>
      <c r="IO839" s="110"/>
      <c r="IP839" s="110"/>
      <c r="IQ839" s="110"/>
      <c r="IR839" s="110"/>
    </row>
    <row r="840" spans="1:252" s="21" customFormat="1" ht="12.75" hidden="1">
      <c r="A840" s="101" t="s">
        <v>279</v>
      </c>
      <c r="B840" s="142" t="s">
        <v>280</v>
      </c>
      <c r="C840" s="143" t="s">
        <v>424</v>
      </c>
      <c r="D840" s="64"/>
      <c r="E840" s="64"/>
      <c r="F840" s="64">
        <v>-4375.57</v>
      </c>
      <c r="G840" s="64"/>
      <c r="H840" s="64"/>
      <c r="I840" s="64"/>
      <c r="J840" s="64"/>
      <c r="IB840" s="110"/>
      <c r="IC840" s="110"/>
      <c r="ID840" s="110"/>
      <c r="IE840" s="110"/>
      <c r="IF840" s="110"/>
      <c r="IG840" s="110"/>
      <c r="IH840" s="110"/>
      <c r="II840" s="110"/>
      <c r="IJ840" s="110"/>
      <c r="IK840" s="110"/>
      <c r="IL840" s="110"/>
      <c r="IM840" s="110"/>
      <c r="IN840" s="110"/>
      <c r="IO840" s="110"/>
      <c r="IP840" s="110"/>
      <c r="IQ840" s="110"/>
      <c r="IR840" s="110"/>
    </row>
    <row r="841" spans="1:252" s="21" customFormat="1" ht="12.75" hidden="1">
      <c r="A841" s="101" t="s">
        <v>661</v>
      </c>
      <c r="B841" s="142" t="s">
        <v>662</v>
      </c>
      <c r="C841" s="143" t="s">
        <v>108</v>
      </c>
      <c r="D841" s="64"/>
      <c r="E841" s="64">
        <v>-5460.26</v>
      </c>
      <c r="F841" s="64"/>
      <c r="G841" s="64"/>
      <c r="H841" s="64"/>
      <c r="I841" s="64"/>
      <c r="J841" s="64"/>
      <c r="IB841" s="110"/>
      <c r="IC841" s="110"/>
      <c r="ID841" s="110"/>
      <c r="IE841" s="110"/>
      <c r="IF841" s="110"/>
      <c r="IG841" s="110"/>
      <c r="IH841" s="110"/>
      <c r="II841" s="110"/>
      <c r="IJ841" s="110"/>
      <c r="IK841" s="110"/>
      <c r="IL841" s="110"/>
      <c r="IM841" s="110"/>
      <c r="IN841" s="110"/>
      <c r="IO841" s="110"/>
      <c r="IP841" s="110"/>
      <c r="IQ841" s="110"/>
      <c r="IR841" s="110"/>
    </row>
    <row r="842" spans="1:252" s="21" customFormat="1" ht="12.75" hidden="1">
      <c r="A842" s="180" t="s">
        <v>691</v>
      </c>
      <c r="B842" s="181" t="s">
        <v>701</v>
      </c>
      <c r="C842" s="102" t="s">
        <v>131</v>
      </c>
      <c r="D842" s="64"/>
      <c r="E842" s="64">
        <v>-2092.99</v>
      </c>
      <c r="F842" s="64"/>
      <c r="G842" s="64"/>
      <c r="H842" s="64"/>
      <c r="I842" s="64"/>
      <c r="J842" s="64"/>
      <c r="IB842" s="110"/>
      <c r="IC842" s="110"/>
      <c r="ID842" s="110"/>
      <c r="IE842" s="110"/>
      <c r="IF842" s="110"/>
      <c r="IG842" s="110"/>
      <c r="IH842" s="110"/>
      <c r="II842" s="110"/>
      <c r="IJ842" s="110"/>
      <c r="IK842" s="110"/>
      <c r="IL842" s="110"/>
      <c r="IM842" s="110"/>
      <c r="IN842" s="110"/>
      <c r="IO842" s="110"/>
      <c r="IP842" s="110"/>
      <c r="IQ842" s="110"/>
      <c r="IR842" s="110"/>
    </row>
    <row r="843" spans="1:252" s="21" customFormat="1" ht="12.75" hidden="1">
      <c r="A843" s="101" t="s">
        <v>694</v>
      </c>
      <c r="B843" s="101" t="s">
        <v>695</v>
      </c>
      <c r="C843" s="102" t="s">
        <v>125</v>
      </c>
      <c r="D843" s="64"/>
      <c r="E843" s="64">
        <v>-16.52</v>
      </c>
      <c r="F843" s="64"/>
      <c r="G843" s="64"/>
      <c r="H843" s="64"/>
      <c r="I843" s="64"/>
      <c r="J843" s="64"/>
      <c r="IB843" s="110"/>
      <c r="IC843" s="110"/>
      <c r="ID843" s="110"/>
      <c r="IE843" s="110"/>
      <c r="IF843" s="110"/>
      <c r="IG843" s="110"/>
      <c r="IH843" s="110"/>
      <c r="II843" s="110"/>
      <c r="IJ843" s="110"/>
      <c r="IK843" s="110"/>
      <c r="IL843" s="110"/>
      <c r="IM843" s="110"/>
      <c r="IN843" s="110"/>
      <c r="IO843" s="110"/>
      <c r="IP843" s="110"/>
      <c r="IQ843" s="110"/>
      <c r="IR843" s="110"/>
    </row>
    <row r="844" spans="1:252" s="21" customFormat="1" ht="12.75" hidden="1">
      <c r="A844" s="180" t="s">
        <v>699</v>
      </c>
      <c r="B844" s="181" t="s">
        <v>1142</v>
      </c>
      <c r="C844" s="102" t="s">
        <v>130</v>
      </c>
      <c r="D844" s="64">
        <v>-1170.82</v>
      </c>
      <c r="E844" s="64"/>
      <c r="F844" s="64">
        <v>-6065.19</v>
      </c>
      <c r="G844" s="64"/>
      <c r="H844" s="64"/>
      <c r="I844" s="64"/>
      <c r="J844" s="64"/>
      <c r="IB844" s="110"/>
      <c r="IC844" s="110"/>
      <c r="ID844" s="110"/>
      <c r="IE844" s="110"/>
      <c r="IF844" s="110"/>
      <c r="IG844" s="110"/>
      <c r="IH844" s="110"/>
      <c r="II844" s="110"/>
      <c r="IJ844" s="110"/>
      <c r="IK844" s="110"/>
      <c r="IL844" s="110"/>
      <c r="IM844" s="110"/>
      <c r="IN844" s="110"/>
      <c r="IO844" s="110"/>
      <c r="IP844" s="110"/>
      <c r="IQ844" s="110"/>
      <c r="IR844" s="110"/>
    </row>
    <row r="845" spans="1:252" s="21" customFormat="1" ht="12.75" hidden="1">
      <c r="A845" s="101" t="s">
        <v>700</v>
      </c>
      <c r="B845" s="101" t="s">
        <v>221</v>
      </c>
      <c r="C845" s="102" t="s">
        <v>220</v>
      </c>
      <c r="D845" s="64"/>
      <c r="E845" s="64">
        <v>-711.39</v>
      </c>
      <c r="F845" s="64"/>
      <c r="G845" s="64"/>
      <c r="H845" s="64"/>
      <c r="I845" s="64"/>
      <c r="J845" s="64"/>
      <c r="IB845" s="110"/>
      <c r="IC845" s="110"/>
      <c r="ID845" s="110"/>
      <c r="IE845" s="110"/>
      <c r="IF845" s="110"/>
      <c r="IG845" s="110"/>
      <c r="IH845" s="110"/>
      <c r="II845" s="110"/>
      <c r="IJ845" s="110"/>
      <c r="IK845" s="110"/>
      <c r="IL845" s="110"/>
      <c r="IM845" s="110"/>
      <c r="IN845" s="110"/>
      <c r="IO845" s="110"/>
      <c r="IP845" s="110"/>
      <c r="IQ845" s="110"/>
      <c r="IR845" s="110"/>
    </row>
    <row r="846" spans="1:252" s="21" customFormat="1" ht="12.75" hidden="1">
      <c r="A846" s="180" t="s">
        <v>1141</v>
      </c>
      <c r="B846" s="181" t="s">
        <v>1142</v>
      </c>
      <c r="C846" s="102" t="s">
        <v>1131</v>
      </c>
      <c r="D846" s="64">
        <v>-722.18</v>
      </c>
      <c r="E846" s="64"/>
      <c r="F846" s="64"/>
      <c r="G846" s="64"/>
      <c r="H846" s="64"/>
      <c r="I846" s="64"/>
      <c r="J846" s="64"/>
      <c r="IB846" s="110"/>
      <c r="IC846" s="110"/>
      <c r="ID846" s="110"/>
      <c r="IE846" s="110"/>
      <c r="IF846" s="110"/>
      <c r="IG846" s="110"/>
      <c r="IH846" s="110"/>
      <c r="II846" s="110"/>
      <c r="IJ846" s="110"/>
      <c r="IK846" s="110"/>
      <c r="IL846" s="110"/>
      <c r="IM846" s="110"/>
      <c r="IN846" s="110"/>
      <c r="IO846" s="110"/>
      <c r="IP846" s="110"/>
      <c r="IQ846" s="110"/>
      <c r="IR846" s="110"/>
    </row>
    <row r="847" spans="1:252" s="21" customFormat="1" ht="18" hidden="1">
      <c r="A847" s="101" t="s">
        <v>195</v>
      </c>
      <c r="B847" s="142" t="s">
        <v>498</v>
      </c>
      <c r="C847" s="143" t="s">
        <v>13</v>
      </c>
      <c r="D847" s="64"/>
      <c r="E847" s="64">
        <v>-1234.44</v>
      </c>
      <c r="F847" s="64"/>
      <c r="G847" s="64"/>
      <c r="H847" s="64"/>
      <c r="I847" s="64"/>
      <c r="J847" s="64"/>
      <c r="IB847" s="110"/>
      <c r="IC847" s="110"/>
      <c r="ID847" s="110"/>
      <c r="IE847" s="110"/>
      <c r="IF847" s="110"/>
      <c r="IG847" s="110"/>
      <c r="IH847" s="110"/>
      <c r="II847" s="110"/>
      <c r="IJ847" s="110"/>
      <c r="IK847" s="110"/>
      <c r="IL847" s="110"/>
      <c r="IM847" s="110"/>
      <c r="IN847" s="110"/>
      <c r="IO847" s="110"/>
      <c r="IP847" s="110"/>
      <c r="IQ847" s="110"/>
      <c r="IR847" s="110"/>
    </row>
    <row r="848" spans="1:252" s="21" customFormat="1" ht="12.75" hidden="1">
      <c r="A848" s="180" t="s">
        <v>1118</v>
      </c>
      <c r="B848" s="181" t="s">
        <v>1143</v>
      </c>
      <c r="C848" s="102" t="s">
        <v>126</v>
      </c>
      <c r="D848" s="64">
        <v>-1098.78</v>
      </c>
      <c r="E848" s="64"/>
      <c r="F848" s="64"/>
      <c r="G848" s="64"/>
      <c r="H848" s="64"/>
      <c r="I848" s="64"/>
      <c r="J848" s="64"/>
      <c r="IB848" s="110"/>
      <c r="IC848" s="110"/>
      <c r="ID848" s="110"/>
      <c r="IE848" s="110"/>
      <c r="IF848" s="110"/>
      <c r="IG848" s="110"/>
      <c r="IH848" s="110"/>
      <c r="II848" s="110"/>
      <c r="IJ848" s="110"/>
      <c r="IK848" s="110"/>
      <c r="IL848" s="110"/>
      <c r="IM848" s="110"/>
      <c r="IN848" s="110"/>
      <c r="IO848" s="110"/>
      <c r="IP848" s="110"/>
      <c r="IQ848" s="110"/>
      <c r="IR848" s="110"/>
    </row>
    <row r="849" spans="1:252" s="21" customFormat="1" ht="12.75" hidden="1">
      <c r="A849" s="101" t="s">
        <v>1680</v>
      </c>
      <c r="B849" s="101" t="s">
        <v>1679</v>
      </c>
      <c r="C849" s="143" t="s">
        <v>1147</v>
      </c>
      <c r="D849" s="64"/>
      <c r="E849" s="64"/>
      <c r="F849" s="64">
        <v>-11193.09</v>
      </c>
      <c r="G849" s="64"/>
      <c r="H849" s="64"/>
      <c r="I849" s="64"/>
      <c r="J849" s="64"/>
      <c r="IB849" s="110"/>
      <c r="IC849" s="110"/>
      <c r="ID849" s="110"/>
      <c r="IE849" s="110"/>
      <c r="IF849" s="110"/>
      <c r="IG849" s="110"/>
      <c r="IH849" s="110"/>
      <c r="II849" s="110"/>
      <c r="IJ849" s="110"/>
      <c r="IK849" s="110"/>
      <c r="IL849" s="110"/>
      <c r="IM849" s="110"/>
      <c r="IN849" s="110"/>
      <c r="IO849" s="110"/>
      <c r="IP849" s="110"/>
      <c r="IQ849" s="110"/>
      <c r="IR849" s="110"/>
    </row>
    <row r="850" spans="1:252" s="21" customFormat="1" ht="12.75" hidden="1">
      <c r="A850" s="180" t="s">
        <v>722</v>
      </c>
      <c r="B850" s="181" t="s">
        <v>723</v>
      </c>
      <c r="C850" s="102" t="s">
        <v>139</v>
      </c>
      <c r="D850" s="64">
        <v>-252.7</v>
      </c>
      <c r="E850" s="64"/>
      <c r="F850" s="64"/>
      <c r="G850" s="64"/>
      <c r="H850" s="64"/>
      <c r="I850" s="64"/>
      <c r="J850" s="64"/>
      <c r="IB850" s="110"/>
      <c r="IC850" s="110"/>
      <c r="ID850" s="110"/>
      <c r="IE850" s="110"/>
      <c r="IF850" s="110"/>
      <c r="IG850" s="110"/>
      <c r="IH850" s="110"/>
      <c r="II850" s="110"/>
      <c r="IJ850" s="110"/>
      <c r="IK850" s="110"/>
      <c r="IL850" s="110"/>
      <c r="IM850" s="110"/>
      <c r="IN850" s="110"/>
      <c r="IO850" s="110"/>
      <c r="IP850" s="110"/>
      <c r="IQ850" s="110"/>
      <c r="IR850" s="110"/>
    </row>
    <row r="851" spans="1:252" s="21" customFormat="1" ht="12.75" hidden="1">
      <c r="A851" s="180" t="s">
        <v>756</v>
      </c>
      <c r="B851" s="181" t="s">
        <v>757</v>
      </c>
      <c r="C851" s="102" t="s">
        <v>155</v>
      </c>
      <c r="D851" s="64">
        <v>-239.85</v>
      </c>
      <c r="E851" s="64">
        <v>-9861.37</v>
      </c>
      <c r="F851" s="64"/>
      <c r="G851" s="64"/>
      <c r="H851" s="64"/>
      <c r="I851" s="64"/>
      <c r="J851" s="64"/>
      <c r="IB851" s="110"/>
      <c r="IC851" s="110"/>
      <c r="ID851" s="110"/>
      <c r="IE851" s="110"/>
      <c r="IF851" s="110"/>
      <c r="IG851" s="110"/>
      <c r="IH851" s="110"/>
      <c r="II851" s="110"/>
      <c r="IJ851" s="110"/>
      <c r="IK851" s="110"/>
      <c r="IL851" s="110"/>
      <c r="IM851" s="110"/>
      <c r="IN851" s="110"/>
      <c r="IO851" s="110"/>
      <c r="IP851" s="110"/>
      <c r="IQ851" s="110"/>
      <c r="IR851" s="110"/>
    </row>
    <row r="852" spans="1:252" s="21" customFormat="1" ht="12.75" hidden="1">
      <c r="A852" s="101" t="s">
        <v>1563</v>
      </c>
      <c r="B852" s="101" t="s">
        <v>1564</v>
      </c>
      <c r="C852" s="102" t="s">
        <v>1566</v>
      </c>
      <c r="D852" s="64"/>
      <c r="E852" s="64"/>
      <c r="F852" s="64">
        <v>-797.28</v>
      </c>
      <c r="G852" s="64"/>
      <c r="H852" s="64"/>
      <c r="I852" s="64"/>
      <c r="J852" s="64"/>
      <c r="IB852" s="110"/>
      <c r="IC852" s="110"/>
      <c r="ID852" s="110"/>
      <c r="IE852" s="110"/>
      <c r="IF852" s="110"/>
      <c r="IG852" s="110"/>
      <c r="IH852" s="110"/>
      <c r="II852" s="110"/>
      <c r="IJ852" s="110"/>
      <c r="IK852" s="110"/>
      <c r="IL852" s="110"/>
      <c r="IM852" s="110"/>
      <c r="IN852" s="110"/>
      <c r="IO852" s="110"/>
      <c r="IP852" s="110"/>
      <c r="IQ852" s="110"/>
      <c r="IR852" s="110"/>
    </row>
    <row r="853" spans="1:252" s="21" customFormat="1" ht="12.75" hidden="1">
      <c r="A853" s="101" t="s">
        <v>1569</v>
      </c>
      <c r="B853" s="101" t="s">
        <v>1571</v>
      </c>
      <c r="C853" s="102" t="s">
        <v>1570</v>
      </c>
      <c r="D853" s="64"/>
      <c r="E853" s="64"/>
      <c r="F853" s="64">
        <v>-1498.29</v>
      </c>
      <c r="G853" s="64"/>
      <c r="H853" s="64"/>
      <c r="I853" s="64"/>
      <c r="J853" s="64"/>
      <c r="IB853" s="110"/>
      <c r="IC853" s="110"/>
      <c r="ID853" s="110"/>
      <c r="IE853" s="110"/>
      <c r="IF853" s="110"/>
      <c r="IG853" s="110"/>
      <c r="IH853" s="110"/>
      <c r="II853" s="110"/>
      <c r="IJ853" s="110"/>
      <c r="IK853" s="110"/>
      <c r="IL853" s="110"/>
      <c r="IM853" s="110"/>
      <c r="IN853" s="110"/>
      <c r="IO853" s="110"/>
      <c r="IP853" s="110"/>
      <c r="IQ853" s="110"/>
      <c r="IR853" s="110"/>
    </row>
    <row r="854" spans="1:252" s="21" customFormat="1" ht="12.75" hidden="1">
      <c r="A854" s="180" t="s">
        <v>770</v>
      </c>
      <c r="B854" s="181" t="s">
        <v>771</v>
      </c>
      <c r="C854" s="102" t="s">
        <v>159</v>
      </c>
      <c r="D854" s="64"/>
      <c r="E854" s="64">
        <v>-1596.94</v>
      </c>
      <c r="F854" s="64"/>
      <c r="G854" s="64"/>
      <c r="H854" s="64"/>
      <c r="I854" s="64"/>
      <c r="J854" s="64"/>
      <c r="IB854" s="110"/>
      <c r="IC854" s="110"/>
      <c r="ID854" s="110"/>
      <c r="IE854" s="110"/>
      <c r="IF854" s="110"/>
      <c r="IG854" s="110"/>
      <c r="IH854" s="110"/>
      <c r="II854" s="110"/>
      <c r="IJ854" s="110"/>
      <c r="IK854" s="110"/>
      <c r="IL854" s="110"/>
      <c r="IM854" s="110"/>
      <c r="IN854" s="110"/>
      <c r="IO854" s="110"/>
      <c r="IP854" s="110"/>
      <c r="IQ854" s="110"/>
      <c r="IR854" s="110"/>
    </row>
    <row r="855" spans="1:252" s="21" customFormat="1" ht="12.75" hidden="1">
      <c r="A855" s="180" t="s">
        <v>776</v>
      </c>
      <c r="B855" s="181" t="s">
        <v>505</v>
      </c>
      <c r="C855" s="102" t="s">
        <v>162</v>
      </c>
      <c r="D855" s="64"/>
      <c r="E855" s="64">
        <v>-9231.74</v>
      </c>
      <c r="F855" s="64"/>
      <c r="G855" s="64"/>
      <c r="H855" s="64"/>
      <c r="I855" s="64"/>
      <c r="J855" s="64"/>
      <c r="IB855" s="110"/>
      <c r="IC855" s="110"/>
      <c r="ID855" s="110"/>
      <c r="IE855" s="110"/>
      <c r="IF855" s="110"/>
      <c r="IG855" s="110"/>
      <c r="IH855" s="110"/>
      <c r="II855" s="110"/>
      <c r="IJ855" s="110"/>
      <c r="IK855" s="110"/>
      <c r="IL855" s="110"/>
      <c r="IM855" s="110"/>
      <c r="IN855" s="110"/>
      <c r="IO855" s="110"/>
      <c r="IP855" s="110"/>
      <c r="IQ855" s="110"/>
      <c r="IR855" s="110"/>
    </row>
    <row r="856" spans="1:252" s="21" customFormat="1" ht="18" hidden="1">
      <c r="A856" s="101" t="s">
        <v>792</v>
      </c>
      <c r="B856" s="142" t="s">
        <v>793</v>
      </c>
      <c r="C856" s="143" t="s">
        <v>170</v>
      </c>
      <c r="D856" s="64"/>
      <c r="E856" s="64">
        <v>-5116.62</v>
      </c>
      <c r="F856" s="64"/>
      <c r="G856" s="64"/>
      <c r="H856" s="64"/>
      <c r="I856" s="64"/>
      <c r="J856" s="64"/>
      <c r="IB856" s="110"/>
      <c r="IC856" s="110"/>
      <c r="ID856" s="110"/>
      <c r="IE856" s="110"/>
      <c r="IF856" s="110"/>
      <c r="IG856" s="110"/>
      <c r="IH856" s="110"/>
      <c r="II856" s="110"/>
      <c r="IJ856" s="110"/>
      <c r="IK856" s="110"/>
      <c r="IL856" s="110"/>
      <c r="IM856" s="110"/>
      <c r="IN856" s="110"/>
      <c r="IO856" s="110"/>
      <c r="IP856" s="110"/>
      <c r="IQ856" s="110"/>
      <c r="IR856" s="110"/>
    </row>
    <row r="857" spans="1:252" s="21" customFormat="1" ht="12.75" hidden="1">
      <c r="A857" s="101" t="s">
        <v>186</v>
      </c>
      <c r="B857" s="142" t="s">
        <v>187</v>
      </c>
      <c r="C857" s="143" t="s">
        <v>179</v>
      </c>
      <c r="D857" s="64"/>
      <c r="E857" s="64">
        <v>-3411.44</v>
      </c>
      <c r="F857" s="64"/>
      <c r="G857" s="64"/>
      <c r="H857" s="64"/>
      <c r="I857" s="64"/>
      <c r="J857" s="64"/>
      <c r="IB857" s="110"/>
      <c r="IC857" s="110"/>
      <c r="ID857" s="110"/>
      <c r="IE857" s="110"/>
      <c r="IF857" s="110"/>
      <c r="IG857" s="110"/>
      <c r="IH857" s="110"/>
      <c r="II857" s="110"/>
      <c r="IJ857" s="110"/>
      <c r="IK857" s="110"/>
      <c r="IL857" s="110"/>
      <c r="IM857" s="110"/>
      <c r="IN857" s="110"/>
      <c r="IO857" s="110"/>
      <c r="IP857" s="110"/>
      <c r="IQ857" s="110"/>
      <c r="IR857" s="110"/>
    </row>
    <row r="858" spans="1:252" s="21" customFormat="1" ht="12.75" hidden="1">
      <c r="A858" s="101" t="s">
        <v>7</v>
      </c>
      <c r="B858" s="142" t="s">
        <v>9</v>
      </c>
      <c r="C858" s="102" t="s">
        <v>8</v>
      </c>
      <c r="D858" s="64">
        <v>-1320.71</v>
      </c>
      <c r="E858" s="64"/>
      <c r="F858" s="64"/>
      <c r="G858" s="64"/>
      <c r="H858" s="64"/>
      <c r="I858" s="64"/>
      <c r="J858" s="64"/>
      <c r="IB858" s="110"/>
      <c r="IC858" s="110"/>
      <c r="ID858" s="110"/>
      <c r="IE858" s="110"/>
      <c r="IF858" s="110"/>
      <c r="IG858" s="110"/>
      <c r="IH858" s="110"/>
      <c r="II858" s="110"/>
      <c r="IJ858" s="110"/>
      <c r="IK858" s="110"/>
      <c r="IL858" s="110"/>
      <c r="IM858" s="110"/>
      <c r="IN858" s="110"/>
      <c r="IO858" s="110"/>
      <c r="IP858" s="110"/>
      <c r="IQ858" s="110"/>
      <c r="IR858" s="110"/>
    </row>
    <row r="859" spans="1:252" s="21" customFormat="1" ht="12.75" hidden="1">
      <c r="A859" s="101" t="s">
        <v>42</v>
      </c>
      <c r="B859" s="142" t="s">
        <v>43</v>
      </c>
      <c r="C859" s="102" t="s">
        <v>38</v>
      </c>
      <c r="D859" s="64">
        <v>-2488.48</v>
      </c>
      <c r="E859" s="64"/>
      <c r="F859" s="64"/>
      <c r="G859" s="64"/>
      <c r="H859" s="64"/>
      <c r="I859" s="64"/>
      <c r="J859" s="64"/>
      <c r="IB859" s="110"/>
      <c r="IC859" s="110"/>
      <c r="ID859" s="110"/>
      <c r="IE859" s="110"/>
      <c r="IF859" s="110"/>
      <c r="IG859" s="110"/>
      <c r="IH859" s="110"/>
      <c r="II859" s="110"/>
      <c r="IJ859" s="110"/>
      <c r="IK859" s="110"/>
      <c r="IL859" s="110"/>
      <c r="IM859" s="110"/>
      <c r="IN859" s="110"/>
      <c r="IO859" s="110"/>
      <c r="IP859" s="110"/>
      <c r="IQ859" s="110"/>
      <c r="IR859" s="110"/>
    </row>
    <row r="860" spans="1:252" s="21" customFormat="1" ht="12.75" hidden="1">
      <c r="A860" s="101" t="s">
        <v>44</v>
      </c>
      <c r="B860" s="101" t="s">
        <v>45</v>
      </c>
      <c r="C860" s="102" t="s">
        <v>14</v>
      </c>
      <c r="D860" s="64"/>
      <c r="E860" s="64">
        <v>-1501.83</v>
      </c>
      <c r="F860" s="64"/>
      <c r="G860" s="64"/>
      <c r="H860" s="64"/>
      <c r="I860" s="64"/>
      <c r="J860" s="64"/>
      <c r="IB860" s="110"/>
      <c r="IC860" s="110"/>
      <c r="ID860" s="110"/>
      <c r="IE860" s="110"/>
      <c r="IF860" s="110"/>
      <c r="IG860" s="110"/>
      <c r="IH860" s="110"/>
      <c r="II860" s="110"/>
      <c r="IJ860" s="110"/>
      <c r="IK860" s="110"/>
      <c r="IL860" s="110"/>
      <c r="IM860" s="110"/>
      <c r="IN860" s="110"/>
      <c r="IO860" s="110"/>
      <c r="IP860" s="110"/>
      <c r="IQ860" s="110"/>
      <c r="IR860" s="110"/>
    </row>
    <row r="861" spans="1:252" s="21" customFormat="1" ht="18" hidden="1">
      <c r="A861" s="101" t="s">
        <v>202</v>
      </c>
      <c r="B861" s="142" t="s">
        <v>208</v>
      </c>
      <c r="C861" s="102" t="s">
        <v>205</v>
      </c>
      <c r="D861" s="64"/>
      <c r="E861" s="64">
        <v>-1994.7</v>
      </c>
      <c r="F861" s="64"/>
      <c r="G861" s="64"/>
      <c r="H861" s="64"/>
      <c r="I861" s="64"/>
      <c r="J861" s="64"/>
      <c r="IB861" s="110"/>
      <c r="IC861" s="110"/>
      <c r="ID861" s="110"/>
      <c r="IE861" s="110"/>
      <c r="IF861" s="110"/>
      <c r="IG861" s="110"/>
      <c r="IH861" s="110"/>
      <c r="II861" s="110"/>
      <c r="IJ861" s="110"/>
      <c r="IK861" s="110"/>
      <c r="IL861" s="110"/>
      <c r="IM861" s="110"/>
      <c r="IN861" s="110"/>
      <c r="IO861" s="110"/>
      <c r="IP861" s="110"/>
      <c r="IQ861" s="110"/>
      <c r="IR861" s="110"/>
    </row>
    <row r="862" spans="1:252" s="21" customFormat="1" ht="12.75" hidden="1">
      <c r="A862" s="101" t="s">
        <v>1121</v>
      </c>
      <c r="B862" s="142" t="s">
        <v>1123</v>
      </c>
      <c r="C862" s="143" t="s">
        <v>1122</v>
      </c>
      <c r="D862" s="64">
        <v>-2140.07</v>
      </c>
      <c r="E862" s="64"/>
      <c r="F862" s="64"/>
      <c r="G862" s="64"/>
      <c r="H862" s="64"/>
      <c r="I862" s="64"/>
      <c r="J862" s="64"/>
      <c r="IB862" s="110"/>
      <c r="IC862" s="110"/>
      <c r="ID862" s="110"/>
      <c r="IE862" s="110"/>
      <c r="IF862" s="110"/>
      <c r="IG862" s="110"/>
      <c r="IH862" s="110"/>
      <c r="II862" s="110"/>
      <c r="IJ862" s="110"/>
      <c r="IK862" s="110"/>
      <c r="IL862" s="110"/>
      <c r="IM862" s="110"/>
      <c r="IN862" s="110"/>
      <c r="IO862" s="110"/>
      <c r="IP862" s="110"/>
      <c r="IQ862" s="110"/>
      <c r="IR862" s="110"/>
    </row>
    <row r="863" spans="1:252" s="21" customFormat="1" ht="12.75" hidden="1">
      <c r="A863" s="101" t="s">
        <v>1198</v>
      </c>
      <c r="B863" s="142" t="s">
        <v>1199</v>
      </c>
      <c r="C863" s="102" t="s">
        <v>431</v>
      </c>
      <c r="D863" s="64">
        <v>-301.82</v>
      </c>
      <c r="E863" s="64"/>
      <c r="F863" s="64"/>
      <c r="G863" s="64"/>
      <c r="H863" s="64"/>
      <c r="I863" s="64"/>
      <c r="J863" s="64"/>
      <c r="IB863" s="110"/>
      <c r="IC863" s="110"/>
      <c r="ID863" s="110"/>
      <c r="IE863" s="110"/>
      <c r="IF863" s="110"/>
      <c r="IG863" s="110"/>
      <c r="IH863" s="110"/>
      <c r="II863" s="110"/>
      <c r="IJ863" s="110"/>
      <c r="IK863" s="110"/>
      <c r="IL863" s="110"/>
      <c r="IM863" s="110"/>
      <c r="IN863" s="110"/>
      <c r="IO863" s="110"/>
      <c r="IP863" s="110"/>
      <c r="IQ863" s="110"/>
      <c r="IR863" s="110"/>
    </row>
    <row r="864" spans="1:252" s="21" customFormat="1" ht="18" hidden="1">
      <c r="A864" s="101" t="s">
        <v>1229</v>
      </c>
      <c r="B864" s="142" t="s">
        <v>1230</v>
      </c>
      <c r="C864" s="102" t="s">
        <v>1203</v>
      </c>
      <c r="D864" s="64">
        <v>-5333.96</v>
      </c>
      <c r="E864" s="64"/>
      <c r="F864" s="64"/>
      <c r="G864" s="64"/>
      <c r="H864" s="64"/>
      <c r="I864" s="64"/>
      <c r="J864" s="64"/>
      <c r="IB864" s="110"/>
      <c r="IC864" s="110"/>
      <c r="ID864" s="110"/>
      <c r="IE864" s="110"/>
      <c r="IF864" s="110"/>
      <c r="IG864" s="110"/>
      <c r="IH864" s="110"/>
      <c r="II864" s="110"/>
      <c r="IJ864" s="110"/>
      <c r="IK864" s="110"/>
      <c r="IL864" s="110"/>
      <c r="IM864" s="110"/>
      <c r="IN864" s="110"/>
      <c r="IO864" s="110"/>
      <c r="IP864" s="110"/>
      <c r="IQ864" s="110"/>
      <c r="IR864" s="110"/>
    </row>
    <row r="865" spans="1:252" s="21" customFormat="1" ht="12.75" hidden="1">
      <c r="A865" s="101" t="s">
        <v>1234</v>
      </c>
      <c r="B865" s="101" t="s">
        <v>1236</v>
      </c>
      <c r="C865" s="102" t="s">
        <v>1235</v>
      </c>
      <c r="D865" s="64">
        <v>-253.23</v>
      </c>
      <c r="E865" s="64"/>
      <c r="F865" s="64"/>
      <c r="G865" s="64"/>
      <c r="H865" s="64"/>
      <c r="I865" s="64"/>
      <c r="J865" s="64"/>
      <c r="IB865" s="110"/>
      <c r="IC865" s="110"/>
      <c r="ID865" s="110"/>
      <c r="IE865" s="110"/>
      <c r="IF865" s="110"/>
      <c r="IG865" s="110"/>
      <c r="IH865" s="110"/>
      <c r="II865" s="110"/>
      <c r="IJ865" s="110"/>
      <c r="IK865" s="110"/>
      <c r="IL865" s="110"/>
      <c r="IM865" s="110"/>
      <c r="IN865" s="110"/>
      <c r="IO865" s="110"/>
      <c r="IP865" s="110"/>
      <c r="IQ865" s="110"/>
      <c r="IR865" s="110"/>
    </row>
    <row r="866" spans="1:252" s="21" customFormat="1" ht="12.75" hidden="1">
      <c r="A866" s="101" t="s">
        <v>1152</v>
      </c>
      <c r="B866" s="101" t="s">
        <v>1153</v>
      </c>
      <c r="C866" s="102" t="s">
        <v>436</v>
      </c>
      <c r="D866" s="64"/>
      <c r="E866" s="64">
        <v>-1648.07</v>
      </c>
      <c r="F866" s="64"/>
      <c r="G866" s="64"/>
      <c r="H866" s="64"/>
      <c r="I866" s="64"/>
      <c r="J866" s="64"/>
      <c r="IB866" s="110"/>
      <c r="IC866" s="110"/>
      <c r="ID866" s="110"/>
      <c r="IE866" s="110"/>
      <c r="IF866" s="110"/>
      <c r="IG866" s="110"/>
      <c r="IH866" s="110"/>
      <c r="II866" s="110"/>
      <c r="IJ866" s="110"/>
      <c r="IK866" s="110"/>
      <c r="IL866" s="110"/>
      <c r="IM866" s="110"/>
      <c r="IN866" s="110"/>
      <c r="IO866" s="110"/>
      <c r="IP866" s="110"/>
      <c r="IQ866" s="110"/>
      <c r="IR866" s="110"/>
    </row>
    <row r="867" spans="1:252" s="21" customFormat="1" ht="12.75" hidden="1">
      <c r="A867" s="101" t="s">
        <v>1396</v>
      </c>
      <c r="B867" s="101" t="s">
        <v>1397</v>
      </c>
      <c r="C867" s="102" t="s">
        <v>1373</v>
      </c>
      <c r="D867" s="64"/>
      <c r="E867" s="64"/>
      <c r="F867" s="64">
        <v>-56.43</v>
      </c>
      <c r="G867" s="64"/>
      <c r="H867" s="64"/>
      <c r="I867" s="64"/>
      <c r="J867" s="64"/>
      <c r="IB867" s="110"/>
      <c r="IC867" s="110"/>
      <c r="ID867" s="110"/>
      <c r="IE867" s="110"/>
      <c r="IF867" s="110"/>
      <c r="IG867" s="110"/>
      <c r="IH867" s="110"/>
      <c r="II867" s="110"/>
      <c r="IJ867" s="110"/>
      <c r="IK867" s="110"/>
      <c r="IL867" s="110"/>
      <c r="IM867" s="110"/>
      <c r="IN867" s="110"/>
      <c r="IO867" s="110"/>
      <c r="IP867" s="110"/>
      <c r="IQ867" s="110"/>
      <c r="IR867" s="110"/>
    </row>
    <row r="868" spans="1:252" s="21" customFormat="1" ht="18" hidden="1">
      <c r="A868" s="101" t="s">
        <v>1411</v>
      </c>
      <c r="B868" s="142" t="s">
        <v>1415</v>
      </c>
      <c r="C868" s="102" t="s">
        <v>1412</v>
      </c>
      <c r="D868" s="64"/>
      <c r="E868" s="64">
        <v>-3113.4</v>
      </c>
      <c r="F868" s="64"/>
      <c r="G868" s="64"/>
      <c r="H868" s="64"/>
      <c r="I868" s="64"/>
      <c r="J868" s="64"/>
      <c r="IB868" s="110"/>
      <c r="IC868" s="110"/>
      <c r="ID868" s="110"/>
      <c r="IE868" s="110"/>
      <c r="IF868" s="110"/>
      <c r="IG868" s="110"/>
      <c r="IH868" s="110"/>
      <c r="II868" s="110"/>
      <c r="IJ868" s="110"/>
      <c r="IK868" s="110"/>
      <c r="IL868" s="110"/>
      <c r="IM868" s="110"/>
      <c r="IN868" s="110"/>
      <c r="IO868" s="110"/>
      <c r="IP868" s="110"/>
      <c r="IQ868" s="110"/>
      <c r="IR868" s="110"/>
    </row>
    <row r="869" spans="1:252" s="21" customFormat="1" ht="12.75" hidden="1">
      <c r="A869" s="101" t="s">
        <v>1413</v>
      </c>
      <c r="B869" s="101" t="s">
        <v>1416</v>
      </c>
      <c r="C869" s="102" t="s">
        <v>1414</v>
      </c>
      <c r="D869" s="64"/>
      <c r="E869" s="64"/>
      <c r="F869" s="64">
        <v>-102.57</v>
      </c>
      <c r="G869" s="64"/>
      <c r="H869" s="64"/>
      <c r="I869" s="64"/>
      <c r="J869" s="64"/>
      <c r="IB869" s="110"/>
      <c r="IC869" s="110"/>
      <c r="ID869" s="110"/>
      <c r="IE869" s="110"/>
      <c r="IF869" s="110"/>
      <c r="IG869" s="110"/>
      <c r="IH869" s="110"/>
      <c r="II869" s="110"/>
      <c r="IJ869" s="110"/>
      <c r="IK869" s="110"/>
      <c r="IL869" s="110"/>
      <c r="IM869" s="110"/>
      <c r="IN869" s="110"/>
      <c r="IO869" s="110"/>
      <c r="IP869" s="110"/>
      <c r="IQ869" s="110"/>
      <c r="IR869" s="110"/>
    </row>
    <row r="870" spans="1:252" s="21" customFormat="1" ht="12.75" hidden="1">
      <c r="A870" s="101" t="s">
        <v>1523</v>
      </c>
      <c r="B870" s="142" t="s">
        <v>1574</v>
      </c>
      <c r="C870" s="102" t="s">
        <v>1488</v>
      </c>
      <c r="D870" s="64"/>
      <c r="E870" s="64">
        <v>-7737.63</v>
      </c>
      <c r="F870" s="64"/>
      <c r="G870" s="64"/>
      <c r="H870" s="64"/>
      <c r="I870" s="64"/>
      <c r="J870" s="64"/>
      <c r="IB870" s="110"/>
      <c r="IC870" s="110"/>
      <c r="ID870" s="110"/>
      <c r="IE870" s="110"/>
      <c r="IF870" s="110"/>
      <c r="IG870" s="110"/>
      <c r="IH870" s="110"/>
      <c r="II870" s="110"/>
      <c r="IJ870" s="110"/>
      <c r="IK870" s="110"/>
      <c r="IL870" s="110"/>
      <c r="IM870" s="110"/>
      <c r="IN870" s="110"/>
      <c r="IO870" s="110"/>
      <c r="IP870" s="110"/>
      <c r="IQ870" s="110"/>
      <c r="IR870" s="110"/>
    </row>
    <row r="871" spans="1:252" s="21" customFormat="1" ht="12.75" hidden="1">
      <c r="A871" s="101" t="s">
        <v>1583</v>
      </c>
      <c r="B871" s="101" t="s">
        <v>1584</v>
      </c>
      <c r="C871" s="102" t="s">
        <v>1493</v>
      </c>
      <c r="D871" s="64"/>
      <c r="E871" s="64"/>
      <c r="F871" s="64">
        <v>-3176.95</v>
      </c>
      <c r="G871" s="64"/>
      <c r="H871" s="64"/>
      <c r="I871" s="64"/>
      <c r="J871" s="64"/>
      <c r="IB871" s="110"/>
      <c r="IC871" s="110"/>
      <c r="ID871" s="110"/>
      <c r="IE871" s="110"/>
      <c r="IF871" s="110"/>
      <c r="IG871" s="110"/>
      <c r="IH871" s="110"/>
      <c r="II871" s="110"/>
      <c r="IJ871" s="110"/>
      <c r="IK871" s="110"/>
      <c r="IL871" s="110"/>
      <c r="IM871" s="110"/>
      <c r="IN871" s="110"/>
      <c r="IO871" s="110"/>
      <c r="IP871" s="110"/>
      <c r="IQ871" s="110"/>
      <c r="IR871" s="110"/>
    </row>
    <row r="872" spans="1:252" s="21" customFormat="1" ht="12.75" hidden="1">
      <c r="A872" s="101" t="s">
        <v>1661</v>
      </c>
      <c r="B872" s="142" t="s">
        <v>1662</v>
      </c>
      <c r="C872" s="102" t="s">
        <v>1656</v>
      </c>
      <c r="D872" s="64"/>
      <c r="E872" s="64">
        <v>-2321.58</v>
      </c>
      <c r="F872" s="64"/>
      <c r="G872" s="64"/>
      <c r="H872" s="64"/>
      <c r="I872" s="64"/>
      <c r="J872" s="64"/>
      <c r="IB872" s="110"/>
      <c r="IC872" s="110"/>
      <c r="ID872" s="110"/>
      <c r="IE872" s="110"/>
      <c r="IF872" s="110"/>
      <c r="IG872" s="110"/>
      <c r="IH872" s="110"/>
      <c r="II872" s="110"/>
      <c r="IJ872" s="110"/>
      <c r="IK872" s="110"/>
      <c r="IL872" s="110"/>
      <c r="IM872" s="110"/>
      <c r="IN872" s="110"/>
      <c r="IO872" s="110"/>
      <c r="IP872" s="110"/>
      <c r="IQ872" s="110"/>
      <c r="IR872" s="110"/>
    </row>
    <row r="873" spans="1:252" s="21" customFormat="1" ht="18.75" customHeight="1" hidden="1">
      <c r="A873" s="101" t="s">
        <v>1707</v>
      </c>
      <c r="B873" s="142" t="s">
        <v>1709</v>
      </c>
      <c r="C873" s="102" t="s">
        <v>1670</v>
      </c>
      <c r="D873" s="64"/>
      <c r="E873" s="64">
        <v>-1619.58</v>
      </c>
      <c r="F873" s="64"/>
      <c r="G873" s="64"/>
      <c r="H873" s="64"/>
      <c r="I873" s="64"/>
      <c r="J873" s="64"/>
      <c r="IB873" s="110"/>
      <c r="IC873" s="110"/>
      <c r="ID873" s="110"/>
      <c r="IE873" s="110"/>
      <c r="IF873" s="110"/>
      <c r="IG873" s="110"/>
      <c r="IH873" s="110"/>
      <c r="II873" s="110"/>
      <c r="IJ873" s="110"/>
      <c r="IK873" s="110"/>
      <c r="IL873" s="110"/>
      <c r="IM873" s="110"/>
      <c r="IN873" s="110"/>
      <c r="IO873" s="110"/>
      <c r="IP873" s="110"/>
      <c r="IQ873" s="110"/>
      <c r="IR873" s="110"/>
    </row>
    <row r="874" spans="1:252" s="21" customFormat="1" ht="12.75" hidden="1">
      <c r="A874" s="101" t="s">
        <v>1771</v>
      </c>
      <c r="B874" s="101" t="s">
        <v>1774</v>
      </c>
      <c r="C874" s="102" t="s">
        <v>1759</v>
      </c>
      <c r="D874" s="64"/>
      <c r="E874" s="64"/>
      <c r="F874" s="64">
        <v>-56.05</v>
      </c>
      <c r="G874" s="64"/>
      <c r="H874" s="64"/>
      <c r="I874" s="64"/>
      <c r="J874" s="64"/>
      <c r="IB874" s="110"/>
      <c r="IC874" s="110"/>
      <c r="ID874" s="110"/>
      <c r="IE874" s="110"/>
      <c r="IF874" s="110"/>
      <c r="IG874" s="110"/>
      <c r="IH874" s="110"/>
      <c r="II874" s="110"/>
      <c r="IJ874" s="110"/>
      <c r="IK874" s="110"/>
      <c r="IL874" s="110"/>
      <c r="IM874" s="110"/>
      <c r="IN874" s="110"/>
      <c r="IO874" s="110"/>
      <c r="IP874" s="110"/>
      <c r="IQ874" s="110"/>
      <c r="IR874" s="110"/>
    </row>
    <row r="875" spans="1:252" s="21" customFormat="1" ht="12.75" hidden="1">
      <c r="A875" s="101" t="s">
        <v>1807</v>
      </c>
      <c r="B875" s="101" t="s">
        <v>1809</v>
      </c>
      <c r="C875" s="102" t="s">
        <v>1808</v>
      </c>
      <c r="D875" s="64"/>
      <c r="E875" s="64"/>
      <c r="F875" s="64">
        <v>-3659.37</v>
      </c>
      <c r="G875" s="64"/>
      <c r="H875" s="64"/>
      <c r="I875" s="64"/>
      <c r="J875" s="64"/>
      <c r="IB875" s="110"/>
      <c r="IC875" s="110"/>
      <c r="ID875" s="110"/>
      <c r="IE875" s="110"/>
      <c r="IF875" s="110"/>
      <c r="IG875" s="110"/>
      <c r="IH875" s="110"/>
      <c r="II875" s="110"/>
      <c r="IJ875" s="110"/>
      <c r="IK875" s="110"/>
      <c r="IL875" s="110"/>
      <c r="IM875" s="110"/>
      <c r="IN875" s="110"/>
      <c r="IO875" s="110"/>
      <c r="IP875" s="110"/>
      <c r="IQ875" s="110"/>
      <c r="IR875" s="110"/>
    </row>
    <row r="876" spans="1:252" s="21" customFormat="1" ht="12.75" hidden="1">
      <c r="A876" s="101" t="s">
        <v>1810</v>
      </c>
      <c r="B876" s="101" t="s">
        <v>1931</v>
      </c>
      <c r="C876" s="102" t="s">
        <v>1691</v>
      </c>
      <c r="D876" s="64"/>
      <c r="E876" s="64"/>
      <c r="F876" s="64">
        <v>-1352.95</v>
      </c>
      <c r="G876" s="64"/>
      <c r="H876" s="64"/>
      <c r="I876" s="64"/>
      <c r="J876" s="64"/>
      <c r="IB876" s="110"/>
      <c r="IC876" s="110"/>
      <c r="ID876" s="110"/>
      <c r="IE876" s="110"/>
      <c r="IF876" s="110"/>
      <c r="IG876" s="110"/>
      <c r="IH876" s="110"/>
      <c r="II876" s="110"/>
      <c r="IJ876" s="110"/>
      <c r="IK876" s="110"/>
      <c r="IL876" s="110"/>
      <c r="IM876" s="110"/>
      <c r="IN876" s="110"/>
      <c r="IO876" s="110"/>
      <c r="IP876" s="110"/>
      <c r="IQ876" s="110"/>
      <c r="IR876" s="110"/>
    </row>
    <row r="877" spans="1:252" s="21" customFormat="1" ht="12.75" hidden="1">
      <c r="A877" s="101" t="s">
        <v>1812</v>
      </c>
      <c r="B877" s="101" t="s">
        <v>1813</v>
      </c>
      <c r="C877" s="102" t="s">
        <v>1688</v>
      </c>
      <c r="D877" s="64"/>
      <c r="E877" s="64"/>
      <c r="F877" s="64">
        <v>-3807.37</v>
      </c>
      <c r="G877" s="64"/>
      <c r="H877" s="64"/>
      <c r="I877" s="64"/>
      <c r="J877" s="64"/>
      <c r="IB877" s="110"/>
      <c r="IC877" s="110"/>
      <c r="ID877" s="110"/>
      <c r="IE877" s="110"/>
      <c r="IF877" s="110"/>
      <c r="IG877" s="110"/>
      <c r="IH877" s="110"/>
      <c r="II877" s="110"/>
      <c r="IJ877" s="110"/>
      <c r="IK877" s="110"/>
      <c r="IL877" s="110"/>
      <c r="IM877" s="110"/>
      <c r="IN877" s="110"/>
      <c r="IO877" s="110"/>
      <c r="IP877" s="110"/>
      <c r="IQ877" s="110"/>
      <c r="IR877" s="110"/>
    </row>
    <row r="878" spans="1:252" s="21" customFormat="1" ht="12.75" hidden="1">
      <c r="A878" s="101" t="s">
        <v>798</v>
      </c>
      <c r="B878" s="101" t="s">
        <v>799</v>
      </c>
      <c r="C878" s="102" t="s">
        <v>97</v>
      </c>
      <c r="D878" s="64">
        <v>-26433.72</v>
      </c>
      <c r="E878" s="64">
        <v>-1.72</v>
      </c>
      <c r="F878" s="64">
        <v>-1197.14</v>
      </c>
      <c r="G878" s="64"/>
      <c r="H878" s="64"/>
      <c r="I878" s="64"/>
      <c r="J878" s="64"/>
      <c r="IB878" s="110"/>
      <c r="IC878" s="110"/>
      <c r="ID878" s="110"/>
      <c r="IE878" s="110"/>
      <c r="IF878" s="110"/>
      <c r="IG878" s="110"/>
      <c r="IH878" s="110"/>
      <c r="II878" s="110"/>
      <c r="IJ878" s="110"/>
      <c r="IK878" s="110"/>
      <c r="IL878" s="110"/>
      <c r="IM878" s="110"/>
      <c r="IN878" s="110"/>
      <c r="IO878" s="110"/>
      <c r="IP878" s="110"/>
      <c r="IQ878" s="110"/>
      <c r="IR878" s="110"/>
    </row>
    <row r="879" spans="1:252" s="21" customFormat="1" ht="12.75" hidden="1">
      <c r="A879" s="101" t="s">
        <v>902</v>
      </c>
      <c r="B879" s="142" t="s">
        <v>903</v>
      </c>
      <c r="C879" s="143" t="s">
        <v>97</v>
      </c>
      <c r="D879" s="64"/>
      <c r="E879" s="64"/>
      <c r="F879" s="64">
        <v>-5788.54</v>
      </c>
      <c r="G879" s="64"/>
      <c r="H879" s="64"/>
      <c r="I879" s="64"/>
      <c r="J879" s="64"/>
      <c r="IB879" s="110"/>
      <c r="IC879" s="110"/>
      <c r="ID879" s="110"/>
      <c r="IE879" s="110"/>
      <c r="IF879" s="110"/>
      <c r="IG879" s="110"/>
      <c r="IH879" s="110"/>
      <c r="II879" s="110"/>
      <c r="IJ879" s="110"/>
      <c r="IK879" s="110"/>
      <c r="IL879" s="110"/>
      <c r="IM879" s="110"/>
      <c r="IN879" s="110"/>
      <c r="IO879" s="110"/>
      <c r="IP879" s="110"/>
      <c r="IQ879" s="110"/>
      <c r="IR879" s="110"/>
    </row>
    <row r="880" spans="1:252" s="21" customFormat="1" ht="12.75" hidden="1">
      <c r="A880" s="101" t="s">
        <v>904</v>
      </c>
      <c r="B880" s="142" t="s">
        <v>905</v>
      </c>
      <c r="C880" s="143" t="s">
        <v>98</v>
      </c>
      <c r="D880" s="64"/>
      <c r="E880" s="64"/>
      <c r="F880" s="64">
        <v>-482.38</v>
      </c>
      <c r="G880" s="64"/>
      <c r="H880" s="64"/>
      <c r="I880" s="64"/>
      <c r="J880" s="64"/>
      <c r="IB880" s="110"/>
      <c r="IC880" s="110"/>
      <c r="ID880" s="110"/>
      <c r="IE880" s="110"/>
      <c r="IF880" s="110"/>
      <c r="IG880" s="110"/>
      <c r="IH880" s="110"/>
      <c r="II880" s="110"/>
      <c r="IJ880" s="110"/>
      <c r="IK880" s="110"/>
      <c r="IL880" s="110"/>
      <c r="IM880" s="110"/>
      <c r="IN880" s="110"/>
      <c r="IO880" s="110"/>
      <c r="IP880" s="110"/>
      <c r="IQ880" s="110"/>
      <c r="IR880" s="110"/>
    </row>
    <row r="881" spans="1:252" s="21" customFormat="1" ht="12.75" hidden="1">
      <c r="A881" s="101" t="s">
        <v>906</v>
      </c>
      <c r="B881" s="142" t="s">
        <v>905</v>
      </c>
      <c r="C881" s="143" t="s">
        <v>99</v>
      </c>
      <c r="D881" s="64"/>
      <c r="E881" s="64"/>
      <c r="F881" s="64">
        <v>-1447.13</v>
      </c>
      <c r="G881" s="64"/>
      <c r="H881" s="64"/>
      <c r="I881" s="64"/>
      <c r="J881" s="64"/>
      <c r="IB881" s="110"/>
      <c r="IC881" s="110"/>
      <c r="ID881" s="110"/>
      <c r="IE881" s="110"/>
      <c r="IF881" s="110"/>
      <c r="IG881" s="110"/>
      <c r="IH881" s="110"/>
      <c r="II881" s="110"/>
      <c r="IJ881" s="110"/>
      <c r="IK881" s="110"/>
      <c r="IL881" s="110"/>
      <c r="IM881" s="110"/>
      <c r="IN881" s="110"/>
      <c r="IO881" s="110"/>
      <c r="IP881" s="110"/>
      <c r="IQ881" s="110"/>
      <c r="IR881" s="110"/>
    </row>
    <row r="882" spans="1:252" s="21" customFormat="1" ht="12.75" hidden="1">
      <c r="A882" s="101" t="s">
        <v>926</v>
      </c>
      <c r="B882" s="142" t="s">
        <v>927</v>
      </c>
      <c r="C882" s="143" t="s">
        <v>157</v>
      </c>
      <c r="D882" s="64"/>
      <c r="E882" s="64"/>
      <c r="F882" s="64">
        <v>-259.64</v>
      </c>
      <c r="G882" s="64"/>
      <c r="H882" s="64"/>
      <c r="I882" s="64"/>
      <c r="J882" s="64"/>
      <c r="IB882" s="110"/>
      <c r="IC882" s="110"/>
      <c r="ID882" s="110"/>
      <c r="IE882" s="110"/>
      <c r="IF882" s="110"/>
      <c r="IG882" s="110"/>
      <c r="IH882" s="110"/>
      <c r="II882" s="110"/>
      <c r="IJ882" s="110"/>
      <c r="IK882" s="110"/>
      <c r="IL882" s="110"/>
      <c r="IM882" s="110"/>
      <c r="IN882" s="110"/>
      <c r="IO882" s="110"/>
      <c r="IP882" s="110"/>
      <c r="IQ882" s="110"/>
      <c r="IR882" s="110"/>
    </row>
    <row r="883" spans="1:252" s="21" customFormat="1" ht="12.75" hidden="1">
      <c r="A883" s="101" t="s">
        <v>1758</v>
      </c>
      <c r="B883" s="101" t="s">
        <v>1760</v>
      </c>
      <c r="C883" s="102" t="s">
        <v>1759</v>
      </c>
      <c r="D883" s="64"/>
      <c r="E883" s="64">
        <v>-11225.09</v>
      </c>
      <c r="F883" s="64"/>
      <c r="G883" s="64"/>
      <c r="H883" s="64"/>
      <c r="I883" s="64"/>
      <c r="J883" s="64"/>
      <c r="IB883" s="110"/>
      <c r="IC883" s="110"/>
      <c r="ID883" s="110"/>
      <c r="IE883" s="110"/>
      <c r="IF883" s="110"/>
      <c r="IG883" s="110"/>
      <c r="IH883" s="110"/>
      <c r="II883" s="110"/>
      <c r="IJ883" s="110"/>
      <c r="IK883" s="110"/>
      <c r="IL883" s="110"/>
      <c r="IM883" s="110"/>
      <c r="IN883" s="110"/>
      <c r="IO883" s="110"/>
      <c r="IP883" s="110"/>
      <c r="IQ883" s="110"/>
      <c r="IR883" s="110"/>
    </row>
    <row r="884" spans="1:252" s="21" customFormat="1" ht="12.75" hidden="1">
      <c r="A884" s="101" t="s">
        <v>965</v>
      </c>
      <c r="B884" s="142" t="s">
        <v>966</v>
      </c>
      <c r="C884" s="143" t="s">
        <v>97</v>
      </c>
      <c r="D884" s="64">
        <v>-22.56</v>
      </c>
      <c r="E884" s="64">
        <v>-22.27</v>
      </c>
      <c r="F884" s="64"/>
      <c r="G884" s="64"/>
      <c r="H884" s="64"/>
      <c r="I884" s="64"/>
      <c r="J884" s="64"/>
      <c r="IB884" s="110"/>
      <c r="IC884" s="110"/>
      <c r="ID884" s="110"/>
      <c r="IE884" s="110"/>
      <c r="IF884" s="110"/>
      <c r="IG884" s="110"/>
      <c r="IH884" s="110"/>
      <c r="II884" s="110"/>
      <c r="IJ884" s="110"/>
      <c r="IK884" s="110"/>
      <c r="IL884" s="110"/>
      <c r="IM884" s="110"/>
      <c r="IN884" s="110"/>
      <c r="IO884" s="110"/>
      <c r="IP884" s="110"/>
      <c r="IQ884" s="110"/>
      <c r="IR884" s="110"/>
    </row>
    <row r="885" spans="1:252" s="21" customFormat="1" ht="12.75" hidden="1">
      <c r="A885" s="101" t="s">
        <v>967</v>
      </c>
      <c r="B885" s="142" t="s">
        <v>968</v>
      </c>
      <c r="C885" s="143" t="s">
        <v>98</v>
      </c>
      <c r="D885" s="64">
        <v>-9.42</v>
      </c>
      <c r="E885" s="64">
        <v>-9.28</v>
      </c>
      <c r="F885" s="64"/>
      <c r="G885" s="64"/>
      <c r="H885" s="64"/>
      <c r="I885" s="64"/>
      <c r="J885" s="64"/>
      <c r="IB885" s="110"/>
      <c r="IC885" s="110"/>
      <c r="ID885" s="110"/>
      <c r="IE885" s="110"/>
      <c r="IF885" s="110"/>
      <c r="IG885" s="110"/>
      <c r="IH885" s="110"/>
      <c r="II885" s="110"/>
      <c r="IJ885" s="110"/>
      <c r="IK885" s="110"/>
      <c r="IL885" s="110"/>
      <c r="IM885" s="110"/>
      <c r="IN885" s="110"/>
      <c r="IO885" s="110"/>
      <c r="IP885" s="110"/>
      <c r="IQ885" s="110"/>
      <c r="IR885" s="110"/>
    </row>
    <row r="886" spans="1:252" s="21" customFormat="1" ht="12.75" hidden="1">
      <c r="A886" s="101" t="s">
        <v>969</v>
      </c>
      <c r="B886" s="142" t="s">
        <v>970</v>
      </c>
      <c r="C886" s="143" t="s">
        <v>99</v>
      </c>
      <c r="D886" s="64">
        <v>-5.64</v>
      </c>
      <c r="E886" s="64">
        <v>-5.56</v>
      </c>
      <c r="F886" s="64"/>
      <c r="G886" s="64"/>
      <c r="H886" s="64"/>
      <c r="I886" s="64"/>
      <c r="J886" s="64"/>
      <c r="IB886" s="110"/>
      <c r="IC886" s="110"/>
      <c r="ID886" s="110"/>
      <c r="IE886" s="110"/>
      <c r="IF886" s="110"/>
      <c r="IG886" s="110"/>
      <c r="IH886" s="110"/>
      <c r="II886" s="110"/>
      <c r="IJ886" s="110"/>
      <c r="IK886" s="110"/>
      <c r="IL886" s="110"/>
      <c r="IM886" s="110"/>
      <c r="IN886" s="110"/>
      <c r="IO886" s="110"/>
      <c r="IP886" s="110"/>
      <c r="IQ886" s="110"/>
      <c r="IR886" s="110"/>
    </row>
    <row r="887" spans="1:252" s="21" customFormat="1" ht="12.75" hidden="1">
      <c r="A887" s="101" t="s">
        <v>981</v>
      </c>
      <c r="B887" s="142" t="s">
        <v>320</v>
      </c>
      <c r="C887" s="143" t="s">
        <v>97</v>
      </c>
      <c r="D887" s="64"/>
      <c r="E887" s="64">
        <v>-1.97</v>
      </c>
      <c r="F887" s="64"/>
      <c r="G887" s="64"/>
      <c r="H887" s="64"/>
      <c r="I887" s="64"/>
      <c r="J887" s="64"/>
      <c r="IB887" s="110"/>
      <c r="IC887" s="110"/>
      <c r="ID887" s="110"/>
      <c r="IE887" s="110"/>
      <c r="IF887" s="110"/>
      <c r="IG887" s="110"/>
      <c r="IH887" s="110"/>
      <c r="II887" s="110"/>
      <c r="IJ887" s="110"/>
      <c r="IK887" s="110"/>
      <c r="IL887" s="110"/>
      <c r="IM887" s="110"/>
      <c r="IN887" s="110"/>
      <c r="IO887" s="110"/>
      <c r="IP887" s="110"/>
      <c r="IQ887" s="110"/>
      <c r="IR887" s="110"/>
    </row>
    <row r="888" spans="1:252" s="21" customFormat="1" ht="18" hidden="1">
      <c r="A888" s="101" t="s">
        <v>994</v>
      </c>
      <c r="B888" s="142" t="s">
        <v>995</v>
      </c>
      <c r="C888" s="143" t="s">
        <v>97</v>
      </c>
      <c r="D888" s="64">
        <v>-78585.54</v>
      </c>
      <c r="E888" s="64">
        <v>-53.24</v>
      </c>
      <c r="F888" s="64"/>
      <c r="G888" s="64"/>
      <c r="H888" s="64"/>
      <c r="I888" s="64"/>
      <c r="J888" s="64"/>
      <c r="IB888" s="110"/>
      <c r="IC888" s="110"/>
      <c r="ID888" s="110"/>
      <c r="IE888" s="110"/>
      <c r="IF888" s="110"/>
      <c r="IG888" s="110"/>
      <c r="IH888" s="110"/>
      <c r="II888" s="110"/>
      <c r="IJ888" s="110"/>
      <c r="IK888" s="110"/>
      <c r="IL888" s="110"/>
      <c r="IM888" s="110"/>
      <c r="IN888" s="110"/>
      <c r="IO888" s="110"/>
      <c r="IP888" s="110"/>
      <c r="IQ888" s="110"/>
      <c r="IR888" s="110"/>
    </row>
    <row r="889" spans="1:252" s="21" customFormat="1" ht="18" hidden="1">
      <c r="A889" s="101" t="s">
        <v>996</v>
      </c>
      <c r="B889" s="142" t="s">
        <v>997</v>
      </c>
      <c r="C889" s="143" t="s">
        <v>98</v>
      </c>
      <c r="D889" s="64">
        <v>-33379.71</v>
      </c>
      <c r="E889" s="64">
        <v>-22.18</v>
      </c>
      <c r="F889" s="64"/>
      <c r="G889" s="64"/>
      <c r="H889" s="64"/>
      <c r="I889" s="64"/>
      <c r="J889" s="64"/>
      <c r="IB889" s="110"/>
      <c r="IC889" s="110"/>
      <c r="ID889" s="110"/>
      <c r="IE889" s="110"/>
      <c r="IF889" s="110"/>
      <c r="IG889" s="110"/>
      <c r="IH889" s="110"/>
      <c r="II889" s="110"/>
      <c r="IJ889" s="110"/>
      <c r="IK889" s="110"/>
      <c r="IL889" s="110"/>
      <c r="IM889" s="110"/>
      <c r="IN889" s="110"/>
      <c r="IO889" s="110"/>
      <c r="IP889" s="110"/>
      <c r="IQ889" s="110"/>
      <c r="IR889" s="110"/>
    </row>
    <row r="890" spans="1:252" s="21" customFormat="1" ht="18" hidden="1">
      <c r="A890" s="101" t="s">
        <v>998</v>
      </c>
      <c r="B890" s="142" t="s">
        <v>999</v>
      </c>
      <c r="C890" s="143" t="s">
        <v>99</v>
      </c>
      <c r="D890" s="64">
        <v>-20073.25</v>
      </c>
      <c r="E890" s="64">
        <v>-13.31</v>
      </c>
      <c r="F890" s="64"/>
      <c r="G890" s="64"/>
      <c r="H890" s="64"/>
      <c r="I890" s="64"/>
      <c r="J890" s="64"/>
      <c r="IB890" s="110"/>
      <c r="IC890" s="110"/>
      <c r="ID890" s="110"/>
      <c r="IE890" s="110"/>
      <c r="IF890" s="110"/>
      <c r="IG890" s="110"/>
      <c r="IH890" s="110"/>
      <c r="II890" s="110"/>
      <c r="IJ890" s="110"/>
      <c r="IK890" s="110"/>
      <c r="IL890" s="110"/>
      <c r="IM890" s="110"/>
      <c r="IN890" s="110"/>
      <c r="IO890" s="110"/>
      <c r="IP890" s="110"/>
      <c r="IQ890" s="110"/>
      <c r="IR890" s="110"/>
    </row>
    <row r="891" spans="1:252" s="21" customFormat="1" ht="18" hidden="1">
      <c r="A891" s="101" t="s">
        <v>1001</v>
      </c>
      <c r="B891" s="142" t="s">
        <v>1002</v>
      </c>
      <c r="C891" s="143" t="s">
        <v>97</v>
      </c>
      <c r="D891" s="64">
        <v>-35611.42</v>
      </c>
      <c r="E891" s="64"/>
      <c r="F891" s="64"/>
      <c r="G891" s="64"/>
      <c r="H891" s="64"/>
      <c r="I891" s="64"/>
      <c r="J891" s="64"/>
      <c r="IB891" s="110"/>
      <c r="IC891" s="110"/>
      <c r="ID891" s="110"/>
      <c r="IE891" s="110"/>
      <c r="IF891" s="110"/>
      <c r="IG891" s="110"/>
      <c r="IH891" s="110"/>
      <c r="II891" s="110"/>
      <c r="IJ891" s="110"/>
      <c r="IK891" s="110"/>
      <c r="IL891" s="110"/>
      <c r="IM891" s="110"/>
      <c r="IN891" s="110"/>
      <c r="IO891" s="110"/>
      <c r="IP891" s="110"/>
      <c r="IQ891" s="110"/>
      <c r="IR891" s="110"/>
    </row>
    <row r="892" spans="1:252" s="21" customFormat="1" ht="18" hidden="1">
      <c r="A892" s="101" t="s">
        <v>1003</v>
      </c>
      <c r="B892" s="142" t="s">
        <v>1004</v>
      </c>
      <c r="C892" s="143" t="s">
        <v>98</v>
      </c>
      <c r="D892" s="64">
        <v>-14838.24</v>
      </c>
      <c r="E892" s="64"/>
      <c r="F892" s="64"/>
      <c r="G892" s="64"/>
      <c r="H892" s="64"/>
      <c r="I892" s="64"/>
      <c r="J892" s="64"/>
      <c r="IB892" s="110"/>
      <c r="IC892" s="110"/>
      <c r="ID892" s="110"/>
      <c r="IE892" s="110"/>
      <c r="IF892" s="110"/>
      <c r="IG892" s="110"/>
      <c r="IH892" s="110"/>
      <c r="II892" s="110"/>
      <c r="IJ892" s="110"/>
      <c r="IK892" s="110"/>
      <c r="IL892" s="110"/>
      <c r="IM892" s="110"/>
      <c r="IN892" s="110"/>
      <c r="IO892" s="110"/>
      <c r="IP892" s="110"/>
      <c r="IQ892" s="110"/>
      <c r="IR892" s="110"/>
    </row>
    <row r="893" spans="1:252" s="21" customFormat="1" ht="18" hidden="1">
      <c r="A893" s="101" t="s">
        <v>1005</v>
      </c>
      <c r="B893" s="142" t="s">
        <v>1006</v>
      </c>
      <c r="C893" s="143" t="s">
        <v>99</v>
      </c>
      <c r="D893" s="64">
        <v>-8902.88</v>
      </c>
      <c r="E893" s="64"/>
      <c r="F893" s="64"/>
      <c r="G893" s="64"/>
      <c r="H893" s="64"/>
      <c r="I893" s="64"/>
      <c r="J893" s="64"/>
      <c r="IB893" s="110"/>
      <c r="IC893" s="110"/>
      <c r="ID893" s="110"/>
      <c r="IE893" s="110"/>
      <c r="IF893" s="110"/>
      <c r="IG893" s="110"/>
      <c r="IH893" s="110"/>
      <c r="II893" s="110"/>
      <c r="IJ893" s="110"/>
      <c r="IK893" s="110"/>
      <c r="IL893" s="110"/>
      <c r="IM893" s="110"/>
      <c r="IN893" s="110"/>
      <c r="IO893" s="110"/>
      <c r="IP893" s="110"/>
      <c r="IQ893" s="110"/>
      <c r="IR893" s="110"/>
    </row>
    <row r="894" spans="1:252" s="21" customFormat="1" ht="12.75" hidden="1">
      <c r="A894" s="101" t="s">
        <v>1009</v>
      </c>
      <c r="B894" s="142" t="s">
        <v>1010</v>
      </c>
      <c r="C894" s="143" t="s">
        <v>97</v>
      </c>
      <c r="D894" s="64">
        <v>-937.15</v>
      </c>
      <c r="E894" s="64"/>
      <c r="F894" s="64"/>
      <c r="G894" s="64"/>
      <c r="H894" s="64"/>
      <c r="I894" s="64"/>
      <c r="J894" s="64"/>
      <c r="IB894" s="110"/>
      <c r="IC894" s="110"/>
      <c r="ID894" s="110"/>
      <c r="IE894" s="110"/>
      <c r="IF894" s="110"/>
      <c r="IG894" s="110"/>
      <c r="IH894" s="110"/>
      <c r="II894" s="110"/>
      <c r="IJ894" s="110"/>
      <c r="IK894" s="110"/>
      <c r="IL894" s="110"/>
      <c r="IM894" s="110"/>
      <c r="IN894" s="110"/>
      <c r="IO894" s="110"/>
      <c r="IP894" s="110"/>
      <c r="IQ894" s="110"/>
      <c r="IR894" s="110"/>
    </row>
    <row r="895" spans="1:252" s="21" customFormat="1" ht="12.75" hidden="1">
      <c r="A895" s="101" t="s">
        <v>1324</v>
      </c>
      <c r="B895" s="142" t="s">
        <v>1325</v>
      </c>
      <c r="C895" s="143" t="s">
        <v>97</v>
      </c>
      <c r="D895" s="64">
        <v>-1837.58</v>
      </c>
      <c r="E895" s="64"/>
      <c r="F895" s="64"/>
      <c r="G895" s="64"/>
      <c r="H895" s="64"/>
      <c r="I895" s="64"/>
      <c r="J895" s="64"/>
      <c r="IB895" s="110"/>
      <c r="IC895" s="110"/>
      <c r="ID895" s="110"/>
      <c r="IE895" s="110"/>
      <c r="IF895" s="110"/>
      <c r="IG895" s="110"/>
      <c r="IH895" s="110"/>
      <c r="II895" s="110"/>
      <c r="IJ895" s="110"/>
      <c r="IK895" s="110"/>
      <c r="IL895" s="110"/>
      <c r="IM895" s="110"/>
      <c r="IN895" s="110"/>
      <c r="IO895" s="110"/>
      <c r="IP895" s="110"/>
      <c r="IQ895" s="110"/>
      <c r="IR895" s="110"/>
    </row>
    <row r="896" spans="1:252" s="21" customFormat="1" ht="12.75" hidden="1">
      <c r="A896" s="101" t="s">
        <v>1013</v>
      </c>
      <c r="B896" s="142" t="s">
        <v>1014</v>
      </c>
      <c r="C896" s="143" t="s">
        <v>157</v>
      </c>
      <c r="D896" s="64">
        <v>-227.25</v>
      </c>
      <c r="E896" s="64"/>
      <c r="F896" s="64">
        <v>-385.19</v>
      </c>
      <c r="G896" s="64"/>
      <c r="H896" s="64"/>
      <c r="I896" s="64"/>
      <c r="J896" s="64"/>
      <c r="IB896" s="110"/>
      <c r="IC896" s="110"/>
      <c r="ID896" s="110"/>
      <c r="IE896" s="110"/>
      <c r="IF896" s="110"/>
      <c r="IG896" s="110"/>
      <c r="IH896" s="110"/>
      <c r="II896" s="110"/>
      <c r="IJ896" s="110"/>
      <c r="IK896" s="110"/>
      <c r="IL896" s="110"/>
      <c r="IM896" s="110"/>
      <c r="IN896" s="110"/>
      <c r="IO896" s="110"/>
      <c r="IP896" s="110"/>
      <c r="IQ896" s="110"/>
      <c r="IR896" s="110"/>
    </row>
    <row r="897" spans="1:252" s="21" customFormat="1" ht="12.75" hidden="1">
      <c r="A897" s="101" t="s">
        <v>172</v>
      </c>
      <c r="B897" s="142" t="s">
        <v>173</v>
      </c>
      <c r="C897" s="143" t="s">
        <v>97</v>
      </c>
      <c r="D897" s="64">
        <v>-231.34</v>
      </c>
      <c r="E897" s="64"/>
      <c r="F897" s="64"/>
      <c r="G897" s="64"/>
      <c r="H897" s="64"/>
      <c r="I897" s="64"/>
      <c r="J897" s="64"/>
      <c r="IB897" s="110"/>
      <c r="IC897" s="110"/>
      <c r="ID897" s="110"/>
      <c r="IE897" s="110"/>
      <c r="IF897" s="110"/>
      <c r="IG897" s="110"/>
      <c r="IH897" s="110"/>
      <c r="II897" s="110"/>
      <c r="IJ897" s="110"/>
      <c r="IK897" s="110"/>
      <c r="IL897" s="110"/>
      <c r="IM897" s="110"/>
      <c r="IN897" s="110"/>
      <c r="IO897" s="110"/>
      <c r="IP897" s="110"/>
      <c r="IQ897" s="110"/>
      <c r="IR897" s="110"/>
    </row>
    <row r="898" spans="1:252" s="21" customFormat="1" ht="12.75" hidden="1">
      <c r="A898" s="101" t="s">
        <v>1025</v>
      </c>
      <c r="B898" s="142" t="s">
        <v>1026</v>
      </c>
      <c r="C898" s="143" t="s">
        <v>97</v>
      </c>
      <c r="D898" s="64">
        <v>-1327.68</v>
      </c>
      <c r="E898" s="64"/>
      <c r="F898" s="64"/>
      <c r="G898" s="64"/>
      <c r="H898" s="64"/>
      <c r="I898" s="64"/>
      <c r="J898" s="64"/>
      <c r="IB898" s="110"/>
      <c r="IC898" s="110"/>
      <c r="ID898" s="110"/>
      <c r="IE898" s="110"/>
      <c r="IF898" s="110"/>
      <c r="IG898" s="110"/>
      <c r="IH898" s="110"/>
      <c r="II898" s="110"/>
      <c r="IJ898" s="110"/>
      <c r="IK898" s="110"/>
      <c r="IL898" s="110"/>
      <c r="IM898" s="110"/>
      <c r="IN898" s="110"/>
      <c r="IO898" s="110"/>
      <c r="IP898" s="110"/>
      <c r="IQ898" s="110"/>
      <c r="IR898" s="110"/>
    </row>
    <row r="899" spans="1:252" s="21" customFormat="1" ht="12.75" hidden="1">
      <c r="A899" s="101" t="s">
        <v>1027</v>
      </c>
      <c r="B899" s="142" t="s">
        <v>1028</v>
      </c>
      <c r="C899" s="143" t="s">
        <v>97</v>
      </c>
      <c r="D899" s="64"/>
      <c r="E899" s="64">
        <v>-860.88</v>
      </c>
      <c r="F899" s="64">
        <v>-21438.17</v>
      </c>
      <c r="G899" s="64"/>
      <c r="H899" s="64"/>
      <c r="I899" s="64"/>
      <c r="J899" s="64"/>
      <c r="IB899" s="110"/>
      <c r="IC899" s="110"/>
      <c r="ID899" s="110"/>
      <c r="IE899" s="110"/>
      <c r="IF899" s="110"/>
      <c r="IG899" s="110"/>
      <c r="IH899" s="110"/>
      <c r="II899" s="110"/>
      <c r="IJ899" s="110"/>
      <c r="IK899" s="110"/>
      <c r="IL899" s="110"/>
      <c r="IM899" s="110"/>
      <c r="IN899" s="110"/>
      <c r="IO899" s="110"/>
      <c r="IP899" s="110"/>
      <c r="IQ899" s="110"/>
      <c r="IR899" s="110"/>
    </row>
    <row r="900" spans="1:252" s="21" customFormat="1" ht="12.75" hidden="1">
      <c r="A900" s="101" t="s">
        <v>1035</v>
      </c>
      <c r="B900" s="142" t="s">
        <v>1036</v>
      </c>
      <c r="C900" s="143" t="s">
        <v>97</v>
      </c>
      <c r="D900" s="64"/>
      <c r="E900" s="64">
        <v>-49.14</v>
      </c>
      <c r="F900" s="64"/>
      <c r="G900" s="64"/>
      <c r="H900" s="64"/>
      <c r="I900" s="64"/>
      <c r="J900" s="64"/>
      <c r="IB900" s="110"/>
      <c r="IC900" s="110"/>
      <c r="ID900" s="110"/>
      <c r="IE900" s="110"/>
      <c r="IF900" s="110"/>
      <c r="IG900" s="110"/>
      <c r="IH900" s="110"/>
      <c r="II900" s="110"/>
      <c r="IJ900" s="110"/>
      <c r="IK900" s="110"/>
      <c r="IL900" s="110"/>
      <c r="IM900" s="110"/>
      <c r="IN900" s="110"/>
      <c r="IO900" s="110"/>
      <c r="IP900" s="110"/>
      <c r="IQ900" s="110"/>
      <c r="IR900" s="110"/>
    </row>
    <row r="901" spans="1:252" s="21" customFormat="1" ht="12.75" hidden="1">
      <c r="A901" s="101" t="s">
        <v>1037</v>
      </c>
      <c r="B901" s="142" t="s">
        <v>1038</v>
      </c>
      <c r="C901" s="143" t="s">
        <v>98</v>
      </c>
      <c r="D901" s="64"/>
      <c r="E901" s="64">
        <v>-20.47</v>
      </c>
      <c r="F901" s="64"/>
      <c r="G901" s="64"/>
      <c r="H901" s="64"/>
      <c r="I901" s="64"/>
      <c r="J901" s="64"/>
      <c r="IB901" s="110"/>
      <c r="IC901" s="110"/>
      <c r="ID901" s="110"/>
      <c r="IE901" s="110"/>
      <c r="IF901" s="110"/>
      <c r="IG901" s="110"/>
      <c r="IH901" s="110"/>
      <c r="II901" s="110"/>
      <c r="IJ901" s="110"/>
      <c r="IK901" s="110"/>
      <c r="IL901" s="110"/>
      <c r="IM901" s="110"/>
      <c r="IN901" s="110"/>
      <c r="IO901" s="110"/>
      <c r="IP901" s="110"/>
      <c r="IQ901" s="110"/>
      <c r="IR901" s="110"/>
    </row>
    <row r="902" spans="1:252" s="21" customFormat="1" ht="12.75" hidden="1">
      <c r="A902" s="101" t="s">
        <v>1039</v>
      </c>
      <c r="B902" s="142" t="s">
        <v>1040</v>
      </c>
      <c r="C902" s="143" t="s">
        <v>99</v>
      </c>
      <c r="D902" s="64"/>
      <c r="E902" s="64">
        <v>-12.28</v>
      </c>
      <c r="F902" s="64"/>
      <c r="G902" s="64"/>
      <c r="H902" s="64"/>
      <c r="I902" s="64"/>
      <c r="J902" s="64"/>
      <c r="IB902" s="110"/>
      <c r="IC902" s="110"/>
      <c r="ID902" s="110"/>
      <c r="IE902" s="110"/>
      <c r="IF902" s="110"/>
      <c r="IG902" s="110"/>
      <c r="IH902" s="110"/>
      <c r="II902" s="110"/>
      <c r="IJ902" s="110"/>
      <c r="IK902" s="110"/>
      <c r="IL902" s="110"/>
      <c r="IM902" s="110"/>
      <c r="IN902" s="110"/>
      <c r="IO902" s="110"/>
      <c r="IP902" s="110"/>
      <c r="IQ902" s="110"/>
      <c r="IR902" s="110"/>
    </row>
    <row r="903" spans="1:252" s="21" customFormat="1" ht="18" hidden="1">
      <c r="A903" s="101" t="s">
        <v>419</v>
      </c>
      <c r="B903" s="142" t="s">
        <v>344</v>
      </c>
      <c r="C903" s="143" t="s">
        <v>424</v>
      </c>
      <c r="D903" s="64"/>
      <c r="E903" s="64">
        <v>-11.35</v>
      </c>
      <c r="F903" s="64"/>
      <c r="G903" s="64"/>
      <c r="H903" s="64"/>
      <c r="I903" s="64"/>
      <c r="J903" s="64"/>
      <c r="IB903" s="110"/>
      <c r="IC903" s="110"/>
      <c r="ID903" s="110"/>
      <c r="IE903" s="110"/>
      <c r="IF903" s="110"/>
      <c r="IG903" s="110"/>
      <c r="IH903" s="110"/>
      <c r="II903" s="110"/>
      <c r="IJ903" s="110"/>
      <c r="IK903" s="110"/>
      <c r="IL903" s="110"/>
      <c r="IM903" s="110"/>
      <c r="IN903" s="110"/>
      <c r="IO903" s="110"/>
      <c r="IP903" s="110"/>
      <c r="IQ903" s="110"/>
      <c r="IR903" s="110"/>
    </row>
    <row r="904" spans="1:252" s="21" customFormat="1" ht="12.75" customHeight="1" hidden="1">
      <c r="A904" s="101" t="s">
        <v>418</v>
      </c>
      <c r="B904" s="142" t="s">
        <v>345</v>
      </c>
      <c r="C904" s="143" t="s">
        <v>424</v>
      </c>
      <c r="D904" s="64"/>
      <c r="E904" s="64">
        <v>-0.3</v>
      </c>
      <c r="F904" s="64"/>
      <c r="G904" s="64"/>
      <c r="H904" s="64"/>
      <c r="I904" s="64"/>
      <c r="J904" s="64"/>
      <c r="IB904" s="110"/>
      <c r="IC904" s="110"/>
      <c r="ID904" s="110"/>
      <c r="IE904" s="110"/>
      <c r="IF904" s="110"/>
      <c r="IG904" s="110"/>
      <c r="IH904" s="110"/>
      <c r="II904" s="110"/>
      <c r="IJ904" s="110"/>
      <c r="IK904" s="110"/>
      <c r="IL904" s="110"/>
      <c r="IM904" s="110"/>
      <c r="IN904" s="110"/>
      <c r="IO904" s="110"/>
      <c r="IP904" s="110"/>
      <c r="IQ904" s="110"/>
      <c r="IR904" s="110"/>
    </row>
    <row r="905" spans="1:252" s="21" customFormat="1" ht="12.75" hidden="1">
      <c r="A905" s="101" t="s">
        <v>1067</v>
      </c>
      <c r="B905" s="142" t="s">
        <v>1068</v>
      </c>
      <c r="C905" s="143" t="s">
        <v>97</v>
      </c>
      <c r="D905" s="64">
        <v>-3567.51</v>
      </c>
      <c r="E905" s="64">
        <v>-987.96</v>
      </c>
      <c r="F905" s="64">
        <v>-187.64</v>
      </c>
      <c r="G905" s="64"/>
      <c r="H905" s="64"/>
      <c r="I905" s="64"/>
      <c r="J905" s="64"/>
      <c r="IB905" s="110"/>
      <c r="IC905" s="110"/>
      <c r="ID905" s="110"/>
      <c r="IE905" s="110"/>
      <c r="IF905" s="110"/>
      <c r="IG905" s="110"/>
      <c r="IH905" s="110"/>
      <c r="II905" s="110"/>
      <c r="IJ905" s="110"/>
      <c r="IK905" s="110"/>
      <c r="IL905" s="110"/>
      <c r="IM905" s="110"/>
      <c r="IN905" s="110"/>
      <c r="IO905" s="110"/>
      <c r="IP905" s="110"/>
      <c r="IQ905" s="110"/>
      <c r="IR905" s="110"/>
    </row>
    <row r="906" spans="1:252" s="21" customFormat="1" ht="12.75" hidden="1">
      <c r="A906" s="101" t="s">
        <v>211</v>
      </c>
      <c r="B906" s="101" t="s">
        <v>212</v>
      </c>
      <c r="C906" s="102" t="s">
        <v>205</v>
      </c>
      <c r="D906" s="64"/>
      <c r="E906" s="64">
        <v>-750</v>
      </c>
      <c r="F906" s="64"/>
      <c r="G906" s="64"/>
      <c r="H906" s="64"/>
      <c r="I906" s="64"/>
      <c r="J906" s="64"/>
      <c r="IB906" s="110"/>
      <c r="IC906" s="110"/>
      <c r="ID906" s="110"/>
      <c r="IE906" s="110"/>
      <c r="IF906" s="110"/>
      <c r="IG906" s="110"/>
      <c r="IH906" s="110"/>
      <c r="II906" s="110"/>
      <c r="IJ906" s="110"/>
      <c r="IK906" s="110"/>
      <c r="IL906" s="110"/>
      <c r="IM906" s="110"/>
      <c r="IN906" s="110"/>
      <c r="IO906" s="110"/>
      <c r="IP906" s="110"/>
      <c r="IQ906" s="110"/>
      <c r="IR906" s="110"/>
    </row>
    <row r="907" spans="1:252" s="21" customFormat="1" ht="12.75" hidden="1">
      <c r="A907" s="101" t="s">
        <v>1751</v>
      </c>
      <c r="B907" s="101" t="s">
        <v>1689</v>
      </c>
      <c r="C907" s="102" t="s">
        <v>1688</v>
      </c>
      <c r="D907" s="64"/>
      <c r="E907" s="64"/>
      <c r="F907" s="64">
        <v>-17419.11</v>
      </c>
      <c r="G907" s="64"/>
      <c r="H907" s="64"/>
      <c r="I907" s="64"/>
      <c r="J907" s="64"/>
      <c r="IB907" s="110"/>
      <c r="IC907" s="110"/>
      <c r="ID907" s="110"/>
      <c r="IE907" s="110"/>
      <c r="IF907" s="110"/>
      <c r="IG907" s="110"/>
      <c r="IH907" s="110"/>
      <c r="II907" s="110"/>
      <c r="IJ907" s="110"/>
      <c r="IK907" s="110"/>
      <c r="IL907" s="110"/>
      <c r="IM907" s="110"/>
      <c r="IN907" s="110"/>
      <c r="IO907" s="110"/>
      <c r="IP907" s="110"/>
      <c r="IQ907" s="110"/>
      <c r="IR907" s="110"/>
    </row>
    <row r="908" spans="1:252" s="21" customFormat="1" ht="18" hidden="1">
      <c r="A908" s="101" t="s">
        <v>1878</v>
      </c>
      <c r="B908" s="142" t="s">
        <v>1690</v>
      </c>
      <c r="C908" s="102" t="s">
        <v>1691</v>
      </c>
      <c r="D908" s="64"/>
      <c r="E908" s="64"/>
      <c r="F908" s="64">
        <v>-1688.81</v>
      </c>
      <c r="G908" s="64"/>
      <c r="H908" s="64"/>
      <c r="I908" s="64"/>
      <c r="J908" s="64"/>
      <c r="IB908" s="110"/>
      <c r="IC908" s="110"/>
      <c r="ID908" s="110"/>
      <c r="IE908" s="110"/>
      <c r="IF908" s="110"/>
      <c r="IG908" s="110"/>
      <c r="IH908" s="110"/>
      <c r="II908" s="110"/>
      <c r="IJ908" s="110"/>
      <c r="IK908" s="110"/>
      <c r="IL908" s="110"/>
      <c r="IM908" s="110"/>
      <c r="IN908" s="110"/>
      <c r="IO908" s="110"/>
      <c r="IP908" s="110"/>
      <c r="IQ908" s="110"/>
      <c r="IR908" s="110"/>
    </row>
    <row r="909" spans="1:252" s="21" customFormat="1" ht="12.75" hidden="1">
      <c r="A909" s="101" t="s">
        <v>363</v>
      </c>
      <c r="B909" s="142" t="s">
        <v>364</v>
      </c>
      <c r="C909" s="143" t="s">
        <v>424</v>
      </c>
      <c r="D909" s="64"/>
      <c r="E909" s="64"/>
      <c r="F909" s="64">
        <v>-1295.39</v>
      </c>
      <c r="G909" s="64"/>
      <c r="H909" s="64"/>
      <c r="I909" s="64"/>
      <c r="J909" s="64"/>
      <c r="IB909" s="110"/>
      <c r="IC909" s="110"/>
      <c r="ID909" s="110"/>
      <c r="IE909" s="110"/>
      <c r="IF909" s="110"/>
      <c r="IG909" s="110"/>
      <c r="IH909" s="110"/>
      <c r="II909" s="110"/>
      <c r="IJ909" s="110"/>
      <c r="IK909" s="110"/>
      <c r="IL909" s="110"/>
      <c r="IM909" s="110"/>
      <c r="IN909" s="110"/>
      <c r="IO909" s="110"/>
      <c r="IP909" s="110"/>
      <c r="IQ909" s="110"/>
      <c r="IR909" s="110"/>
    </row>
    <row r="910" spans="1:252" s="21" customFormat="1" ht="12.75" hidden="1">
      <c r="A910" s="101" t="s">
        <v>1673</v>
      </c>
      <c r="B910" s="142" t="s">
        <v>1674</v>
      </c>
      <c r="C910" s="143" t="s">
        <v>424</v>
      </c>
      <c r="D910" s="64">
        <v>-1866.88</v>
      </c>
      <c r="E910" s="64">
        <v>-2681.02</v>
      </c>
      <c r="F910" s="64">
        <v>-1520.2</v>
      </c>
      <c r="G910" s="64"/>
      <c r="H910" s="64"/>
      <c r="I910" s="64"/>
      <c r="J910" s="64"/>
      <c r="IB910" s="110"/>
      <c r="IC910" s="110"/>
      <c r="ID910" s="110"/>
      <c r="IE910" s="110"/>
      <c r="IF910" s="110"/>
      <c r="IG910" s="110"/>
      <c r="IH910" s="110"/>
      <c r="II910" s="110"/>
      <c r="IJ910" s="110"/>
      <c r="IK910" s="110"/>
      <c r="IL910" s="110"/>
      <c r="IM910" s="110"/>
      <c r="IN910" s="110"/>
      <c r="IO910" s="110"/>
      <c r="IP910" s="110"/>
      <c r="IQ910" s="110"/>
      <c r="IR910" s="110"/>
    </row>
    <row r="911" spans="1:252" s="21" customFormat="1" ht="18" hidden="1">
      <c r="A911" s="101" t="s">
        <v>373</v>
      </c>
      <c r="B911" s="142" t="s">
        <v>374</v>
      </c>
      <c r="C911" s="143" t="s">
        <v>424</v>
      </c>
      <c r="D911" s="64"/>
      <c r="E911" s="64"/>
      <c r="F911" s="64">
        <v>-1005.05</v>
      </c>
      <c r="G911" s="64"/>
      <c r="H911" s="64"/>
      <c r="I911" s="64"/>
      <c r="J911" s="64"/>
      <c r="IB911" s="110"/>
      <c r="IC911" s="110"/>
      <c r="ID911" s="110"/>
      <c r="IE911" s="110"/>
      <c r="IF911" s="110"/>
      <c r="IG911" s="110"/>
      <c r="IH911" s="110"/>
      <c r="II911" s="110"/>
      <c r="IJ911" s="110"/>
      <c r="IK911" s="110"/>
      <c r="IL911" s="110"/>
      <c r="IM911" s="110"/>
      <c r="IN911" s="110"/>
      <c r="IO911" s="110"/>
      <c r="IP911" s="110"/>
      <c r="IQ911" s="110"/>
      <c r="IR911" s="110"/>
    </row>
    <row r="912" spans="1:252" s="21" customFormat="1" ht="12.75">
      <c r="A912" s="105"/>
      <c r="B912" s="179" t="s">
        <v>1353</v>
      </c>
      <c r="C912" s="102"/>
      <c r="D912" s="76">
        <f>SUM(D913:D968)</f>
        <v>-4520402.250000001</v>
      </c>
      <c r="E912" s="76">
        <f>SUM(E913:E968)</f>
        <v>-2871753.140000001</v>
      </c>
      <c r="F912" s="76">
        <f>SUM(F913:F972)</f>
        <v>-2553430.7599999993</v>
      </c>
      <c r="G912" s="76">
        <f>SUM(G913:G968)</f>
        <v>0</v>
      </c>
      <c r="H912" s="76">
        <f>SUM(H913:H968)</f>
        <v>0</v>
      </c>
      <c r="I912" s="76">
        <f>SUM(I913:I968)</f>
        <v>0</v>
      </c>
      <c r="J912" s="76">
        <f>SUM(J913:J968)</f>
        <v>0</v>
      </c>
      <c r="IB912" s="110"/>
      <c r="IC912" s="110"/>
      <c r="ID912" s="110"/>
      <c r="IE912" s="110"/>
      <c r="IF912" s="110"/>
      <c r="IG912" s="110"/>
      <c r="IH912" s="110"/>
      <c r="II912" s="110"/>
      <c r="IJ912" s="110"/>
      <c r="IK912" s="110"/>
      <c r="IL912" s="110"/>
      <c r="IM912" s="110"/>
      <c r="IN912" s="110"/>
      <c r="IO912" s="110"/>
      <c r="IP912" s="110"/>
      <c r="IQ912" s="110"/>
      <c r="IR912" s="110"/>
    </row>
    <row r="913" spans="1:252" s="21" customFormat="1" ht="12.75" hidden="1">
      <c r="A913" s="101" t="s">
        <v>68</v>
      </c>
      <c r="B913" s="142" t="s">
        <v>69</v>
      </c>
      <c r="C913" s="143" t="s">
        <v>97</v>
      </c>
      <c r="D913" s="64">
        <v>-775866.46</v>
      </c>
      <c r="E913" s="64">
        <v>-909244.02</v>
      </c>
      <c r="F913" s="64">
        <v>-993090.92</v>
      </c>
      <c r="G913" s="64"/>
      <c r="H913" s="64"/>
      <c r="I913" s="64"/>
      <c r="J913" s="64"/>
      <c r="IB913" s="110"/>
      <c r="IC913" s="110"/>
      <c r="ID913" s="110"/>
      <c r="IE913" s="110"/>
      <c r="IF913" s="110"/>
      <c r="IG913" s="110"/>
      <c r="IH913" s="110"/>
      <c r="II913" s="110"/>
      <c r="IJ913" s="110"/>
      <c r="IK913" s="110"/>
      <c r="IL913" s="110"/>
      <c r="IM913" s="110"/>
      <c r="IN913" s="110"/>
      <c r="IO913" s="110"/>
      <c r="IP913" s="110"/>
      <c r="IQ913" s="110"/>
      <c r="IR913" s="110"/>
    </row>
    <row r="914" spans="1:252" s="21" customFormat="1" ht="12.75" hidden="1">
      <c r="A914" s="101" t="s">
        <v>70</v>
      </c>
      <c r="B914" s="142" t="s">
        <v>71</v>
      </c>
      <c r="C914" s="143" t="s">
        <v>98</v>
      </c>
      <c r="D914" s="64">
        <v>-318138.61</v>
      </c>
      <c r="E914" s="64">
        <v>-379067.56</v>
      </c>
      <c r="F914" s="64">
        <v>-414242.03</v>
      </c>
      <c r="G914" s="64"/>
      <c r="H914" s="64"/>
      <c r="I914" s="64"/>
      <c r="J914" s="64"/>
      <c r="IB914" s="110"/>
      <c r="IC914" s="110"/>
      <c r="ID914" s="110"/>
      <c r="IE914" s="110"/>
      <c r="IF914" s="110"/>
      <c r="IG914" s="110"/>
      <c r="IH914" s="110"/>
      <c r="II914" s="110"/>
      <c r="IJ914" s="110"/>
      <c r="IK914" s="110"/>
      <c r="IL914" s="110"/>
      <c r="IM914" s="110"/>
      <c r="IN914" s="110"/>
      <c r="IO914" s="110"/>
      <c r="IP914" s="110"/>
      <c r="IQ914" s="110"/>
      <c r="IR914" s="110"/>
    </row>
    <row r="915" spans="1:252" s="21" customFormat="1" ht="12.75" hidden="1">
      <c r="A915" s="101" t="s">
        <v>72</v>
      </c>
      <c r="B915" s="142" t="s">
        <v>73</v>
      </c>
      <c r="C915" s="143" t="s">
        <v>99</v>
      </c>
      <c r="D915" s="64">
        <v>-190883.69</v>
      </c>
      <c r="E915" s="64">
        <v>-227408.78</v>
      </c>
      <c r="F915" s="64">
        <v>-248508.23</v>
      </c>
      <c r="G915" s="64"/>
      <c r="H915" s="64"/>
      <c r="I915" s="64"/>
      <c r="J915" s="64"/>
      <c r="IB915" s="110"/>
      <c r="IC915" s="110"/>
      <c r="ID915" s="110"/>
      <c r="IE915" s="110"/>
      <c r="IF915" s="110"/>
      <c r="IG915" s="110"/>
      <c r="IH915" s="110"/>
      <c r="II915" s="110"/>
      <c r="IJ915" s="110"/>
      <c r="IK915" s="110"/>
      <c r="IL915" s="110"/>
      <c r="IM915" s="110"/>
      <c r="IN915" s="110"/>
      <c r="IO915" s="110"/>
      <c r="IP915" s="110"/>
      <c r="IQ915" s="110"/>
      <c r="IR915" s="110"/>
    </row>
    <row r="916" spans="1:252" s="21" customFormat="1" ht="12.75" hidden="1">
      <c r="A916" s="101" t="s">
        <v>487</v>
      </c>
      <c r="B916" s="142" t="s">
        <v>589</v>
      </c>
      <c r="C916" s="143" t="s">
        <v>97</v>
      </c>
      <c r="D916" s="64">
        <v>-6779.8</v>
      </c>
      <c r="E916" s="64">
        <v>-174.93</v>
      </c>
      <c r="F916" s="64">
        <v>-5506.21</v>
      </c>
      <c r="G916" s="64"/>
      <c r="H916" s="64"/>
      <c r="I916" s="64"/>
      <c r="J916" s="64"/>
      <c r="IB916" s="110"/>
      <c r="IC916" s="110"/>
      <c r="ID916" s="110"/>
      <c r="IE916" s="110"/>
      <c r="IF916" s="110"/>
      <c r="IG916" s="110"/>
      <c r="IH916" s="110"/>
      <c r="II916" s="110"/>
      <c r="IJ916" s="110"/>
      <c r="IK916" s="110"/>
      <c r="IL916" s="110"/>
      <c r="IM916" s="110"/>
      <c r="IN916" s="110"/>
      <c r="IO916" s="110"/>
      <c r="IP916" s="110"/>
      <c r="IQ916" s="110"/>
      <c r="IR916" s="110"/>
    </row>
    <row r="917" spans="1:252" s="21" customFormat="1" ht="12.75" hidden="1">
      <c r="A917" s="101" t="s">
        <v>488</v>
      </c>
      <c r="B917" s="142" t="s">
        <v>591</v>
      </c>
      <c r="C917" s="143" t="s">
        <v>98</v>
      </c>
      <c r="D917" s="64">
        <v>-2825.02</v>
      </c>
      <c r="E917" s="64">
        <v>-72.84</v>
      </c>
      <c r="F917" s="64">
        <v>-2294.7</v>
      </c>
      <c r="G917" s="64"/>
      <c r="H917" s="64"/>
      <c r="I917" s="64"/>
      <c r="J917" s="64"/>
      <c r="IB917" s="110"/>
      <c r="IC917" s="110"/>
      <c r="ID917" s="110"/>
      <c r="IE917" s="110"/>
      <c r="IF917" s="110"/>
      <c r="IG917" s="110"/>
      <c r="IH917" s="110"/>
      <c r="II917" s="110"/>
      <c r="IJ917" s="110"/>
      <c r="IK917" s="110"/>
      <c r="IL917" s="110"/>
      <c r="IM917" s="110"/>
      <c r="IN917" s="110"/>
      <c r="IO917" s="110"/>
      <c r="IP917" s="110"/>
      <c r="IQ917" s="110"/>
      <c r="IR917" s="110"/>
    </row>
    <row r="918" spans="1:252" s="21" customFormat="1" ht="12.75" hidden="1">
      <c r="A918" s="101" t="s">
        <v>489</v>
      </c>
      <c r="B918" s="142" t="s">
        <v>593</v>
      </c>
      <c r="C918" s="143" t="s">
        <v>99</v>
      </c>
      <c r="D918" s="64">
        <v>-1694.93</v>
      </c>
      <c r="E918" s="64">
        <v>-43.59</v>
      </c>
      <c r="F918" s="64">
        <v>-1376.44</v>
      </c>
      <c r="G918" s="64"/>
      <c r="H918" s="64"/>
      <c r="I918" s="64"/>
      <c r="J918" s="64"/>
      <c r="IB918" s="110"/>
      <c r="IC918" s="110"/>
      <c r="ID918" s="110"/>
      <c r="IE918" s="110"/>
      <c r="IF918" s="110"/>
      <c r="IG918" s="110"/>
      <c r="IH918" s="110"/>
      <c r="II918" s="110"/>
      <c r="IJ918" s="110"/>
      <c r="IK918" s="110"/>
      <c r="IL918" s="110"/>
      <c r="IM918" s="110"/>
      <c r="IN918" s="110"/>
      <c r="IO918" s="110"/>
      <c r="IP918" s="110"/>
      <c r="IQ918" s="110"/>
      <c r="IR918" s="110"/>
    </row>
    <row r="919" spans="1:252" s="21" customFormat="1" ht="18" hidden="1">
      <c r="A919" s="101" t="s">
        <v>602</v>
      </c>
      <c r="B919" s="142" t="s">
        <v>1559</v>
      </c>
      <c r="C919" s="102" t="s">
        <v>97</v>
      </c>
      <c r="D919" s="64"/>
      <c r="E919" s="64">
        <v>-106.81</v>
      </c>
      <c r="F919" s="64">
        <v>-7.24</v>
      </c>
      <c r="G919" s="64"/>
      <c r="H919" s="64"/>
      <c r="I919" s="64"/>
      <c r="J919" s="64"/>
      <c r="IB919" s="110"/>
      <c r="IC919" s="110"/>
      <c r="ID919" s="110"/>
      <c r="IE919" s="110"/>
      <c r="IF919" s="110"/>
      <c r="IG919" s="110"/>
      <c r="IH919" s="110"/>
      <c r="II919" s="110"/>
      <c r="IJ919" s="110"/>
      <c r="IK919" s="110"/>
      <c r="IL919" s="110"/>
      <c r="IM919" s="110"/>
      <c r="IN919" s="110"/>
      <c r="IO919" s="110"/>
      <c r="IP919" s="110"/>
      <c r="IQ919" s="110"/>
      <c r="IR919" s="110"/>
    </row>
    <row r="920" spans="1:252" s="21" customFormat="1" ht="12.75" hidden="1">
      <c r="A920" s="101" t="s">
        <v>605</v>
      </c>
      <c r="B920" s="142" t="s">
        <v>606</v>
      </c>
      <c r="C920" s="143" t="s">
        <v>97</v>
      </c>
      <c r="D920" s="64"/>
      <c r="E920" s="64">
        <v>-3.59</v>
      </c>
      <c r="F920" s="64">
        <v>-392.55</v>
      </c>
      <c r="G920" s="64"/>
      <c r="H920" s="64"/>
      <c r="I920" s="64"/>
      <c r="J920" s="64"/>
      <c r="IB920" s="110"/>
      <c r="IC920" s="110"/>
      <c r="ID920" s="110"/>
      <c r="IE920" s="110"/>
      <c r="IF920" s="110"/>
      <c r="IG920" s="110"/>
      <c r="IH920" s="110"/>
      <c r="II920" s="110"/>
      <c r="IJ920" s="110"/>
      <c r="IK920" s="110"/>
      <c r="IL920" s="110"/>
      <c r="IM920" s="110"/>
      <c r="IN920" s="110"/>
      <c r="IO920" s="110"/>
      <c r="IP920" s="110"/>
      <c r="IQ920" s="110"/>
      <c r="IR920" s="110"/>
    </row>
    <row r="921" spans="1:252" s="21" customFormat="1" ht="12.75" hidden="1">
      <c r="A921" s="101" t="s">
        <v>621</v>
      </c>
      <c r="B921" s="142" t="s">
        <v>622</v>
      </c>
      <c r="C921" s="143" t="s">
        <v>97</v>
      </c>
      <c r="D921" s="64">
        <v>-24.96</v>
      </c>
      <c r="E921" s="64">
        <v>-14.79</v>
      </c>
      <c r="F921" s="64">
        <v>-55.74</v>
      </c>
      <c r="G921" s="64"/>
      <c r="H921" s="64"/>
      <c r="I921" s="64"/>
      <c r="J921" s="64"/>
      <c r="IB921" s="110"/>
      <c r="IC921" s="110"/>
      <c r="ID921" s="110"/>
      <c r="IE921" s="110"/>
      <c r="IF921" s="110"/>
      <c r="IG921" s="110"/>
      <c r="IH921" s="110"/>
      <c r="II921" s="110"/>
      <c r="IJ921" s="110"/>
      <c r="IK921" s="110"/>
      <c r="IL921" s="110"/>
      <c r="IM921" s="110"/>
      <c r="IN921" s="110"/>
      <c r="IO921" s="110"/>
      <c r="IP921" s="110"/>
      <c r="IQ921" s="110"/>
      <c r="IR921" s="110"/>
    </row>
    <row r="922" spans="1:252" s="21" customFormat="1" ht="12.75" hidden="1">
      <c r="A922" s="101" t="s">
        <v>1140</v>
      </c>
      <c r="B922" s="142" t="s">
        <v>493</v>
      </c>
      <c r="C922" s="143" t="s">
        <v>207</v>
      </c>
      <c r="D922" s="64">
        <v>-3</v>
      </c>
      <c r="E922" s="64">
        <v>-12.24</v>
      </c>
      <c r="F922" s="64"/>
      <c r="G922" s="64"/>
      <c r="H922" s="64"/>
      <c r="I922" s="64"/>
      <c r="J922" s="64"/>
      <c r="IB922" s="110"/>
      <c r="IC922" s="110"/>
      <c r="ID922" s="110"/>
      <c r="IE922" s="110"/>
      <c r="IF922" s="110"/>
      <c r="IG922" s="110"/>
      <c r="IH922" s="110"/>
      <c r="II922" s="110"/>
      <c r="IJ922" s="110"/>
      <c r="IK922" s="110"/>
      <c r="IL922" s="110"/>
      <c r="IM922" s="110"/>
      <c r="IN922" s="110"/>
      <c r="IO922" s="110"/>
      <c r="IP922" s="110"/>
      <c r="IQ922" s="110"/>
      <c r="IR922" s="110"/>
    </row>
    <row r="923" spans="1:252" s="21" customFormat="1" ht="12.75" hidden="1">
      <c r="A923" s="101" t="s">
        <v>965</v>
      </c>
      <c r="B923" s="142" t="s">
        <v>966</v>
      </c>
      <c r="C923" s="143" t="s">
        <v>97</v>
      </c>
      <c r="D923" s="64">
        <v>-16215.95</v>
      </c>
      <c r="E923" s="64">
        <v>-7745.95</v>
      </c>
      <c r="F923" s="64">
        <v>-10794.03</v>
      </c>
      <c r="G923" s="64"/>
      <c r="H923" s="64"/>
      <c r="I923" s="64"/>
      <c r="J923" s="64"/>
      <c r="IB923" s="110"/>
      <c r="IC923" s="110"/>
      <c r="ID923" s="110"/>
      <c r="IE923" s="110"/>
      <c r="IF923" s="110"/>
      <c r="IG923" s="110"/>
      <c r="IH923" s="110"/>
      <c r="II923" s="110"/>
      <c r="IJ923" s="110"/>
      <c r="IK923" s="110"/>
      <c r="IL923" s="110"/>
      <c r="IM923" s="110"/>
      <c r="IN923" s="110"/>
      <c r="IO923" s="110"/>
      <c r="IP923" s="110"/>
      <c r="IQ923" s="110"/>
      <c r="IR923" s="110"/>
    </row>
    <row r="924" spans="1:252" s="21" customFormat="1" ht="12.75" hidden="1">
      <c r="A924" s="101" t="s">
        <v>967</v>
      </c>
      <c r="B924" s="142" t="s">
        <v>968</v>
      </c>
      <c r="C924" s="143" t="s">
        <v>98</v>
      </c>
      <c r="D924" s="64">
        <v>-6767.11</v>
      </c>
      <c r="E924" s="64">
        <v>-3153.55</v>
      </c>
      <c r="F924" s="64">
        <v>-4526.89</v>
      </c>
      <c r="G924" s="64"/>
      <c r="H924" s="64"/>
      <c r="I924" s="64"/>
      <c r="J924" s="64"/>
      <c r="IB924" s="110"/>
      <c r="IC924" s="110"/>
      <c r="ID924" s="110"/>
      <c r="IE924" s="110"/>
      <c r="IF924" s="110"/>
      <c r="IG924" s="110"/>
      <c r="IH924" s="110"/>
      <c r="II924" s="110"/>
      <c r="IJ924" s="110"/>
      <c r="IK924" s="110"/>
      <c r="IL924" s="110"/>
      <c r="IM924" s="110"/>
      <c r="IN924" s="110"/>
      <c r="IO924" s="110"/>
      <c r="IP924" s="110"/>
      <c r="IQ924" s="110"/>
      <c r="IR924" s="110"/>
    </row>
    <row r="925" spans="1:252" s="21" customFormat="1" ht="12.75" hidden="1">
      <c r="A925" s="101" t="s">
        <v>969</v>
      </c>
      <c r="B925" s="142" t="s">
        <v>970</v>
      </c>
      <c r="C925" s="143" t="s">
        <v>99</v>
      </c>
      <c r="D925" s="64">
        <v>-4057.45</v>
      </c>
      <c r="E925" s="64">
        <v>-1889.92</v>
      </c>
      <c r="F925" s="64">
        <v>-2707.28</v>
      </c>
      <c r="G925" s="64"/>
      <c r="H925" s="64"/>
      <c r="I925" s="64"/>
      <c r="J925" s="64"/>
      <c r="IB925" s="110"/>
      <c r="IC925" s="110"/>
      <c r="ID925" s="110"/>
      <c r="IE925" s="110"/>
      <c r="IF925" s="110"/>
      <c r="IG925" s="110"/>
      <c r="IH925" s="110"/>
      <c r="II925" s="110"/>
      <c r="IJ925" s="110"/>
      <c r="IK925" s="110"/>
      <c r="IL925" s="110"/>
      <c r="IM925" s="110"/>
      <c r="IN925" s="110"/>
      <c r="IO925" s="110"/>
      <c r="IP925" s="110"/>
      <c r="IQ925" s="110"/>
      <c r="IR925" s="110"/>
    </row>
    <row r="926" spans="1:252" s="21" customFormat="1" ht="12.75" hidden="1">
      <c r="A926" s="101" t="s">
        <v>973</v>
      </c>
      <c r="B926" s="142" t="s">
        <v>974</v>
      </c>
      <c r="C926" s="143" t="s">
        <v>97</v>
      </c>
      <c r="D926" s="64">
        <v>-311.75</v>
      </c>
      <c r="E926" s="64">
        <v>-266.62</v>
      </c>
      <c r="F926" s="64">
        <v>-319.82</v>
      </c>
      <c r="G926" s="64"/>
      <c r="H926" s="64"/>
      <c r="I926" s="64"/>
      <c r="J926" s="64"/>
      <c r="IB926" s="110"/>
      <c r="IC926" s="110"/>
      <c r="ID926" s="110"/>
      <c r="IE926" s="110"/>
      <c r="IF926" s="110"/>
      <c r="IG926" s="110"/>
      <c r="IH926" s="110"/>
      <c r="II926" s="110"/>
      <c r="IJ926" s="110"/>
      <c r="IK926" s="110"/>
      <c r="IL926" s="110"/>
      <c r="IM926" s="110"/>
      <c r="IN926" s="110"/>
      <c r="IO926" s="110"/>
      <c r="IP926" s="110"/>
      <c r="IQ926" s="110"/>
      <c r="IR926" s="110"/>
    </row>
    <row r="927" spans="1:252" s="21" customFormat="1" ht="12.75" hidden="1">
      <c r="A927" s="101" t="s">
        <v>975</v>
      </c>
      <c r="B927" s="142" t="s">
        <v>976</v>
      </c>
      <c r="C927" s="143" t="s">
        <v>98</v>
      </c>
      <c r="D927" s="64">
        <v>-130.43</v>
      </c>
      <c r="E927" s="64">
        <v>-111.82</v>
      </c>
      <c r="F927" s="64">
        <v>-133.97</v>
      </c>
      <c r="G927" s="64"/>
      <c r="H927" s="64"/>
      <c r="I927" s="64"/>
      <c r="J927" s="64"/>
      <c r="IB927" s="110"/>
      <c r="IC927" s="110"/>
      <c r="ID927" s="110"/>
      <c r="IE927" s="110"/>
      <c r="IF927" s="110"/>
      <c r="IG927" s="110"/>
      <c r="IH927" s="110"/>
      <c r="II927" s="110"/>
      <c r="IJ927" s="110"/>
      <c r="IK927" s="110"/>
      <c r="IL927" s="110"/>
      <c r="IM927" s="110"/>
      <c r="IN927" s="110"/>
      <c r="IO927" s="110"/>
      <c r="IP927" s="110"/>
      <c r="IQ927" s="110"/>
      <c r="IR927" s="110"/>
    </row>
    <row r="928" spans="1:252" s="21" customFormat="1" ht="12.75" hidden="1">
      <c r="A928" s="101" t="s">
        <v>977</v>
      </c>
      <c r="B928" s="142" t="s">
        <v>978</v>
      </c>
      <c r="C928" s="143" t="s">
        <v>99</v>
      </c>
      <c r="D928" s="64">
        <v>-78.05</v>
      </c>
      <c r="E928" s="64">
        <v>-66.86</v>
      </c>
      <c r="F928" s="64">
        <v>-80.29</v>
      </c>
      <c r="G928" s="64"/>
      <c r="H928" s="64"/>
      <c r="I928" s="64"/>
      <c r="J928" s="64"/>
      <c r="IB928" s="110"/>
      <c r="IC928" s="110"/>
      <c r="ID928" s="110"/>
      <c r="IE928" s="110"/>
      <c r="IF928" s="110"/>
      <c r="IG928" s="110"/>
      <c r="IH928" s="110"/>
      <c r="II928" s="110"/>
      <c r="IJ928" s="110"/>
      <c r="IK928" s="110"/>
      <c r="IL928" s="110"/>
      <c r="IM928" s="110"/>
      <c r="IN928" s="110"/>
      <c r="IO928" s="110"/>
      <c r="IP928" s="110"/>
      <c r="IQ928" s="110"/>
      <c r="IR928" s="110"/>
    </row>
    <row r="929" spans="1:252" s="21" customFormat="1" ht="12.75" hidden="1">
      <c r="A929" s="101" t="s">
        <v>981</v>
      </c>
      <c r="B929" s="142" t="s">
        <v>982</v>
      </c>
      <c r="C929" s="143" t="s">
        <v>97</v>
      </c>
      <c r="D929" s="64">
        <v>-1078.04</v>
      </c>
      <c r="E929" s="64">
        <v>-1181.1</v>
      </c>
      <c r="F929" s="64"/>
      <c r="G929" s="64"/>
      <c r="H929" s="64"/>
      <c r="I929" s="64"/>
      <c r="J929" s="64"/>
      <c r="IB929" s="110"/>
      <c r="IC929" s="110"/>
      <c r="ID929" s="110"/>
      <c r="IE929" s="110"/>
      <c r="IF929" s="110"/>
      <c r="IG929" s="110"/>
      <c r="IH929" s="110"/>
      <c r="II929" s="110"/>
      <c r="IJ929" s="110"/>
      <c r="IK929" s="110"/>
      <c r="IL929" s="110"/>
      <c r="IM929" s="110"/>
      <c r="IN929" s="110"/>
      <c r="IO929" s="110"/>
      <c r="IP929" s="110"/>
      <c r="IQ929" s="110"/>
      <c r="IR929" s="110"/>
    </row>
    <row r="930" spans="1:252" s="21" customFormat="1" ht="12.75" hidden="1">
      <c r="A930" s="101" t="s">
        <v>1978</v>
      </c>
      <c r="B930" s="142" t="s">
        <v>2010</v>
      </c>
      <c r="C930" s="143" t="s">
        <v>97</v>
      </c>
      <c r="D930" s="64"/>
      <c r="E930" s="64"/>
      <c r="F930" s="64">
        <v>-1446.77</v>
      </c>
      <c r="G930" s="64"/>
      <c r="H930" s="64"/>
      <c r="I930" s="64"/>
      <c r="J930" s="64"/>
      <c r="IB930" s="110"/>
      <c r="IC930" s="110"/>
      <c r="ID930" s="110"/>
      <c r="IE930" s="110"/>
      <c r="IF930" s="110"/>
      <c r="IG930" s="110"/>
      <c r="IH930" s="110"/>
      <c r="II930" s="110"/>
      <c r="IJ930" s="110"/>
      <c r="IK930" s="110"/>
      <c r="IL930" s="110"/>
      <c r="IM930" s="110"/>
      <c r="IN930" s="110"/>
      <c r="IO930" s="110"/>
      <c r="IP930" s="110"/>
      <c r="IQ930" s="110"/>
      <c r="IR930" s="110"/>
    </row>
    <row r="931" spans="1:252" s="21" customFormat="1" ht="12.75" hidden="1">
      <c r="A931" s="101" t="s">
        <v>1979</v>
      </c>
      <c r="B931" s="142" t="s">
        <v>2011</v>
      </c>
      <c r="C931" s="143" t="s">
        <v>97</v>
      </c>
      <c r="D931" s="64"/>
      <c r="E931" s="64"/>
      <c r="F931" s="64">
        <v>-2410.97</v>
      </c>
      <c r="G931" s="64"/>
      <c r="H931" s="64"/>
      <c r="I931" s="64"/>
      <c r="J931" s="64"/>
      <c r="IB931" s="110"/>
      <c r="IC931" s="110"/>
      <c r="ID931" s="110"/>
      <c r="IE931" s="110"/>
      <c r="IF931" s="110"/>
      <c r="IG931" s="110"/>
      <c r="IH931" s="110"/>
      <c r="II931" s="110"/>
      <c r="IJ931" s="110"/>
      <c r="IK931" s="110"/>
      <c r="IL931" s="110"/>
      <c r="IM931" s="110"/>
      <c r="IN931" s="110"/>
      <c r="IO931" s="110"/>
      <c r="IP931" s="110"/>
      <c r="IQ931" s="110"/>
      <c r="IR931" s="110"/>
    </row>
    <row r="932" spans="1:252" s="21" customFormat="1" ht="12.75" hidden="1">
      <c r="A932" s="101" t="s">
        <v>1485</v>
      </c>
      <c r="B932" s="101" t="s">
        <v>1462</v>
      </c>
      <c r="C932" s="143" t="s">
        <v>101</v>
      </c>
      <c r="D932" s="64">
        <v>-32</v>
      </c>
      <c r="E932" s="64">
        <v>-42.71</v>
      </c>
      <c r="F932" s="64">
        <v>-272.89</v>
      </c>
      <c r="G932" s="64"/>
      <c r="H932" s="64"/>
      <c r="I932" s="64"/>
      <c r="J932" s="64"/>
      <c r="IB932" s="110"/>
      <c r="IC932" s="110"/>
      <c r="ID932" s="110"/>
      <c r="IE932" s="110"/>
      <c r="IF932" s="110"/>
      <c r="IG932" s="110"/>
      <c r="IH932" s="110"/>
      <c r="II932" s="110"/>
      <c r="IJ932" s="110"/>
      <c r="IK932" s="110"/>
      <c r="IL932" s="110"/>
      <c r="IM932" s="110"/>
      <c r="IN932" s="110"/>
      <c r="IO932" s="110"/>
      <c r="IP932" s="110"/>
      <c r="IQ932" s="110"/>
      <c r="IR932" s="110"/>
    </row>
    <row r="933" spans="1:252" s="21" customFormat="1" ht="13.5" customHeight="1" hidden="1">
      <c r="A933" s="101" t="s">
        <v>1539</v>
      </c>
      <c r="B933" s="142" t="s">
        <v>1540</v>
      </c>
      <c r="C933" s="143" t="s">
        <v>207</v>
      </c>
      <c r="D933" s="64">
        <v>-123.08</v>
      </c>
      <c r="E933" s="64">
        <v>-43.2</v>
      </c>
      <c r="F933" s="64">
        <v>-143.68</v>
      </c>
      <c r="G933" s="64"/>
      <c r="H933" s="64"/>
      <c r="I933" s="64"/>
      <c r="J933" s="64"/>
      <c r="IB933" s="110"/>
      <c r="IC933" s="110"/>
      <c r="ID933" s="110"/>
      <c r="IE933" s="110"/>
      <c r="IF933" s="110"/>
      <c r="IG933" s="110"/>
      <c r="IH933" s="110"/>
      <c r="II933" s="110"/>
      <c r="IJ933" s="110"/>
      <c r="IK933" s="110"/>
      <c r="IL933" s="110"/>
      <c r="IM933" s="110"/>
      <c r="IN933" s="110"/>
      <c r="IO933" s="110"/>
      <c r="IP933" s="110"/>
      <c r="IQ933" s="110"/>
      <c r="IR933" s="110"/>
    </row>
    <row r="934" spans="1:252" s="21" customFormat="1" ht="13.5" customHeight="1" hidden="1">
      <c r="A934" s="101" t="s">
        <v>994</v>
      </c>
      <c r="B934" s="142" t="s">
        <v>995</v>
      </c>
      <c r="C934" s="143" t="s">
        <v>97</v>
      </c>
      <c r="D934" s="64">
        <v>-985446.32</v>
      </c>
      <c r="E934" s="64">
        <v>-509426.9</v>
      </c>
      <c r="F934" s="64">
        <v>-344199.88</v>
      </c>
      <c r="G934" s="64"/>
      <c r="H934" s="64"/>
      <c r="I934" s="64"/>
      <c r="J934" s="64"/>
      <c r="IB934" s="110"/>
      <c r="IC934" s="110"/>
      <c r="ID934" s="110"/>
      <c r="IE934" s="110"/>
      <c r="IF934" s="110"/>
      <c r="IG934" s="110"/>
      <c r="IH934" s="110"/>
      <c r="II934" s="110"/>
      <c r="IJ934" s="110"/>
      <c r="IK934" s="110"/>
      <c r="IL934" s="110"/>
      <c r="IM934" s="110"/>
      <c r="IN934" s="110"/>
      <c r="IO934" s="110"/>
      <c r="IP934" s="110"/>
      <c r="IQ934" s="110"/>
      <c r="IR934" s="110"/>
    </row>
    <row r="935" spans="1:252" s="21" customFormat="1" ht="13.5" customHeight="1" hidden="1">
      <c r="A935" s="101" t="s">
        <v>996</v>
      </c>
      <c r="B935" s="142" t="s">
        <v>997</v>
      </c>
      <c r="C935" s="143" t="s">
        <v>98</v>
      </c>
      <c r="D935" s="64">
        <v>-410649.4</v>
      </c>
      <c r="E935" s="64">
        <v>-212621.11</v>
      </c>
      <c r="F935" s="64">
        <v>-143811.82</v>
      </c>
      <c r="G935" s="64"/>
      <c r="H935" s="64"/>
      <c r="I935" s="64"/>
      <c r="J935" s="64"/>
      <c r="IB935" s="110"/>
      <c r="IC935" s="110"/>
      <c r="ID935" s="110"/>
      <c r="IE935" s="110"/>
      <c r="IF935" s="110"/>
      <c r="IG935" s="110"/>
      <c r="IH935" s="110"/>
      <c r="II935" s="110"/>
      <c r="IJ935" s="110"/>
      <c r="IK935" s="110"/>
      <c r="IL935" s="110"/>
      <c r="IM935" s="110"/>
      <c r="IN935" s="110"/>
      <c r="IO935" s="110"/>
      <c r="IP935" s="110"/>
      <c r="IQ935" s="110"/>
      <c r="IR935" s="110"/>
    </row>
    <row r="936" spans="1:252" s="21" customFormat="1" ht="13.5" customHeight="1" hidden="1">
      <c r="A936" s="101" t="s">
        <v>998</v>
      </c>
      <c r="B936" s="142" t="s">
        <v>999</v>
      </c>
      <c r="C936" s="143" t="s">
        <v>99</v>
      </c>
      <c r="D936" s="64">
        <v>-246390.04</v>
      </c>
      <c r="E936" s="64">
        <v>-127493.44</v>
      </c>
      <c r="F936" s="64">
        <v>-86179.2</v>
      </c>
      <c r="G936" s="64"/>
      <c r="H936" s="64"/>
      <c r="I936" s="64"/>
      <c r="J936" s="64"/>
      <c r="IB936" s="110"/>
      <c r="IC936" s="110"/>
      <c r="ID936" s="110"/>
      <c r="IE936" s="110"/>
      <c r="IF936" s="110"/>
      <c r="IG936" s="110"/>
      <c r="IH936" s="110"/>
      <c r="II936" s="110"/>
      <c r="IJ936" s="110"/>
      <c r="IK936" s="110"/>
      <c r="IL936" s="110"/>
      <c r="IM936" s="110"/>
      <c r="IN936" s="110"/>
      <c r="IO936" s="110"/>
      <c r="IP936" s="110"/>
      <c r="IQ936" s="110"/>
      <c r="IR936" s="110"/>
    </row>
    <row r="937" spans="1:252" s="21" customFormat="1" ht="13.5" customHeight="1" hidden="1">
      <c r="A937" s="101" t="s">
        <v>1001</v>
      </c>
      <c r="B937" s="142" t="s">
        <v>1002</v>
      </c>
      <c r="C937" s="143" t="s">
        <v>97</v>
      </c>
      <c r="D937" s="64">
        <v>-696243.15</v>
      </c>
      <c r="E937" s="64">
        <v>-126666.13</v>
      </c>
      <c r="F937" s="64">
        <v>-24128.31</v>
      </c>
      <c r="G937" s="64"/>
      <c r="H937" s="64"/>
      <c r="I937" s="64"/>
      <c r="J937" s="64"/>
      <c r="IB937" s="110"/>
      <c r="IC937" s="110"/>
      <c r="ID937" s="110"/>
      <c r="IE937" s="110"/>
      <c r="IF937" s="110"/>
      <c r="IG937" s="110"/>
      <c r="IH937" s="110"/>
      <c r="II937" s="110"/>
      <c r="IJ937" s="110"/>
      <c r="IK937" s="110"/>
      <c r="IL937" s="110"/>
      <c r="IM937" s="110"/>
      <c r="IN937" s="110"/>
      <c r="IO937" s="110"/>
      <c r="IP937" s="110"/>
      <c r="IQ937" s="110"/>
      <c r="IR937" s="110"/>
    </row>
    <row r="938" spans="1:252" s="21" customFormat="1" ht="13.5" customHeight="1" hidden="1">
      <c r="A938" s="101" t="s">
        <v>1003</v>
      </c>
      <c r="B938" s="142" t="s">
        <v>1004</v>
      </c>
      <c r="C938" s="143" t="s">
        <v>98</v>
      </c>
      <c r="D938" s="64">
        <v>-290105.12</v>
      </c>
      <c r="E938" s="64">
        <v>-52785.89</v>
      </c>
      <c r="F938" s="64">
        <v>-10069.51</v>
      </c>
      <c r="G938" s="64"/>
      <c r="H938" s="64"/>
      <c r="I938" s="64"/>
      <c r="J938" s="64"/>
      <c r="IB938" s="110"/>
      <c r="IC938" s="110"/>
      <c r="ID938" s="110"/>
      <c r="IE938" s="110"/>
      <c r="IF938" s="110"/>
      <c r="IG938" s="110"/>
      <c r="IH938" s="110"/>
      <c r="II938" s="110"/>
      <c r="IJ938" s="110"/>
      <c r="IK938" s="110"/>
      <c r="IL938" s="110"/>
      <c r="IM938" s="110"/>
      <c r="IN938" s="110"/>
      <c r="IO938" s="110"/>
      <c r="IP938" s="110"/>
      <c r="IQ938" s="110"/>
      <c r="IR938" s="110"/>
    </row>
    <row r="939" spans="1:252" s="21" customFormat="1" ht="13.5" customHeight="1" hidden="1">
      <c r="A939" s="101" t="s">
        <v>1005</v>
      </c>
      <c r="B939" s="142" t="s">
        <v>1006</v>
      </c>
      <c r="C939" s="143" t="s">
        <v>99</v>
      </c>
      <c r="D939" s="64">
        <v>-174061.7</v>
      </c>
      <c r="E939" s="64">
        <v>-31669.45</v>
      </c>
      <c r="F939" s="64">
        <v>-6037.17</v>
      </c>
      <c r="G939" s="64"/>
      <c r="H939" s="64"/>
      <c r="I939" s="64"/>
      <c r="J939" s="64"/>
      <c r="IB939" s="110"/>
      <c r="IC939" s="110"/>
      <c r="ID939" s="110"/>
      <c r="IE939" s="110"/>
      <c r="IF939" s="110"/>
      <c r="IG939" s="110"/>
      <c r="IH939" s="110"/>
      <c r="II939" s="110"/>
      <c r="IJ939" s="110"/>
      <c r="IK939" s="110"/>
      <c r="IL939" s="110"/>
      <c r="IM939" s="110"/>
      <c r="IN939" s="110"/>
      <c r="IO939" s="110"/>
      <c r="IP939" s="110"/>
      <c r="IQ939" s="110"/>
      <c r="IR939" s="110"/>
    </row>
    <row r="940" spans="1:252" s="21" customFormat="1" ht="13.5" customHeight="1" hidden="1">
      <c r="A940" s="101" t="s">
        <v>1009</v>
      </c>
      <c r="B940" s="142" t="s">
        <v>1010</v>
      </c>
      <c r="C940" s="143" t="s">
        <v>97</v>
      </c>
      <c r="D940" s="64">
        <v>-138592.99</v>
      </c>
      <c r="E940" s="64">
        <v>-153338.45</v>
      </c>
      <c r="F940" s="64"/>
      <c r="G940" s="64"/>
      <c r="H940" s="64"/>
      <c r="I940" s="64"/>
      <c r="J940" s="64"/>
      <c r="IB940" s="110"/>
      <c r="IC940" s="110"/>
      <c r="ID940" s="110"/>
      <c r="IE940" s="110"/>
      <c r="IF940" s="110"/>
      <c r="IG940" s="110"/>
      <c r="IH940" s="110"/>
      <c r="II940" s="110"/>
      <c r="IJ940" s="110"/>
      <c r="IK940" s="110"/>
      <c r="IL940" s="110"/>
      <c r="IM940" s="110"/>
      <c r="IN940" s="110"/>
      <c r="IO940" s="110"/>
      <c r="IP940" s="110"/>
      <c r="IQ940" s="110"/>
      <c r="IR940" s="110"/>
    </row>
    <row r="941" spans="1:252" s="21" customFormat="1" ht="13.5" customHeight="1" hidden="1">
      <c r="A941" s="101" t="s">
        <v>1982</v>
      </c>
      <c r="B941" s="142" t="s">
        <v>2012</v>
      </c>
      <c r="C941" s="143" t="s">
        <v>97</v>
      </c>
      <c r="D941" s="64"/>
      <c r="E941" s="64"/>
      <c r="F941" s="64">
        <v>-33721.25</v>
      </c>
      <c r="G941" s="64"/>
      <c r="H941" s="64"/>
      <c r="I941" s="64"/>
      <c r="J941" s="64"/>
      <c r="IB941" s="110"/>
      <c r="IC941" s="110"/>
      <c r="ID941" s="110"/>
      <c r="IE941" s="110"/>
      <c r="IF941" s="110"/>
      <c r="IG941" s="110"/>
      <c r="IH941" s="110"/>
      <c r="II941" s="110"/>
      <c r="IJ941" s="110"/>
      <c r="IK941" s="110"/>
      <c r="IL941" s="110"/>
      <c r="IM941" s="110"/>
      <c r="IN941" s="110"/>
      <c r="IO941" s="110"/>
      <c r="IP941" s="110"/>
      <c r="IQ941" s="110"/>
      <c r="IR941" s="110"/>
    </row>
    <row r="942" spans="1:252" s="21" customFormat="1" ht="13.5" customHeight="1" hidden="1">
      <c r="A942" s="101" t="s">
        <v>1984</v>
      </c>
      <c r="B942" s="142" t="s">
        <v>2013</v>
      </c>
      <c r="C942" s="143" t="s">
        <v>97</v>
      </c>
      <c r="D942" s="64"/>
      <c r="E942" s="64"/>
      <c r="F942" s="64">
        <v>-133114.01</v>
      </c>
      <c r="G942" s="64"/>
      <c r="H942" s="64"/>
      <c r="I942" s="64"/>
      <c r="J942" s="64"/>
      <c r="IB942" s="110"/>
      <c r="IC942" s="110"/>
      <c r="ID942" s="110"/>
      <c r="IE942" s="110"/>
      <c r="IF942" s="110"/>
      <c r="IG942" s="110"/>
      <c r="IH942" s="110"/>
      <c r="II942" s="110"/>
      <c r="IJ942" s="110"/>
      <c r="IK942" s="110"/>
      <c r="IL942" s="110"/>
      <c r="IM942" s="110"/>
      <c r="IN942" s="110"/>
      <c r="IO942" s="110"/>
      <c r="IP942" s="110"/>
      <c r="IQ942" s="110"/>
      <c r="IR942" s="110"/>
    </row>
    <row r="943" spans="1:252" s="21" customFormat="1" ht="17.25" customHeight="1" hidden="1">
      <c r="A943" s="101" t="s">
        <v>1318</v>
      </c>
      <c r="B943" s="142" t="s">
        <v>1543</v>
      </c>
      <c r="C943" s="143" t="s">
        <v>207</v>
      </c>
      <c r="D943" s="64">
        <v>-5507.95</v>
      </c>
      <c r="E943" s="64">
        <v>-7900.35</v>
      </c>
      <c r="F943" s="64">
        <v>-12533.1</v>
      </c>
      <c r="G943" s="64"/>
      <c r="H943" s="64"/>
      <c r="I943" s="64"/>
      <c r="J943" s="64"/>
      <c r="IB943" s="110"/>
      <c r="IC943" s="110"/>
      <c r="ID943" s="110"/>
      <c r="IE943" s="110"/>
      <c r="IF943" s="110"/>
      <c r="IG943" s="110"/>
      <c r="IH943" s="110"/>
      <c r="II943" s="110"/>
      <c r="IJ943" s="110"/>
      <c r="IK943" s="110"/>
      <c r="IL943" s="110"/>
      <c r="IM943" s="110"/>
      <c r="IN943" s="110"/>
      <c r="IO943" s="110"/>
      <c r="IP943" s="110"/>
      <c r="IQ943" s="110"/>
      <c r="IR943" s="110"/>
    </row>
    <row r="944" spans="1:252" s="21" customFormat="1" ht="12.75" hidden="1">
      <c r="A944" s="101" t="s">
        <v>1324</v>
      </c>
      <c r="B944" s="142" t="s">
        <v>1325</v>
      </c>
      <c r="C944" s="143" t="s">
        <v>97</v>
      </c>
      <c r="D944" s="64">
        <v>-22722.23</v>
      </c>
      <c r="E944" s="64">
        <v>-25216.56</v>
      </c>
      <c r="F944" s="64">
        <v>-14393.28</v>
      </c>
      <c r="G944" s="64"/>
      <c r="H944" s="64"/>
      <c r="I944" s="64"/>
      <c r="J944" s="64"/>
      <c r="IB944" s="110"/>
      <c r="IC944" s="110"/>
      <c r="ID944" s="110"/>
      <c r="IE944" s="110"/>
      <c r="IF944" s="110"/>
      <c r="IG944" s="110"/>
      <c r="IH944" s="110"/>
      <c r="II944" s="110"/>
      <c r="IJ944" s="110"/>
      <c r="IK944" s="110"/>
      <c r="IL944" s="110"/>
      <c r="IM944" s="110"/>
      <c r="IN944" s="110"/>
      <c r="IO944" s="110"/>
      <c r="IP944" s="110"/>
      <c r="IQ944" s="110"/>
      <c r="IR944" s="110"/>
    </row>
    <row r="945" spans="1:252" s="21" customFormat="1" ht="12.75" hidden="1">
      <c r="A945" s="101" t="s">
        <v>1909</v>
      </c>
      <c r="B945" s="142" t="s">
        <v>1910</v>
      </c>
      <c r="C945" s="143" t="s">
        <v>101</v>
      </c>
      <c r="D945" s="64"/>
      <c r="E945" s="64"/>
      <c r="F945" s="64">
        <v>-777.98</v>
      </c>
      <c r="G945" s="64"/>
      <c r="H945" s="64"/>
      <c r="I945" s="64"/>
      <c r="J945" s="64"/>
      <c r="IB945" s="110"/>
      <c r="IC945" s="110"/>
      <c r="ID945" s="110"/>
      <c r="IE945" s="110"/>
      <c r="IF945" s="110"/>
      <c r="IG945" s="110"/>
      <c r="IH945" s="110"/>
      <c r="II945" s="110"/>
      <c r="IJ945" s="110"/>
      <c r="IK945" s="110"/>
      <c r="IL945" s="110"/>
      <c r="IM945" s="110"/>
      <c r="IN945" s="110"/>
      <c r="IO945" s="110"/>
      <c r="IP945" s="110"/>
      <c r="IQ945" s="110"/>
      <c r="IR945" s="110"/>
    </row>
    <row r="946" spans="1:252" s="21" customFormat="1" ht="12.75" hidden="1">
      <c r="A946" s="101" t="s">
        <v>1911</v>
      </c>
      <c r="B946" s="142" t="s">
        <v>1912</v>
      </c>
      <c r="C946" s="143" t="s">
        <v>97</v>
      </c>
      <c r="D946" s="64"/>
      <c r="E946" s="64">
        <v>-6.86</v>
      </c>
      <c r="F946" s="64">
        <v>-160.56</v>
      </c>
      <c r="G946" s="64"/>
      <c r="H946" s="64"/>
      <c r="I946" s="64"/>
      <c r="J946" s="64"/>
      <c r="IB946" s="110"/>
      <c r="IC946" s="110"/>
      <c r="ID946" s="110"/>
      <c r="IE946" s="110"/>
      <c r="IF946" s="110"/>
      <c r="IG946" s="110"/>
      <c r="IH946" s="110"/>
      <c r="II946" s="110"/>
      <c r="IJ946" s="110"/>
      <c r="IK946" s="110"/>
      <c r="IL946" s="110"/>
      <c r="IM946" s="110"/>
      <c r="IN946" s="110"/>
      <c r="IO946" s="110"/>
      <c r="IP946" s="110"/>
      <c r="IQ946" s="110"/>
      <c r="IR946" s="110"/>
    </row>
    <row r="947" spans="1:252" s="21" customFormat="1" ht="12.75" hidden="1">
      <c r="A947" s="101" t="s">
        <v>1846</v>
      </c>
      <c r="B947" s="142" t="s">
        <v>1328</v>
      </c>
      <c r="C947" s="143" t="s">
        <v>97</v>
      </c>
      <c r="D947" s="64">
        <v>-34.45</v>
      </c>
      <c r="E947" s="64">
        <v>-591.04</v>
      </c>
      <c r="F947" s="64"/>
      <c r="G947" s="64"/>
      <c r="H947" s="64"/>
      <c r="I947" s="64"/>
      <c r="J947" s="64"/>
      <c r="IB947" s="110"/>
      <c r="IC947" s="110"/>
      <c r="ID947" s="110"/>
      <c r="IE947" s="110"/>
      <c r="IF947" s="110"/>
      <c r="IG947" s="110"/>
      <c r="IH947" s="110"/>
      <c r="II947" s="110"/>
      <c r="IJ947" s="110"/>
      <c r="IK947" s="110"/>
      <c r="IL947" s="110"/>
      <c r="IM947" s="110"/>
      <c r="IN947" s="110"/>
      <c r="IO947" s="110"/>
      <c r="IP947" s="110"/>
      <c r="IQ947" s="110"/>
      <c r="IR947" s="110"/>
    </row>
    <row r="948" spans="1:252" s="21" customFormat="1" ht="12.75" hidden="1">
      <c r="A948" s="101" t="s">
        <v>1013</v>
      </c>
      <c r="B948" s="142" t="s">
        <v>1014</v>
      </c>
      <c r="C948" s="143" t="s">
        <v>157</v>
      </c>
      <c r="D948" s="64">
        <v>-125.63</v>
      </c>
      <c r="E948" s="64"/>
      <c r="F948" s="64">
        <v>-22.26</v>
      </c>
      <c r="G948" s="64"/>
      <c r="H948" s="64"/>
      <c r="I948" s="64"/>
      <c r="J948" s="64"/>
      <c r="IB948" s="110"/>
      <c r="IC948" s="110"/>
      <c r="ID948" s="110"/>
      <c r="IE948" s="110"/>
      <c r="IF948" s="110"/>
      <c r="IG948" s="110"/>
      <c r="IH948" s="110"/>
      <c r="II948" s="110"/>
      <c r="IJ948" s="110"/>
      <c r="IK948" s="110"/>
      <c r="IL948" s="110"/>
      <c r="IM948" s="110"/>
      <c r="IN948" s="110"/>
      <c r="IO948" s="110"/>
      <c r="IP948" s="110"/>
      <c r="IQ948" s="110"/>
      <c r="IR948" s="110"/>
    </row>
    <row r="949" spans="1:252" s="21" customFormat="1" ht="12.75" hidden="1">
      <c r="A949" s="101" t="s">
        <v>1331</v>
      </c>
      <c r="B949" s="142" t="s">
        <v>1913</v>
      </c>
      <c r="C949" s="143" t="s">
        <v>101</v>
      </c>
      <c r="D949" s="64"/>
      <c r="E949" s="64"/>
      <c r="F949" s="64">
        <v>-2010</v>
      </c>
      <c r="G949" s="64"/>
      <c r="H949" s="64"/>
      <c r="I949" s="64"/>
      <c r="J949" s="64"/>
      <c r="IB949" s="110"/>
      <c r="IC949" s="110"/>
      <c r="ID949" s="110"/>
      <c r="IE949" s="110"/>
      <c r="IF949" s="110"/>
      <c r="IG949" s="110"/>
      <c r="IH949" s="110"/>
      <c r="II949" s="110"/>
      <c r="IJ949" s="110"/>
      <c r="IK949" s="110"/>
      <c r="IL949" s="110"/>
      <c r="IM949" s="110"/>
      <c r="IN949" s="110"/>
      <c r="IO949" s="110"/>
      <c r="IP949" s="110"/>
      <c r="IQ949" s="110"/>
      <c r="IR949" s="110"/>
    </row>
    <row r="950" spans="1:252" s="21" customFormat="1" ht="12.75" hidden="1">
      <c r="A950" s="101" t="s">
        <v>1341</v>
      </c>
      <c r="B950" s="142" t="s">
        <v>1342</v>
      </c>
      <c r="C950" s="143" t="s">
        <v>97</v>
      </c>
      <c r="D950" s="64">
        <v>-7.43</v>
      </c>
      <c r="E950" s="64"/>
      <c r="F950" s="64"/>
      <c r="G950" s="64"/>
      <c r="H950" s="64"/>
      <c r="I950" s="64"/>
      <c r="J950" s="64"/>
      <c r="IB950" s="110"/>
      <c r="IC950" s="110"/>
      <c r="ID950" s="110"/>
      <c r="IE950" s="110"/>
      <c r="IF950" s="110"/>
      <c r="IG950" s="110"/>
      <c r="IH950" s="110"/>
      <c r="II950" s="110"/>
      <c r="IJ950" s="110"/>
      <c r="IK950" s="110"/>
      <c r="IL950" s="110"/>
      <c r="IM950" s="110"/>
      <c r="IN950" s="110"/>
      <c r="IO950" s="110"/>
      <c r="IP950" s="110"/>
      <c r="IQ950" s="110"/>
      <c r="IR950" s="110"/>
    </row>
    <row r="951" spans="1:252" s="21" customFormat="1" ht="12.75" hidden="1">
      <c r="A951" s="101" t="s">
        <v>1343</v>
      </c>
      <c r="B951" s="101" t="s">
        <v>1344</v>
      </c>
      <c r="C951" s="143" t="s">
        <v>97</v>
      </c>
      <c r="D951" s="64">
        <v>-476.73</v>
      </c>
      <c r="E951" s="64"/>
      <c r="F951" s="64"/>
      <c r="G951" s="64"/>
      <c r="H951" s="64"/>
      <c r="I951" s="64"/>
      <c r="J951" s="64"/>
      <c r="IB951" s="110"/>
      <c r="IC951" s="110"/>
      <c r="ID951" s="110"/>
      <c r="IE951" s="110"/>
      <c r="IF951" s="110"/>
      <c r="IG951" s="110"/>
      <c r="IH951" s="110"/>
      <c r="II951" s="110"/>
      <c r="IJ951" s="110"/>
      <c r="IK951" s="110"/>
      <c r="IL951" s="110"/>
      <c r="IM951" s="110"/>
      <c r="IN951" s="110"/>
      <c r="IO951" s="110"/>
      <c r="IP951" s="110"/>
      <c r="IQ951" s="110"/>
      <c r="IR951" s="110"/>
    </row>
    <row r="952" spans="1:252" s="21" customFormat="1" ht="12.75" hidden="1">
      <c r="A952" s="101" t="s">
        <v>1345</v>
      </c>
      <c r="B952" s="142" t="s">
        <v>1346</v>
      </c>
      <c r="C952" s="143" t="s">
        <v>97</v>
      </c>
      <c r="D952" s="64">
        <v>-32.71</v>
      </c>
      <c r="E952" s="64">
        <v>-128.38</v>
      </c>
      <c r="F952" s="64">
        <v>-38.52</v>
      </c>
      <c r="G952" s="64"/>
      <c r="H952" s="64"/>
      <c r="I952" s="64"/>
      <c r="J952" s="64"/>
      <c r="IB952" s="110"/>
      <c r="IC952" s="110"/>
      <c r="ID952" s="110"/>
      <c r="IE952" s="110"/>
      <c r="IF952" s="110"/>
      <c r="IG952" s="110"/>
      <c r="IH952" s="110"/>
      <c r="II952" s="110"/>
      <c r="IJ952" s="110"/>
      <c r="IK952" s="110"/>
      <c r="IL952" s="110"/>
      <c r="IM952" s="110"/>
      <c r="IN952" s="110"/>
      <c r="IO952" s="110"/>
      <c r="IP952" s="110"/>
      <c r="IQ952" s="110"/>
      <c r="IR952" s="110"/>
    </row>
    <row r="953" spans="1:252" s="21" customFormat="1" ht="12.75" hidden="1">
      <c r="A953" s="101" t="s">
        <v>1417</v>
      </c>
      <c r="B953" s="101" t="s">
        <v>1418</v>
      </c>
      <c r="C953" s="143" t="s">
        <v>97</v>
      </c>
      <c r="D953" s="64">
        <v>-4586.53</v>
      </c>
      <c r="E953" s="64">
        <v>-21818.38</v>
      </c>
      <c r="F953" s="64">
        <v>-18244.89</v>
      </c>
      <c r="G953" s="64"/>
      <c r="H953" s="64"/>
      <c r="I953" s="64"/>
      <c r="J953" s="64"/>
      <c r="IB953" s="110"/>
      <c r="IC953" s="110"/>
      <c r="ID953" s="110"/>
      <c r="IE953" s="110"/>
      <c r="IF953" s="110"/>
      <c r="IG953" s="110"/>
      <c r="IH953" s="110"/>
      <c r="II953" s="110"/>
      <c r="IJ953" s="110"/>
      <c r="IK953" s="110"/>
      <c r="IL953" s="110"/>
      <c r="IM953" s="110"/>
      <c r="IN953" s="110"/>
      <c r="IO953" s="110"/>
      <c r="IP953" s="110"/>
      <c r="IQ953" s="110"/>
      <c r="IR953" s="110"/>
    </row>
    <row r="954" spans="1:252" s="21" customFormat="1" ht="12.75" hidden="1">
      <c r="A954" s="101" t="s">
        <v>1025</v>
      </c>
      <c r="B954" s="142" t="s">
        <v>1026</v>
      </c>
      <c r="C954" s="143" t="s">
        <v>97</v>
      </c>
      <c r="D954" s="64"/>
      <c r="E954" s="64">
        <v>-59.16</v>
      </c>
      <c r="F954" s="64">
        <v>-6.11</v>
      </c>
      <c r="G954" s="64"/>
      <c r="H954" s="64"/>
      <c r="I954" s="64"/>
      <c r="J954" s="64"/>
      <c r="IB954" s="110"/>
      <c r="IC954" s="110"/>
      <c r="ID954" s="110"/>
      <c r="IE954" s="110"/>
      <c r="IF954" s="110"/>
      <c r="IG954" s="110"/>
      <c r="IH954" s="110"/>
      <c r="II954" s="110"/>
      <c r="IJ954" s="110"/>
      <c r="IK954" s="110"/>
      <c r="IL954" s="110"/>
      <c r="IM954" s="110"/>
      <c r="IN954" s="110"/>
      <c r="IO954" s="110"/>
      <c r="IP954" s="110"/>
      <c r="IQ954" s="110"/>
      <c r="IR954" s="110"/>
    </row>
    <row r="955" spans="1:252" s="21" customFormat="1" ht="12.75" hidden="1">
      <c r="A955" s="101" t="s">
        <v>1035</v>
      </c>
      <c r="B955" s="142" t="s">
        <v>1036</v>
      </c>
      <c r="C955" s="143" t="s">
        <v>97</v>
      </c>
      <c r="D955" s="64">
        <v>-45956.81</v>
      </c>
      <c r="E955" s="64">
        <v>-35451.36</v>
      </c>
      <c r="F955" s="64">
        <v>-17278.17</v>
      </c>
      <c r="G955" s="64"/>
      <c r="H955" s="64"/>
      <c r="I955" s="64"/>
      <c r="J955" s="64"/>
      <c r="IB955" s="110"/>
      <c r="IC955" s="110"/>
      <c r="ID955" s="110"/>
      <c r="IE955" s="110"/>
      <c r="IF955" s="110"/>
      <c r="IG955" s="110"/>
      <c r="IH955" s="110"/>
      <c r="II955" s="110"/>
      <c r="IJ955" s="110"/>
      <c r="IK955" s="110"/>
      <c r="IL955" s="110"/>
      <c r="IM955" s="110"/>
      <c r="IN955" s="110"/>
      <c r="IO955" s="110"/>
      <c r="IP955" s="110"/>
      <c r="IQ955" s="110"/>
      <c r="IR955" s="110"/>
    </row>
    <row r="956" spans="1:252" s="21" customFormat="1" ht="12.75" hidden="1">
      <c r="A956" s="101" t="s">
        <v>1037</v>
      </c>
      <c r="B956" s="142" t="s">
        <v>1038</v>
      </c>
      <c r="C956" s="143" t="s">
        <v>98</v>
      </c>
      <c r="D956" s="64">
        <v>-19157.21</v>
      </c>
      <c r="E956" s="64">
        <v>-14777.85</v>
      </c>
      <c r="F956" s="64">
        <v>-7204.04</v>
      </c>
      <c r="G956" s="64"/>
      <c r="H956" s="64"/>
      <c r="I956" s="64"/>
      <c r="J956" s="64"/>
      <c r="IB956" s="110"/>
      <c r="IC956" s="110"/>
      <c r="ID956" s="110"/>
      <c r="IE956" s="110"/>
      <c r="IF956" s="110"/>
      <c r="IG956" s="110"/>
      <c r="IH956" s="110"/>
      <c r="II956" s="110"/>
      <c r="IJ956" s="110"/>
      <c r="IK956" s="110"/>
      <c r="IL956" s="110"/>
      <c r="IM956" s="110"/>
      <c r="IN956" s="110"/>
      <c r="IO956" s="110"/>
      <c r="IP956" s="110"/>
      <c r="IQ956" s="110"/>
      <c r="IR956" s="110"/>
    </row>
    <row r="957" spans="1:252" s="21" customFormat="1" ht="12.75" hidden="1">
      <c r="A957" s="101" t="s">
        <v>1039</v>
      </c>
      <c r="B957" s="142" t="s">
        <v>1040</v>
      </c>
      <c r="C957" s="143" t="s">
        <v>99</v>
      </c>
      <c r="D957" s="64">
        <v>-11492.07</v>
      </c>
      <c r="E957" s="64">
        <v>-8864.27</v>
      </c>
      <c r="F957" s="64">
        <v>-4320.26</v>
      </c>
      <c r="G957" s="64"/>
      <c r="H957" s="64"/>
      <c r="I957" s="64"/>
      <c r="J957" s="64"/>
      <c r="IB957" s="110"/>
      <c r="IC957" s="110"/>
      <c r="ID957" s="110"/>
      <c r="IE957" s="110"/>
      <c r="IF957" s="110"/>
      <c r="IG957" s="110"/>
      <c r="IH957" s="110"/>
      <c r="II957" s="110"/>
      <c r="IJ957" s="110"/>
      <c r="IK957" s="110"/>
      <c r="IL957" s="110"/>
      <c r="IM957" s="110"/>
      <c r="IN957" s="110"/>
      <c r="IO957" s="110"/>
      <c r="IP957" s="110"/>
      <c r="IQ957" s="110"/>
      <c r="IR957" s="110"/>
    </row>
    <row r="958" spans="1:252" s="21" customFormat="1" ht="12.75" hidden="1">
      <c r="A958" s="101" t="s">
        <v>1043</v>
      </c>
      <c r="B958" s="142" t="s">
        <v>1044</v>
      </c>
      <c r="C958" s="143" t="s">
        <v>97</v>
      </c>
      <c r="D958" s="64">
        <v>-86147.16</v>
      </c>
      <c r="E958" s="64">
        <v>-7168.05</v>
      </c>
      <c r="F958" s="64">
        <v>-355.5</v>
      </c>
      <c r="G958" s="64"/>
      <c r="H958" s="64"/>
      <c r="I958" s="64"/>
      <c r="J958" s="64"/>
      <c r="IB958" s="110"/>
      <c r="IC958" s="110"/>
      <c r="ID958" s="110"/>
      <c r="IE958" s="110"/>
      <c r="IF958" s="110"/>
      <c r="IG958" s="110"/>
      <c r="IH958" s="110"/>
      <c r="II958" s="110"/>
      <c r="IJ958" s="110"/>
      <c r="IK958" s="110"/>
      <c r="IL958" s="110"/>
      <c r="IM958" s="110"/>
      <c r="IN958" s="110"/>
      <c r="IO958" s="110"/>
      <c r="IP958" s="110"/>
      <c r="IQ958" s="110"/>
      <c r="IR958" s="110"/>
    </row>
    <row r="959" spans="1:252" s="21" customFormat="1" ht="12.75" hidden="1">
      <c r="A959" s="101" t="s">
        <v>1045</v>
      </c>
      <c r="B959" s="142" t="s">
        <v>1046</v>
      </c>
      <c r="C959" s="143" t="s">
        <v>98</v>
      </c>
      <c r="D959" s="64">
        <v>-35894.61</v>
      </c>
      <c r="E959" s="64">
        <v>-2986.68</v>
      </c>
      <c r="F959" s="64">
        <v>-148.13</v>
      </c>
      <c r="G959" s="64"/>
      <c r="H959" s="64"/>
      <c r="I959" s="64"/>
      <c r="J959" s="64"/>
      <c r="IB959" s="110"/>
      <c r="IC959" s="110"/>
      <c r="ID959" s="110"/>
      <c r="IE959" s="110"/>
      <c r="IF959" s="110"/>
      <c r="IG959" s="110"/>
      <c r="IH959" s="110"/>
      <c r="II959" s="110"/>
      <c r="IJ959" s="110"/>
      <c r="IK959" s="110"/>
      <c r="IL959" s="110"/>
      <c r="IM959" s="110"/>
      <c r="IN959" s="110"/>
      <c r="IO959" s="110"/>
      <c r="IP959" s="110"/>
      <c r="IQ959" s="110"/>
      <c r="IR959" s="110"/>
    </row>
    <row r="960" spans="1:252" s="21" customFormat="1" ht="12.75" hidden="1">
      <c r="A960" s="101" t="s">
        <v>1047</v>
      </c>
      <c r="B960" s="142" t="s">
        <v>1048</v>
      </c>
      <c r="C960" s="143" t="s">
        <v>99</v>
      </c>
      <c r="D960" s="64">
        <v>-21536.86</v>
      </c>
      <c r="E960" s="64">
        <v>-1792.02</v>
      </c>
      <c r="F960" s="64">
        <v>-88.88</v>
      </c>
      <c r="G960" s="64"/>
      <c r="H960" s="64"/>
      <c r="I960" s="64"/>
      <c r="J960" s="64"/>
      <c r="IB960" s="110"/>
      <c r="IC960" s="110"/>
      <c r="ID960" s="110"/>
      <c r="IE960" s="110"/>
      <c r="IF960" s="110"/>
      <c r="IG960" s="110"/>
      <c r="IH960" s="110"/>
      <c r="II960" s="110"/>
      <c r="IJ960" s="110"/>
      <c r="IK960" s="110"/>
      <c r="IL960" s="110"/>
      <c r="IM960" s="110"/>
      <c r="IN960" s="110"/>
      <c r="IO960" s="110"/>
      <c r="IP960" s="110"/>
      <c r="IQ960" s="110"/>
      <c r="IR960" s="110"/>
    </row>
    <row r="961" spans="1:252" s="21" customFormat="1" ht="12.75" hidden="1">
      <c r="A961" s="101" t="s">
        <v>1051</v>
      </c>
      <c r="B961" s="142" t="s">
        <v>1052</v>
      </c>
      <c r="C961" s="143" t="s">
        <v>97</v>
      </c>
      <c r="D961" s="64">
        <v>-182.72</v>
      </c>
      <c r="E961" s="64"/>
      <c r="F961" s="64"/>
      <c r="G961" s="64"/>
      <c r="H961" s="64"/>
      <c r="I961" s="64"/>
      <c r="J961" s="64"/>
      <c r="IB961" s="110"/>
      <c r="IC961" s="110"/>
      <c r="ID961" s="110"/>
      <c r="IE961" s="110"/>
      <c r="IF961" s="110"/>
      <c r="IG961" s="110"/>
      <c r="IH961" s="110"/>
      <c r="II961" s="110"/>
      <c r="IJ961" s="110"/>
      <c r="IK961" s="110"/>
      <c r="IL961" s="110"/>
      <c r="IM961" s="110"/>
      <c r="IN961" s="110"/>
      <c r="IO961" s="110"/>
      <c r="IP961" s="110"/>
      <c r="IQ961" s="110"/>
      <c r="IR961" s="110"/>
    </row>
    <row r="962" spans="1:252" s="21" customFormat="1" ht="18" hidden="1">
      <c r="A962" s="101" t="s">
        <v>1995</v>
      </c>
      <c r="B962" s="142" t="s">
        <v>1997</v>
      </c>
      <c r="C962" s="143" t="s">
        <v>97</v>
      </c>
      <c r="D962" s="64"/>
      <c r="E962" s="64"/>
      <c r="F962" s="64">
        <v>-19.23</v>
      </c>
      <c r="G962" s="64"/>
      <c r="H962" s="64"/>
      <c r="I962" s="64"/>
      <c r="J962" s="64"/>
      <c r="IB962" s="110"/>
      <c r="IC962" s="110"/>
      <c r="ID962" s="110"/>
      <c r="IE962" s="110"/>
      <c r="IF962" s="110"/>
      <c r="IG962" s="110"/>
      <c r="IH962" s="110"/>
      <c r="II962" s="110"/>
      <c r="IJ962" s="110"/>
      <c r="IK962" s="110"/>
      <c r="IL962" s="110"/>
      <c r="IM962" s="110"/>
      <c r="IN962" s="110"/>
      <c r="IO962" s="110"/>
      <c r="IP962" s="110"/>
      <c r="IQ962" s="110"/>
      <c r="IR962" s="110"/>
    </row>
    <row r="963" spans="1:252" s="21" customFormat="1" ht="18" hidden="1">
      <c r="A963" s="101" t="s">
        <v>1996</v>
      </c>
      <c r="B963" s="142" t="s">
        <v>1998</v>
      </c>
      <c r="C963" s="143" t="s">
        <v>97</v>
      </c>
      <c r="D963" s="64"/>
      <c r="E963" s="64"/>
      <c r="F963" s="64">
        <v>-429.97</v>
      </c>
      <c r="G963" s="64"/>
      <c r="H963" s="64"/>
      <c r="I963" s="64"/>
      <c r="J963" s="64"/>
      <c r="IB963" s="110"/>
      <c r="IC963" s="110"/>
      <c r="ID963" s="110"/>
      <c r="IE963" s="110"/>
      <c r="IF963" s="110"/>
      <c r="IG963" s="110"/>
      <c r="IH963" s="110"/>
      <c r="II963" s="110"/>
      <c r="IJ963" s="110"/>
      <c r="IK963" s="110"/>
      <c r="IL963" s="110"/>
      <c r="IM963" s="110"/>
      <c r="IN963" s="110"/>
      <c r="IO963" s="110"/>
      <c r="IP963" s="110"/>
      <c r="IQ963" s="110"/>
      <c r="IR963" s="110"/>
    </row>
    <row r="964" spans="1:252" s="21" customFormat="1" ht="12.75" hidden="1">
      <c r="A964" s="101" t="s">
        <v>1550</v>
      </c>
      <c r="B964" s="101" t="s">
        <v>1609</v>
      </c>
      <c r="C964" s="143" t="s">
        <v>97</v>
      </c>
      <c r="D964" s="64">
        <v>-42.1</v>
      </c>
      <c r="E964" s="64">
        <v>-329.99</v>
      </c>
      <c r="F964" s="64"/>
      <c r="G964" s="64"/>
      <c r="H964" s="64"/>
      <c r="I964" s="64"/>
      <c r="J964" s="64"/>
      <c r="IB964" s="110"/>
      <c r="IC964" s="110"/>
      <c r="ID964" s="110"/>
      <c r="IE964" s="110"/>
      <c r="IF964" s="110"/>
      <c r="IG964" s="110"/>
      <c r="IH964" s="110"/>
      <c r="II964" s="110"/>
      <c r="IJ964" s="110"/>
      <c r="IK964" s="110"/>
      <c r="IL964" s="110"/>
      <c r="IM964" s="110"/>
      <c r="IN964" s="110"/>
      <c r="IO964" s="110"/>
      <c r="IP964" s="110"/>
      <c r="IQ964" s="110"/>
      <c r="IR964" s="110"/>
    </row>
    <row r="965" spans="1:252" s="21" customFormat="1" ht="12.75" hidden="1">
      <c r="A965" s="101" t="s">
        <v>1729</v>
      </c>
      <c r="B965" s="101" t="s">
        <v>1730</v>
      </c>
      <c r="C965" s="143" t="s">
        <v>207</v>
      </c>
      <c r="D965" s="64"/>
      <c r="E965" s="64">
        <v>-0.21</v>
      </c>
      <c r="F965" s="64"/>
      <c r="G965" s="64"/>
      <c r="H965" s="64"/>
      <c r="I965" s="64"/>
      <c r="J965" s="64"/>
      <c r="IB965" s="110"/>
      <c r="IC965" s="110"/>
      <c r="ID965" s="110"/>
      <c r="IE965" s="110"/>
      <c r="IF965" s="110"/>
      <c r="IG965" s="110"/>
      <c r="IH965" s="110"/>
      <c r="II965" s="110"/>
      <c r="IJ965" s="110"/>
      <c r="IK965" s="110"/>
      <c r="IL965" s="110"/>
      <c r="IM965" s="110"/>
      <c r="IN965" s="110"/>
      <c r="IO965" s="110"/>
      <c r="IP965" s="110"/>
      <c r="IQ965" s="110"/>
      <c r="IR965" s="110"/>
    </row>
    <row r="966" spans="1:252" s="21" customFormat="1" ht="18" hidden="1">
      <c r="A966" s="101" t="s">
        <v>1767</v>
      </c>
      <c r="B966" s="142" t="s">
        <v>1768</v>
      </c>
      <c r="C966" s="143" t="s">
        <v>207</v>
      </c>
      <c r="D966" s="64"/>
      <c r="E966" s="64">
        <v>-9.73</v>
      </c>
      <c r="F966" s="64">
        <v>-17.48</v>
      </c>
      <c r="G966" s="64"/>
      <c r="H966" s="64"/>
      <c r="I966" s="64"/>
      <c r="J966" s="64"/>
      <c r="IB966" s="110"/>
      <c r="IC966" s="110"/>
      <c r="ID966" s="110"/>
      <c r="IE966" s="110"/>
      <c r="IF966" s="110"/>
      <c r="IG966" s="110"/>
      <c r="IH966" s="110"/>
      <c r="II966" s="110"/>
      <c r="IJ966" s="110"/>
      <c r="IK966" s="110"/>
      <c r="IL966" s="110"/>
      <c r="IM966" s="110"/>
      <c r="IN966" s="110"/>
      <c r="IO966" s="110"/>
      <c r="IP966" s="110"/>
      <c r="IQ966" s="110"/>
      <c r="IR966" s="110"/>
    </row>
    <row r="967" spans="1:252" s="21" customFormat="1" ht="27" hidden="1">
      <c r="A967" s="101" t="s">
        <v>1916</v>
      </c>
      <c r="B967" s="142" t="s">
        <v>1917</v>
      </c>
      <c r="C967" s="143" t="s">
        <v>97</v>
      </c>
      <c r="D967" s="64"/>
      <c r="E967" s="64"/>
      <c r="F967" s="64">
        <v>-4657.75</v>
      </c>
      <c r="G967" s="64"/>
      <c r="H967" s="64"/>
      <c r="I967" s="64"/>
      <c r="J967" s="64"/>
      <c r="IB967" s="110"/>
      <c r="IC967" s="110"/>
      <c r="ID967" s="110"/>
      <c r="IE967" s="110"/>
      <c r="IF967" s="110"/>
      <c r="IG967" s="110"/>
      <c r="IH967" s="110"/>
      <c r="II967" s="110"/>
      <c r="IJ967" s="110"/>
      <c r="IK967" s="110"/>
      <c r="IL967" s="110"/>
      <c r="IM967" s="110"/>
      <c r="IN967" s="110"/>
      <c r="IO967" s="110"/>
      <c r="IP967" s="110"/>
      <c r="IQ967" s="110"/>
      <c r="IR967" s="110"/>
    </row>
    <row r="968" spans="1:252" s="21" customFormat="1" ht="20.25" customHeight="1" hidden="1">
      <c r="A968" s="101" t="s">
        <v>1061</v>
      </c>
      <c r="B968" s="142" t="s">
        <v>1062</v>
      </c>
      <c r="C968" s="143" t="s">
        <v>97</v>
      </c>
      <c r="D968" s="64"/>
      <c r="E968" s="64"/>
      <c r="F968" s="64">
        <v>-1021.32</v>
      </c>
      <c r="G968" s="64"/>
      <c r="H968" s="64"/>
      <c r="I968" s="64"/>
      <c r="J968" s="64"/>
      <c r="IB968" s="110"/>
      <c r="IC968" s="110"/>
      <c r="ID968" s="110"/>
      <c r="IE968" s="110"/>
      <c r="IF968" s="110"/>
      <c r="IG968" s="110"/>
      <c r="IH968" s="110"/>
      <c r="II968" s="110"/>
      <c r="IJ968" s="110"/>
      <c r="IK968" s="110"/>
      <c r="IL968" s="110"/>
      <c r="IM968" s="110"/>
      <c r="IN968" s="110"/>
      <c r="IO968" s="110"/>
      <c r="IP968" s="110"/>
      <c r="IQ968" s="110"/>
      <c r="IR968" s="110"/>
    </row>
    <row r="969" spans="1:252" s="21" customFormat="1" ht="12.75" hidden="1">
      <c r="A969" s="101" t="s">
        <v>1999</v>
      </c>
      <c r="B969" s="142" t="s">
        <v>2000</v>
      </c>
      <c r="C969" s="143" t="s">
        <v>101</v>
      </c>
      <c r="D969" s="64"/>
      <c r="E969" s="64"/>
      <c r="F969" s="64">
        <v>-95.43</v>
      </c>
      <c r="G969" s="64"/>
      <c r="H969" s="64"/>
      <c r="I969" s="64"/>
      <c r="J969" s="64"/>
      <c r="IB969" s="110"/>
      <c r="IC969" s="110"/>
      <c r="ID969" s="110"/>
      <c r="IE969" s="110"/>
      <c r="IF969" s="110"/>
      <c r="IG969" s="110"/>
      <c r="IH969" s="110"/>
      <c r="II969" s="110"/>
      <c r="IJ969" s="110"/>
      <c r="IK969" s="110"/>
      <c r="IL969" s="110"/>
      <c r="IM969" s="110"/>
      <c r="IN969" s="110"/>
      <c r="IO969" s="110"/>
      <c r="IP969" s="110"/>
      <c r="IQ969" s="110"/>
      <c r="IR969" s="110"/>
    </row>
    <row r="970" spans="1:252" s="21" customFormat="1" ht="12.75" hidden="1">
      <c r="A970" s="101" t="s">
        <v>1095</v>
      </c>
      <c r="B970" s="142" t="s">
        <v>1096</v>
      </c>
      <c r="C970" s="143" t="s">
        <v>156</v>
      </c>
      <c r="D970" s="64"/>
      <c r="E970" s="64"/>
      <c r="F970" s="64">
        <v>-3.65</v>
      </c>
      <c r="G970" s="64"/>
      <c r="H970" s="64"/>
      <c r="I970" s="64"/>
      <c r="J970" s="64"/>
      <c r="IB970" s="110"/>
      <c r="IC970" s="110"/>
      <c r="ID970" s="110"/>
      <c r="IE970" s="110"/>
      <c r="IF970" s="110"/>
      <c r="IG970" s="110"/>
      <c r="IH970" s="110"/>
      <c r="II970" s="110"/>
      <c r="IJ970" s="110"/>
      <c r="IK970" s="110"/>
      <c r="IL970" s="110"/>
      <c r="IM970" s="110"/>
      <c r="IN970" s="110"/>
      <c r="IO970" s="110"/>
      <c r="IP970" s="110"/>
      <c r="IQ970" s="110"/>
      <c r="IR970" s="110"/>
    </row>
    <row r="971" spans="1:252" s="21" customFormat="1" ht="20.25" customHeight="1" hidden="1">
      <c r="A971" s="103" t="s">
        <v>1101</v>
      </c>
      <c r="B971" s="167" t="s">
        <v>1102</v>
      </c>
      <c r="C971" s="137" t="s">
        <v>103</v>
      </c>
      <c r="D971" s="64"/>
      <c r="E971" s="64"/>
      <c r="F971" s="64">
        <v>-31.87</v>
      </c>
      <c r="G971" s="64"/>
      <c r="H971" s="64"/>
      <c r="I971" s="64"/>
      <c r="J971" s="64"/>
      <c r="IB971" s="110"/>
      <c r="IC971" s="110"/>
      <c r="ID971" s="110"/>
      <c r="IE971" s="110"/>
      <c r="IF971" s="110"/>
      <c r="IG971" s="110"/>
      <c r="IH971" s="110"/>
      <c r="II971" s="110"/>
      <c r="IJ971" s="110"/>
      <c r="IK971" s="110"/>
      <c r="IL971" s="110"/>
      <c r="IM971" s="110"/>
      <c r="IN971" s="110"/>
      <c r="IO971" s="110"/>
      <c r="IP971" s="110"/>
      <c r="IQ971" s="110"/>
      <c r="IR971" s="110"/>
    </row>
    <row r="972" spans="1:252" s="21" customFormat="1" ht="20.25" customHeight="1" hidden="1">
      <c r="A972" s="101" t="s">
        <v>91</v>
      </c>
      <c r="B972" s="142" t="s">
        <v>1694</v>
      </c>
      <c r="C972" s="143" t="s">
        <v>103</v>
      </c>
      <c r="D972" s="64"/>
      <c r="E972" s="64"/>
      <c r="F972" s="64">
        <v>-0.58</v>
      </c>
      <c r="G972" s="64"/>
      <c r="H972" s="64"/>
      <c r="I972" s="64"/>
      <c r="J972" s="64"/>
      <c r="IB972" s="110"/>
      <c r="IC972" s="110"/>
      <c r="ID972" s="110"/>
      <c r="IE972" s="110"/>
      <c r="IF972" s="110"/>
      <c r="IG972" s="110"/>
      <c r="IH972" s="110"/>
      <c r="II972" s="110"/>
      <c r="IJ972" s="110"/>
      <c r="IK972" s="110"/>
      <c r="IL972" s="110"/>
      <c r="IM972" s="110"/>
      <c r="IN972" s="110"/>
      <c r="IO972" s="110"/>
      <c r="IP972" s="110"/>
      <c r="IQ972" s="110"/>
      <c r="IR972" s="110"/>
    </row>
    <row r="973" spans="1:252" s="92" customFormat="1" ht="11.25">
      <c r="A973" s="163"/>
      <c r="B973" s="179" t="s">
        <v>1625</v>
      </c>
      <c r="C973" s="165"/>
      <c r="D973" s="162">
        <f>SUM(D974:D1029)</f>
        <v>-524927.07</v>
      </c>
      <c r="E973" s="162">
        <f>SUM(E974:E1030)</f>
        <v>-608883.69</v>
      </c>
      <c r="F973" s="162">
        <f>SUM(F974:F1030)</f>
        <v>-281306.11</v>
      </c>
      <c r="G973" s="162"/>
      <c r="H973" s="162"/>
      <c r="I973" s="162"/>
      <c r="J973" s="162"/>
      <c r="IB973" s="93"/>
      <c r="IC973" s="93"/>
      <c r="ID973" s="93"/>
      <c r="IE973" s="93"/>
      <c r="IF973" s="93"/>
      <c r="IG973" s="93"/>
      <c r="IH973" s="93"/>
      <c r="II973" s="93"/>
      <c r="IJ973" s="93"/>
      <c r="IK973" s="93"/>
      <c r="IL973" s="93"/>
      <c r="IM973" s="93"/>
      <c r="IN973" s="93"/>
      <c r="IO973" s="93"/>
      <c r="IP973" s="93"/>
      <c r="IQ973" s="93"/>
      <c r="IR973" s="93"/>
    </row>
    <row r="974" spans="1:252" s="21" customFormat="1" ht="12.75" hidden="1">
      <c r="A974" s="101" t="s">
        <v>68</v>
      </c>
      <c r="B974" s="142" t="s">
        <v>69</v>
      </c>
      <c r="C974" s="143" t="s">
        <v>97</v>
      </c>
      <c r="D974" s="64">
        <v>-12801.72</v>
      </c>
      <c r="E974" s="64">
        <v>-13257.79</v>
      </c>
      <c r="F974" s="64">
        <v>-19854.84</v>
      </c>
      <c r="G974" s="64"/>
      <c r="H974" s="64"/>
      <c r="I974" s="64"/>
      <c r="J974" s="64"/>
      <c r="IB974" s="110"/>
      <c r="IC974" s="110"/>
      <c r="ID974" s="110"/>
      <c r="IE974" s="110"/>
      <c r="IF974" s="110"/>
      <c r="IG974" s="110"/>
      <c r="IH974" s="110"/>
      <c r="II974" s="110"/>
      <c r="IJ974" s="110"/>
      <c r="IK974" s="110"/>
      <c r="IL974" s="110"/>
      <c r="IM974" s="110"/>
      <c r="IN974" s="110"/>
      <c r="IO974" s="110"/>
      <c r="IP974" s="110"/>
      <c r="IQ974" s="110"/>
      <c r="IR974" s="110"/>
    </row>
    <row r="975" spans="1:252" s="21" customFormat="1" ht="12.75" hidden="1">
      <c r="A975" s="101" t="s">
        <v>70</v>
      </c>
      <c r="B975" s="142" t="s">
        <v>71</v>
      </c>
      <c r="C975" s="143" t="s">
        <v>98</v>
      </c>
      <c r="D975" s="64">
        <v>-5334.87</v>
      </c>
      <c r="E975" s="64">
        <v>-5525.59</v>
      </c>
      <c r="F975" s="64">
        <v>-8274.1</v>
      </c>
      <c r="G975" s="64"/>
      <c r="H975" s="64"/>
      <c r="I975" s="64"/>
      <c r="J975" s="64"/>
      <c r="IB975" s="110"/>
      <c r="IC975" s="110"/>
      <c r="ID975" s="110"/>
      <c r="IE975" s="110"/>
      <c r="IF975" s="110"/>
      <c r="IG975" s="110"/>
      <c r="IH975" s="110"/>
      <c r="II975" s="110"/>
      <c r="IJ975" s="110"/>
      <c r="IK975" s="110"/>
      <c r="IL975" s="110"/>
      <c r="IM975" s="110"/>
      <c r="IN975" s="110"/>
      <c r="IO975" s="110"/>
      <c r="IP975" s="110"/>
      <c r="IQ975" s="110"/>
      <c r="IR975" s="110"/>
    </row>
    <row r="976" spans="1:252" s="21" customFormat="1" ht="12.75" hidden="1">
      <c r="A976" s="101" t="s">
        <v>72</v>
      </c>
      <c r="B976" s="142" t="s">
        <v>73</v>
      </c>
      <c r="C976" s="143" t="s">
        <v>99</v>
      </c>
      <c r="D976" s="64">
        <v>-3200.74</v>
      </c>
      <c r="E976" s="64">
        <v>-3315.25</v>
      </c>
      <c r="F976" s="64">
        <v>-4963.8</v>
      </c>
      <c r="G976" s="64"/>
      <c r="H976" s="64"/>
      <c r="I976" s="64"/>
      <c r="J976" s="64"/>
      <c r="IB976" s="110"/>
      <c r="IC976" s="110"/>
      <c r="ID976" s="110"/>
      <c r="IE976" s="110"/>
      <c r="IF976" s="110"/>
      <c r="IG976" s="110"/>
      <c r="IH976" s="110"/>
      <c r="II976" s="110"/>
      <c r="IJ976" s="110"/>
      <c r="IK976" s="110"/>
      <c r="IL976" s="110"/>
      <c r="IM976" s="110"/>
      <c r="IN976" s="110"/>
      <c r="IO976" s="110"/>
      <c r="IP976" s="110"/>
      <c r="IQ976" s="110"/>
      <c r="IR976" s="110"/>
    </row>
    <row r="977" spans="1:252" s="21" customFormat="1" ht="12.75" hidden="1">
      <c r="A977" s="101" t="s">
        <v>578</v>
      </c>
      <c r="B977" s="142" t="s">
        <v>579</v>
      </c>
      <c r="C977" s="102" t="s">
        <v>97</v>
      </c>
      <c r="D977" s="64"/>
      <c r="E977" s="64">
        <v>-258</v>
      </c>
      <c r="F977" s="64">
        <v>-0.02</v>
      </c>
      <c r="G977" s="64"/>
      <c r="H977" s="64"/>
      <c r="I977" s="64"/>
      <c r="J977" s="64"/>
      <c r="IB977" s="110"/>
      <c r="IC977" s="110"/>
      <c r="ID977" s="110"/>
      <c r="IE977" s="110"/>
      <c r="IF977" s="110"/>
      <c r="IG977" s="110"/>
      <c r="IH977" s="110"/>
      <c r="II977" s="110"/>
      <c r="IJ977" s="110"/>
      <c r="IK977" s="110"/>
      <c r="IL977" s="110"/>
      <c r="IM977" s="110"/>
      <c r="IN977" s="110"/>
      <c r="IO977" s="110"/>
      <c r="IP977" s="110"/>
      <c r="IQ977" s="110"/>
      <c r="IR977" s="110"/>
    </row>
    <row r="978" spans="1:252" s="21" customFormat="1" ht="12.75" hidden="1">
      <c r="A978" s="101" t="s">
        <v>580</v>
      </c>
      <c r="B978" s="142" t="s">
        <v>581</v>
      </c>
      <c r="C978" s="102" t="s">
        <v>98</v>
      </c>
      <c r="D978" s="64"/>
      <c r="E978" s="64">
        <v>-107.5</v>
      </c>
      <c r="F978" s="64"/>
      <c r="G978" s="64"/>
      <c r="H978" s="64"/>
      <c r="I978" s="64"/>
      <c r="J978" s="64"/>
      <c r="IB978" s="110"/>
      <c r="IC978" s="110"/>
      <c r="ID978" s="110"/>
      <c r="IE978" s="110"/>
      <c r="IF978" s="110"/>
      <c r="IG978" s="110"/>
      <c r="IH978" s="110"/>
      <c r="II978" s="110"/>
      <c r="IJ978" s="110"/>
      <c r="IK978" s="110"/>
      <c r="IL978" s="110"/>
      <c r="IM978" s="110"/>
      <c r="IN978" s="110"/>
      <c r="IO978" s="110"/>
      <c r="IP978" s="110"/>
      <c r="IQ978" s="110"/>
      <c r="IR978" s="110"/>
    </row>
    <row r="979" spans="1:252" s="21" customFormat="1" ht="12.75" hidden="1">
      <c r="A979" s="101" t="s">
        <v>582</v>
      </c>
      <c r="B979" s="142" t="s">
        <v>583</v>
      </c>
      <c r="C979" s="102" t="s">
        <v>99</v>
      </c>
      <c r="D979" s="64"/>
      <c r="E979" s="64">
        <v>-64.5</v>
      </c>
      <c r="F979" s="64"/>
      <c r="G979" s="64"/>
      <c r="H979" s="64"/>
      <c r="I979" s="64"/>
      <c r="J979" s="64"/>
      <c r="IB979" s="110"/>
      <c r="IC979" s="110"/>
      <c r="ID979" s="110"/>
      <c r="IE979" s="110"/>
      <c r="IF979" s="110"/>
      <c r="IG979" s="110"/>
      <c r="IH979" s="110"/>
      <c r="II979" s="110"/>
      <c r="IJ979" s="110"/>
      <c r="IK979" s="110"/>
      <c r="IL979" s="110"/>
      <c r="IM979" s="110"/>
      <c r="IN979" s="110"/>
      <c r="IO979" s="110"/>
      <c r="IP979" s="110"/>
      <c r="IQ979" s="110"/>
      <c r="IR979" s="110"/>
    </row>
    <row r="980" spans="1:252" s="21" customFormat="1" ht="12.75" hidden="1">
      <c r="A980" s="101" t="s">
        <v>487</v>
      </c>
      <c r="B980" s="142" t="s">
        <v>589</v>
      </c>
      <c r="C980" s="143" t="s">
        <v>97</v>
      </c>
      <c r="D980" s="64">
        <v>-869.22</v>
      </c>
      <c r="E980" s="64">
        <v>-7032.41</v>
      </c>
      <c r="F980" s="64">
        <v>-347.35</v>
      </c>
      <c r="G980" s="64"/>
      <c r="H980" s="64"/>
      <c r="I980" s="64"/>
      <c r="J980" s="64"/>
      <c r="IB980" s="110"/>
      <c r="IC980" s="110"/>
      <c r="ID980" s="110"/>
      <c r="IE980" s="110"/>
      <c r="IF980" s="110"/>
      <c r="IG980" s="110"/>
      <c r="IH980" s="110"/>
      <c r="II980" s="110"/>
      <c r="IJ980" s="110"/>
      <c r="IK980" s="110"/>
      <c r="IL980" s="110"/>
      <c r="IM980" s="110"/>
      <c r="IN980" s="110"/>
      <c r="IO980" s="110"/>
      <c r="IP980" s="110"/>
      <c r="IQ980" s="110"/>
      <c r="IR980" s="110"/>
    </row>
    <row r="981" spans="1:252" s="21" customFormat="1" ht="12.75" hidden="1">
      <c r="A981" s="101" t="s">
        <v>488</v>
      </c>
      <c r="B981" s="142" t="s">
        <v>591</v>
      </c>
      <c r="C981" s="143" t="s">
        <v>98</v>
      </c>
      <c r="D981" s="64">
        <v>-362.18</v>
      </c>
      <c r="E981" s="64">
        <v>-2930.56</v>
      </c>
      <c r="F981" s="64">
        <v>-144.72</v>
      </c>
      <c r="G981" s="64"/>
      <c r="H981" s="64"/>
      <c r="I981" s="64"/>
      <c r="J981" s="64"/>
      <c r="IB981" s="110"/>
      <c r="IC981" s="110"/>
      <c r="ID981" s="110"/>
      <c r="IE981" s="110"/>
      <c r="IF981" s="110"/>
      <c r="IG981" s="110"/>
      <c r="IH981" s="110"/>
      <c r="II981" s="110"/>
      <c r="IJ981" s="110"/>
      <c r="IK981" s="110"/>
      <c r="IL981" s="110"/>
      <c r="IM981" s="110"/>
      <c r="IN981" s="110"/>
      <c r="IO981" s="110"/>
      <c r="IP981" s="110"/>
      <c r="IQ981" s="110"/>
      <c r="IR981" s="110"/>
    </row>
    <row r="982" spans="1:252" s="21" customFormat="1" ht="12.75" hidden="1">
      <c r="A982" s="101" t="s">
        <v>489</v>
      </c>
      <c r="B982" s="142" t="s">
        <v>593</v>
      </c>
      <c r="C982" s="143" t="s">
        <v>99</v>
      </c>
      <c r="D982" s="64">
        <v>-217.3</v>
      </c>
      <c r="E982" s="64">
        <v>-1758.42</v>
      </c>
      <c r="F982" s="64">
        <v>-86.82</v>
      </c>
      <c r="G982" s="64"/>
      <c r="H982" s="64"/>
      <c r="I982" s="64"/>
      <c r="J982" s="64"/>
      <c r="IB982" s="110"/>
      <c r="IC982" s="110"/>
      <c r="ID982" s="110"/>
      <c r="IE982" s="110"/>
      <c r="IF982" s="110"/>
      <c r="IG982" s="110"/>
      <c r="IH982" s="110"/>
      <c r="II982" s="110"/>
      <c r="IJ982" s="110"/>
      <c r="IK982" s="110"/>
      <c r="IL982" s="110"/>
      <c r="IM982" s="110"/>
      <c r="IN982" s="110"/>
      <c r="IO982" s="110"/>
      <c r="IP982" s="110"/>
      <c r="IQ982" s="110"/>
      <c r="IR982" s="110"/>
    </row>
    <row r="983" spans="1:252" s="21" customFormat="1" ht="12.75" hidden="1">
      <c r="A983" s="101" t="s">
        <v>600</v>
      </c>
      <c r="B983" s="142" t="s">
        <v>601</v>
      </c>
      <c r="C983" s="143" t="s">
        <v>101</v>
      </c>
      <c r="D983" s="64"/>
      <c r="E983" s="64">
        <v>-498.05</v>
      </c>
      <c r="F983" s="64"/>
      <c r="G983" s="64"/>
      <c r="H983" s="64"/>
      <c r="I983" s="64"/>
      <c r="J983" s="64"/>
      <c r="IB983" s="110"/>
      <c r="IC983" s="110"/>
      <c r="ID983" s="110"/>
      <c r="IE983" s="110"/>
      <c r="IF983" s="110"/>
      <c r="IG983" s="110"/>
      <c r="IH983" s="110"/>
      <c r="II983" s="110"/>
      <c r="IJ983" s="110"/>
      <c r="IK983" s="110"/>
      <c r="IL983" s="110"/>
      <c r="IM983" s="110"/>
      <c r="IN983" s="110"/>
      <c r="IO983" s="110"/>
      <c r="IP983" s="110"/>
      <c r="IQ983" s="110"/>
      <c r="IR983" s="110"/>
    </row>
    <row r="984" spans="1:252" s="21" customFormat="1" ht="18" hidden="1">
      <c r="A984" s="101" t="s">
        <v>602</v>
      </c>
      <c r="B984" s="142" t="s">
        <v>1559</v>
      </c>
      <c r="C984" s="143" t="s">
        <v>97</v>
      </c>
      <c r="D984" s="64">
        <v>-6249.67</v>
      </c>
      <c r="E984" s="64">
        <v>-25197.13</v>
      </c>
      <c r="F984" s="64">
        <v>-1450.96</v>
      </c>
      <c r="G984" s="64"/>
      <c r="H984" s="64"/>
      <c r="I984" s="64"/>
      <c r="J984" s="64"/>
      <c r="IB984" s="110"/>
      <c r="IC984" s="110"/>
      <c r="ID984" s="110"/>
      <c r="IE984" s="110"/>
      <c r="IF984" s="110"/>
      <c r="IG984" s="110"/>
      <c r="IH984" s="110"/>
      <c r="II984" s="110"/>
      <c r="IJ984" s="110"/>
      <c r="IK984" s="110"/>
      <c r="IL984" s="110"/>
      <c r="IM984" s="110"/>
      <c r="IN984" s="110"/>
      <c r="IO984" s="110"/>
      <c r="IP984" s="110"/>
      <c r="IQ984" s="110"/>
      <c r="IR984" s="110"/>
    </row>
    <row r="985" spans="1:252" s="21" customFormat="1" ht="12.75" hidden="1">
      <c r="A985" s="180" t="s">
        <v>603</v>
      </c>
      <c r="B985" s="181" t="s">
        <v>604</v>
      </c>
      <c r="C985" s="143" t="s">
        <v>97</v>
      </c>
      <c r="D985" s="64">
        <v>-26.55</v>
      </c>
      <c r="E985" s="64">
        <v>-446.61</v>
      </c>
      <c r="F985" s="64"/>
      <c r="G985" s="64"/>
      <c r="H985" s="64"/>
      <c r="I985" s="64"/>
      <c r="J985" s="64"/>
      <c r="IB985" s="110"/>
      <c r="IC985" s="110"/>
      <c r="ID985" s="110"/>
      <c r="IE985" s="110"/>
      <c r="IF985" s="110"/>
      <c r="IG985" s="110"/>
      <c r="IH985" s="110"/>
      <c r="II985" s="110"/>
      <c r="IJ985" s="110"/>
      <c r="IK985" s="110"/>
      <c r="IL985" s="110"/>
      <c r="IM985" s="110"/>
      <c r="IN985" s="110"/>
      <c r="IO985" s="110"/>
      <c r="IP985" s="110"/>
      <c r="IQ985" s="110"/>
      <c r="IR985" s="110"/>
    </row>
    <row r="986" spans="1:252" s="21" customFormat="1" ht="12.75" hidden="1">
      <c r="A986" s="101" t="s">
        <v>617</v>
      </c>
      <c r="B986" s="142" t="s">
        <v>618</v>
      </c>
      <c r="C986" s="143" t="s">
        <v>97</v>
      </c>
      <c r="D986" s="64">
        <v>-89.3</v>
      </c>
      <c r="E986" s="64">
        <v>-20.44</v>
      </c>
      <c r="F986" s="64"/>
      <c r="G986" s="64"/>
      <c r="H986" s="64"/>
      <c r="I986" s="64"/>
      <c r="J986" s="64"/>
      <c r="IB986" s="110"/>
      <c r="IC986" s="110"/>
      <c r="ID986" s="110"/>
      <c r="IE986" s="110"/>
      <c r="IF986" s="110"/>
      <c r="IG986" s="110"/>
      <c r="IH986" s="110"/>
      <c r="II986" s="110"/>
      <c r="IJ986" s="110"/>
      <c r="IK986" s="110"/>
      <c r="IL986" s="110"/>
      <c r="IM986" s="110"/>
      <c r="IN986" s="110"/>
      <c r="IO986" s="110"/>
      <c r="IP986" s="110"/>
      <c r="IQ986" s="110"/>
      <c r="IR986" s="110"/>
    </row>
    <row r="987" spans="1:252" s="21" customFormat="1" ht="12.75" hidden="1">
      <c r="A987" s="101" t="s">
        <v>619</v>
      </c>
      <c r="B987" s="142" t="s">
        <v>620</v>
      </c>
      <c r="C987" s="143" t="s">
        <v>97</v>
      </c>
      <c r="D987" s="64">
        <v>-180.99</v>
      </c>
      <c r="E987" s="64">
        <v>-472.49</v>
      </c>
      <c r="F987" s="64">
        <v>-334.86</v>
      </c>
      <c r="G987" s="64"/>
      <c r="H987" s="64"/>
      <c r="I987" s="64"/>
      <c r="J987" s="64"/>
      <c r="IB987" s="110"/>
      <c r="IC987" s="110"/>
      <c r="ID987" s="110"/>
      <c r="IE987" s="110"/>
      <c r="IF987" s="110"/>
      <c r="IG987" s="110"/>
      <c r="IH987" s="110"/>
      <c r="II987" s="110"/>
      <c r="IJ987" s="110"/>
      <c r="IK987" s="110"/>
      <c r="IL987" s="110"/>
      <c r="IM987" s="110"/>
      <c r="IN987" s="110"/>
      <c r="IO987" s="110"/>
      <c r="IP987" s="110"/>
      <c r="IQ987" s="110"/>
      <c r="IR987" s="110"/>
    </row>
    <row r="988" spans="1:252" s="21" customFormat="1" ht="12.75" hidden="1">
      <c r="A988" s="101" t="s">
        <v>621</v>
      </c>
      <c r="B988" s="142" t="s">
        <v>622</v>
      </c>
      <c r="C988" s="143" t="s">
        <v>97</v>
      </c>
      <c r="D988" s="64">
        <v>-3861.43</v>
      </c>
      <c r="E988" s="64">
        <v>-5445.93</v>
      </c>
      <c r="F988" s="64">
        <v>-6000.27</v>
      </c>
      <c r="G988" s="64"/>
      <c r="H988" s="64"/>
      <c r="I988" s="64"/>
      <c r="J988" s="64"/>
      <c r="IB988" s="110"/>
      <c r="IC988" s="110"/>
      <c r="ID988" s="110"/>
      <c r="IE988" s="110"/>
      <c r="IF988" s="110"/>
      <c r="IG988" s="110"/>
      <c r="IH988" s="110"/>
      <c r="II988" s="110"/>
      <c r="IJ988" s="110"/>
      <c r="IK988" s="110"/>
      <c r="IL988" s="110"/>
      <c r="IM988" s="110"/>
      <c r="IN988" s="110"/>
      <c r="IO988" s="110"/>
      <c r="IP988" s="110"/>
      <c r="IQ988" s="110"/>
      <c r="IR988" s="110"/>
    </row>
    <row r="989" spans="1:252" s="21" customFormat="1" ht="12.75" hidden="1">
      <c r="A989" s="101" t="s">
        <v>625</v>
      </c>
      <c r="B989" s="142" t="s">
        <v>626</v>
      </c>
      <c r="C989" s="143" t="s">
        <v>97</v>
      </c>
      <c r="D989" s="64"/>
      <c r="E989" s="64">
        <v>-852.05</v>
      </c>
      <c r="F989" s="64"/>
      <c r="G989" s="64"/>
      <c r="H989" s="64"/>
      <c r="I989" s="64"/>
      <c r="J989" s="64"/>
      <c r="IB989" s="110"/>
      <c r="IC989" s="110"/>
      <c r="ID989" s="110"/>
      <c r="IE989" s="110"/>
      <c r="IF989" s="110"/>
      <c r="IG989" s="110"/>
      <c r="IH989" s="110"/>
      <c r="II989" s="110"/>
      <c r="IJ989" s="110"/>
      <c r="IK989" s="110"/>
      <c r="IL989" s="110"/>
      <c r="IM989" s="110"/>
      <c r="IN989" s="110"/>
      <c r="IO989" s="110"/>
      <c r="IP989" s="110"/>
      <c r="IQ989" s="110"/>
      <c r="IR989" s="110"/>
    </row>
    <row r="990" spans="1:252" s="21" customFormat="1" ht="12.75" hidden="1">
      <c r="A990" s="101" t="s">
        <v>1140</v>
      </c>
      <c r="B990" s="142" t="s">
        <v>493</v>
      </c>
      <c r="C990" s="143" t="s">
        <v>207</v>
      </c>
      <c r="D990" s="64">
        <v>-685.39</v>
      </c>
      <c r="E990" s="64">
        <v>-431.09</v>
      </c>
      <c r="F990" s="64">
        <v>-432.26</v>
      </c>
      <c r="G990" s="64"/>
      <c r="H990" s="64"/>
      <c r="I990" s="64"/>
      <c r="J990" s="64"/>
      <c r="IB990" s="110"/>
      <c r="IC990" s="110"/>
      <c r="ID990" s="110"/>
      <c r="IE990" s="110"/>
      <c r="IF990" s="110"/>
      <c r="IG990" s="110"/>
      <c r="IH990" s="110"/>
      <c r="II990" s="110"/>
      <c r="IJ990" s="110"/>
      <c r="IK990" s="110"/>
      <c r="IL990" s="110"/>
      <c r="IM990" s="110"/>
      <c r="IN990" s="110"/>
      <c r="IO990" s="110"/>
      <c r="IP990" s="110"/>
      <c r="IQ990" s="110"/>
      <c r="IR990" s="110"/>
    </row>
    <row r="991" spans="1:252" s="21" customFormat="1" ht="12.75" hidden="1">
      <c r="A991" s="101" t="s">
        <v>965</v>
      </c>
      <c r="B991" s="142" t="s">
        <v>966</v>
      </c>
      <c r="C991" s="143" t="s">
        <v>97</v>
      </c>
      <c r="D991" s="64">
        <v>-1757.91</v>
      </c>
      <c r="E991" s="64">
        <v>-2531</v>
      </c>
      <c r="F991" s="64">
        <v>-805.29</v>
      </c>
      <c r="G991" s="64"/>
      <c r="H991" s="64"/>
      <c r="I991" s="64"/>
      <c r="J991" s="64"/>
      <c r="IB991" s="110"/>
      <c r="IC991" s="110"/>
      <c r="ID991" s="110"/>
      <c r="IE991" s="110"/>
      <c r="IF991" s="110"/>
      <c r="IG991" s="110"/>
      <c r="IH991" s="110"/>
      <c r="II991" s="110"/>
      <c r="IJ991" s="110"/>
      <c r="IK991" s="110"/>
      <c r="IL991" s="110"/>
      <c r="IM991" s="110"/>
      <c r="IN991" s="110"/>
      <c r="IO991" s="110"/>
      <c r="IP991" s="110"/>
      <c r="IQ991" s="110"/>
      <c r="IR991" s="110"/>
    </row>
    <row r="992" spans="1:252" s="21" customFormat="1" ht="12.75" hidden="1">
      <c r="A992" s="101" t="s">
        <v>967</v>
      </c>
      <c r="B992" s="142" t="s">
        <v>968</v>
      </c>
      <c r="C992" s="143" t="s">
        <v>98</v>
      </c>
      <c r="D992" s="64">
        <v>-733.07</v>
      </c>
      <c r="E992" s="64">
        <v>-1055.23</v>
      </c>
      <c r="F992" s="64">
        <v>-336.24</v>
      </c>
      <c r="G992" s="64"/>
      <c r="H992" s="64"/>
      <c r="I992" s="64"/>
      <c r="J992" s="64"/>
      <c r="IB992" s="110"/>
      <c r="IC992" s="110"/>
      <c r="ID992" s="110"/>
      <c r="IE992" s="110"/>
      <c r="IF992" s="110"/>
      <c r="IG992" s="110"/>
      <c r="IH992" s="110"/>
      <c r="II992" s="110"/>
      <c r="IJ992" s="110"/>
      <c r="IK992" s="110"/>
      <c r="IL992" s="110"/>
      <c r="IM992" s="110"/>
      <c r="IN992" s="110"/>
      <c r="IO992" s="110"/>
      <c r="IP992" s="110"/>
      <c r="IQ992" s="110"/>
      <c r="IR992" s="110"/>
    </row>
    <row r="993" spans="1:252" s="21" customFormat="1" ht="12.75" hidden="1">
      <c r="A993" s="101" t="s">
        <v>969</v>
      </c>
      <c r="B993" s="142" t="s">
        <v>970</v>
      </c>
      <c r="C993" s="143" t="s">
        <v>99</v>
      </c>
      <c r="D993" s="64">
        <v>-439.67</v>
      </c>
      <c r="E993" s="64">
        <v>-632.9</v>
      </c>
      <c r="F993" s="64">
        <v>-201.64</v>
      </c>
      <c r="G993" s="64"/>
      <c r="H993" s="64"/>
      <c r="I993" s="64"/>
      <c r="J993" s="64"/>
      <c r="IB993" s="110"/>
      <c r="IC993" s="110"/>
      <c r="ID993" s="110"/>
      <c r="IE993" s="110"/>
      <c r="IF993" s="110"/>
      <c r="IG993" s="110"/>
      <c r="IH993" s="110"/>
      <c r="II993" s="110"/>
      <c r="IJ993" s="110"/>
      <c r="IK993" s="110"/>
      <c r="IL993" s="110"/>
      <c r="IM993" s="110"/>
      <c r="IN993" s="110"/>
      <c r="IO993" s="110"/>
      <c r="IP993" s="110"/>
      <c r="IQ993" s="110"/>
      <c r="IR993" s="110"/>
    </row>
    <row r="994" spans="1:252" s="21" customFormat="1" ht="12.75" hidden="1">
      <c r="A994" s="101" t="s">
        <v>973</v>
      </c>
      <c r="B994" s="142" t="s">
        <v>974</v>
      </c>
      <c r="C994" s="143" t="s">
        <v>97</v>
      </c>
      <c r="D994" s="64">
        <v>-183.78</v>
      </c>
      <c r="E994" s="64">
        <v>-12.4</v>
      </c>
      <c r="F994" s="64">
        <v>-1.25</v>
      </c>
      <c r="G994" s="64"/>
      <c r="H994" s="64"/>
      <c r="I994" s="64"/>
      <c r="J994" s="64"/>
      <c r="IB994" s="110"/>
      <c r="IC994" s="110"/>
      <c r="ID994" s="110"/>
      <c r="IE994" s="110"/>
      <c r="IF994" s="110"/>
      <c r="IG994" s="110"/>
      <c r="IH994" s="110"/>
      <c r="II994" s="110"/>
      <c r="IJ994" s="110"/>
      <c r="IK994" s="110"/>
      <c r="IL994" s="110"/>
      <c r="IM994" s="110"/>
      <c r="IN994" s="110"/>
      <c r="IO994" s="110"/>
      <c r="IP994" s="110"/>
      <c r="IQ994" s="110"/>
      <c r="IR994" s="110"/>
    </row>
    <row r="995" spans="1:252" s="21" customFormat="1" ht="12.75" hidden="1">
      <c r="A995" s="101" t="s">
        <v>975</v>
      </c>
      <c r="B995" s="142" t="s">
        <v>976</v>
      </c>
      <c r="C995" s="143" t="s">
        <v>98</v>
      </c>
      <c r="D995" s="64">
        <v>-76.76</v>
      </c>
      <c r="E995" s="64">
        <v>-5.16</v>
      </c>
      <c r="F995" s="64">
        <v>-0.52</v>
      </c>
      <c r="G995" s="64"/>
      <c r="H995" s="64"/>
      <c r="I995" s="64"/>
      <c r="J995" s="64"/>
      <c r="IB995" s="110"/>
      <c r="IC995" s="110"/>
      <c r="ID995" s="110"/>
      <c r="IE995" s="110"/>
      <c r="IF995" s="110"/>
      <c r="IG995" s="110"/>
      <c r="IH995" s="110"/>
      <c r="II995" s="110"/>
      <c r="IJ995" s="110"/>
      <c r="IK995" s="110"/>
      <c r="IL995" s="110"/>
      <c r="IM995" s="110"/>
      <c r="IN995" s="110"/>
      <c r="IO995" s="110"/>
      <c r="IP995" s="110"/>
      <c r="IQ995" s="110"/>
      <c r="IR995" s="110"/>
    </row>
    <row r="996" spans="1:252" s="21" customFormat="1" ht="12.75" hidden="1">
      <c r="A996" s="101" t="s">
        <v>977</v>
      </c>
      <c r="B996" s="142" t="s">
        <v>978</v>
      </c>
      <c r="C996" s="143" t="s">
        <v>99</v>
      </c>
      <c r="D996" s="64">
        <v>-46.02</v>
      </c>
      <c r="E996" s="64">
        <v>-3.13</v>
      </c>
      <c r="F996" s="64">
        <v>-0.32</v>
      </c>
      <c r="G996" s="64"/>
      <c r="H996" s="64"/>
      <c r="I996" s="64"/>
      <c r="J996" s="64"/>
      <c r="IB996" s="110"/>
      <c r="IC996" s="110"/>
      <c r="ID996" s="110"/>
      <c r="IE996" s="110"/>
      <c r="IF996" s="110"/>
      <c r="IG996" s="110"/>
      <c r="IH996" s="110"/>
      <c r="II996" s="110"/>
      <c r="IJ996" s="110"/>
      <c r="IK996" s="110"/>
      <c r="IL996" s="110"/>
      <c r="IM996" s="110"/>
      <c r="IN996" s="110"/>
      <c r="IO996" s="110"/>
      <c r="IP996" s="110"/>
      <c r="IQ996" s="110"/>
      <c r="IR996" s="110"/>
    </row>
    <row r="997" spans="1:252" s="21" customFormat="1" ht="12.75" hidden="1">
      <c r="A997" s="101" t="s">
        <v>981</v>
      </c>
      <c r="B997" s="142" t="s">
        <v>982</v>
      </c>
      <c r="C997" s="143" t="s">
        <v>97</v>
      </c>
      <c r="D997" s="64">
        <v>-241.93</v>
      </c>
      <c r="E997" s="64">
        <v>-3432.62</v>
      </c>
      <c r="F997" s="64"/>
      <c r="G997" s="64"/>
      <c r="H997" s="64"/>
      <c r="I997" s="64"/>
      <c r="J997" s="64"/>
      <c r="IB997" s="110"/>
      <c r="IC997" s="110"/>
      <c r="ID997" s="110"/>
      <c r="IE997" s="110"/>
      <c r="IF997" s="110"/>
      <c r="IG997" s="110"/>
      <c r="IH997" s="110"/>
      <c r="II997" s="110"/>
      <c r="IJ997" s="110"/>
      <c r="IK997" s="110"/>
      <c r="IL997" s="110"/>
      <c r="IM997" s="110"/>
      <c r="IN997" s="110"/>
      <c r="IO997" s="110"/>
      <c r="IP997" s="110"/>
      <c r="IQ997" s="110"/>
      <c r="IR997" s="110"/>
    </row>
    <row r="998" spans="1:252" s="21" customFormat="1" ht="12.75" hidden="1">
      <c r="A998" s="101" t="s">
        <v>1978</v>
      </c>
      <c r="B998" s="142" t="s">
        <v>2010</v>
      </c>
      <c r="C998" s="143" t="s">
        <v>97</v>
      </c>
      <c r="D998" s="64"/>
      <c r="E998" s="64"/>
      <c r="F998" s="64">
        <v>-189.51</v>
      </c>
      <c r="G998" s="64"/>
      <c r="H998" s="64"/>
      <c r="I998" s="64"/>
      <c r="J998" s="64"/>
      <c r="IB998" s="110"/>
      <c r="IC998" s="110"/>
      <c r="ID998" s="110"/>
      <c r="IE998" s="110"/>
      <c r="IF998" s="110"/>
      <c r="IG998" s="110"/>
      <c r="IH998" s="110"/>
      <c r="II998" s="110"/>
      <c r="IJ998" s="110"/>
      <c r="IK998" s="110"/>
      <c r="IL998" s="110"/>
      <c r="IM998" s="110"/>
      <c r="IN998" s="110"/>
      <c r="IO998" s="110"/>
      <c r="IP998" s="110"/>
      <c r="IQ998" s="110"/>
      <c r="IR998" s="110"/>
    </row>
    <row r="999" spans="1:252" s="21" customFormat="1" ht="12.75" hidden="1">
      <c r="A999" s="101" t="s">
        <v>1979</v>
      </c>
      <c r="B999" s="142" t="s">
        <v>2011</v>
      </c>
      <c r="C999" s="143" t="s">
        <v>97</v>
      </c>
      <c r="D999" s="64"/>
      <c r="E999" s="64"/>
      <c r="F999" s="64">
        <v>-213.24</v>
      </c>
      <c r="G999" s="64"/>
      <c r="H999" s="64"/>
      <c r="I999" s="64"/>
      <c r="J999" s="64"/>
      <c r="IB999" s="110"/>
      <c r="IC999" s="110"/>
      <c r="ID999" s="110"/>
      <c r="IE999" s="110"/>
      <c r="IF999" s="110"/>
      <c r="IG999" s="110"/>
      <c r="IH999" s="110"/>
      <c r="II999" s="110"/>
      <c r="IJ999" s="110"/>
      <c r="IK999" s="110"/>
      <c r="IL999" s="110"/>
      <c r="IM999" s="110"/>
      <c r="IN999" s="110"/>
      <c r="IO999" s="110"/>
      <c r="IP999" s="110"/>
      <c r="IQ999" s="110"/>
      <c r="IR999" s="110"/>
    </row>
    <row r="1000" spans="1:252" s="21" customFormat="1" ht="12.75" hidden="1">
      <c r="A1000" s="101" t="s">
        <v>1485</v>
      </c>
      <c r="B1000" s="101" t="s">
        <v>1462</v>
      </c>
      <c r="C1000" s="143" t="s">
        <v>101</v>
      </c>
      <c r="D1000" s="64"/>
      <c r="E1000" s="64">
        <v>-79.69</v>
      </c>
      <c r="F1000" s="64"/>
      <c r="G1000" s="64"/>
      <c r="H1000" s="64"/>
      <c r="I1000" s="64"/>
      <c r="J1000" s="64"/>
      <c r="IB1000" s="110"/>
      <c r="IC1000" s="110"/>
      <c r="ID1000" s="110"/>
      <c r="IE1000" s="110"/>
      <c r="IF1000" s="110"/>
      <c r="IG1000" s="110"/>
      <c r="IH1000" s="110"/>
      <c r="II1000" s="110"/>
      <c r="IJ1000" s="110"/>
      <c r="IK1000" s="110"/>
      <c r="IL1000" s="110"/>
      <c r="IM1000" s="110"/>
      <c r="IN1000" s="110"/>
      <c r="IO1000" s="110"/>
      <c r="IP1000" s="110"/>
      <c r="IQ1000" s="110"/>
      <c r="IR1000" s="110"/>
    </row>
    <row r="1001" spans="1:252" s="21" customFormat="1" ht="18" hidden="1">
      <c r="A1001" s="101" t="s">
        <v>1539</v>
      </c>
      <c r="B1001" s="142" t="s">
        <v>1540</v>
      </c>
      <c r="C1001" s="143" t="s">
        <v>207</v>
      </c>
      <c r="D1001" s="64">
        <v>-4.8</v>
      </c>
      <c r="E1001" s="64">
        <v>-27.78</v>
      </c>
      <c r="F1001" s="64">
        <v>-2.4</v>
      </c>
      <c r="G1001" s="64"/>
      <c r="H1001" s="64"/>
      <c r="I1001" s="64"/>
      <c r="J1001" s="64"/>
      <c r="IB1001" s="110"/>
      <c r="IC1001" s="110"/>
      <c r="ID1001" s="110"/>
      <c r="IE1001" s="110"/>
      <c r="IF1001" s="110"/>
      <c r="IG1001" s="110"/>
      <c r="IH1001" s="110"/>
      <c r="II1001" s="110"/>
      <c r="IJ1001" s="110"/>
      <c r="IK1001" s="110"/>
      <c r="IL1001" s="110"/>
      <c r="IM1001" s="110"/>
      <c r="IN1001" s="110"/>
      <c r="IO1001" s="110"/>
      <c r="IP1001" s="110"/>
      <c r="IQ1001" s="110"/>
      <c r="IR1001" s="110"/>
    </row>
    <row r="1002" spans="1:252" s="21" customFormat="1" ht="18" hidden="1">
      <c r="A1002" s="101" t="s">
        <v>994</v>
      </c>
      <c r="B1002" s="142" t="s">
        <v>995</v>
      </c>
      <c r="C1002" s="143" t="s">
        <v>97</v>
      </c>
      <c r="D1002" s="64">
        <v>-98791.05</v>
      </c>
      <c r="E1002" s="64">
        <v>-56596.12</v>
      </c>
      <c r="F1002" s="64">
        <v>-28340.04</v>
      </c>
      <c r="G1002" s="64"/>
      <c r="H1002" s="64"/>
      <c r="I1002" s="64"/>
      <c r="J1002" s="64"/>
      <c r="IB1002" s="110"/>
      <c r="IC1002" s="110"/>
      <c r="ID1002" s="110"/>
      <c r="IE1002" s="110"/>
      <c r="IF1002" s="110"/>
      <c r="IG1002" s="110"/>
      <c r="IH1002" s="110"/>
      <c r="II1002" s="110"/>
      <c r="IJ1002" s="110"/>
      <c r="IK1002" s="110"/>
      <c r="IL1002" s="110"/>
      <c r="IM1002" s="110"/>
      <c r="IN1002" s="110"/>
      <c r="IO1002" s="110"/>
      <c r="IP1002" s="110"/>
      <c r="IQ1002" s="110"/>
      <c r="IR1002" s="110"/>
    </row>
    <row r="1003" spans="1:252" s="21" customFormat="1" ht="18" hidden="1">
      <c r="A1003" s="101" t="s">
        <v>996</v>
      </c>
      <c r="B1003" s="142" t="s">
        <v>997</v>
      </c>
      <c r="C1003" s="143" t="s">
        <v>98</v>
      </c>
      <c r="D1003" s="64">
        <v>-41170.7</v>
      </c>
      <c r="E1003" s="64">
        <v>-23585.74</v>
      </c>
      <c r="F1003" s="64">
        <v>-11810.23</v>
      </c>
      <c r="G1003" s="64"/>
      <c r="H1003" s="64"/>
      <c r="I1003" s="64"/>
      <c r="J1003" s="64"/>
      <c r="IB1003" s="110"/>
      <c r="IC1003" s="110"/>
      <c r="ID1003" s="110"/>
      <c r="IE1003" s="110"/>
      <c r="IF1003" s="110"/>
      <c r="IG1003" s="110"/>
      <c r="IH1003" s="110"/>
      <c r="II1003" s="110"/>
      <c r="IJ1003" s="110"/>
      <c r="IK1003" s="110"/>
      <c r="IL1003" s="110"/>
      <c r="IM1003" s="110"/>
      <c r="IN1003" s="110"/>
      <c r="IO1003" s="110"/>
      <c r="IP1003" s="110"/>
      <c r="IQ1003" s="110"/>
      <c r="IR1003" s="110"/>
    </row>
    <row r="1004" spans="1:252" s="21" customFormat="1" ht="18" hidden="1">
      <c r="A1004" s="101" t="s">
        <v>998</v>
      </c>
      <c r="B1004" s="142" t="s">
        <v>999</v>
      </c>
      <c r="C1004" s="143" t="s">
        <v>99</v>
      </c>
      <c r="D1004" s="64">
        <v>-24700.63</v>
      </c>
      <c r="E1004" s="64">
        <v>-14150.78</v>
      </c>
      <c r="F1004" s="64">
        <v>-7085.29</v>
      </c>
      <c r="G1004" s="64"/>
      <c r="H1004" s="64"/>
      <c r="I1004" s="64"/>
      <c r="J1004" s="64"/>
      <c r="IB1004" s="110"/>
      <c r="IC1004" s="110"/>
      <c r="ID1004" s="110"/>
      <c r="IE1004" s="110"/>
      <c r="IF1004" s="110"/>
      <c r="IG1004" s="110"/>
      <c r="IH1004" s="110"/>
      <c r="II1004" s="110"/>
      <c r="IJ1004" s="110"/>
      <c r="IK1004" s="110"/>
      <c r="IL1004" s="110"/>
      <c r="IM1004" s="110"/>
      <c r="IN1004" s="110"/>
      <c r="IO1004" s="110"/>
      <c r="IP1004" s="110"/>
      <c r="IQ1004" s="110"/>
      <c r="IR1004" s="110"/>
    </row>
    <row r="1005" spans="1:252" s="21" customFormat="1" ht="18" hidden="1">
      <c r="A1005" s="101" t="s">
        <v>1001</v>
      </c>
      <c r="B1005" s="142" t="s">
        <v>1002</v>
      </c>
      <c r="C1005" s="143" t="s">
        <v>97</v>
      </c>
      <c r="D1005" s="64">
        <v>-5099.09</v>
      </c>
      <c r="E1005" s="64">
        <v>-28313.28</v>
      </c>
      <c r="F1005" s="64">
        <v>-1589.92</v>
      </c>
      <c r="G1005" s="64"/>
      <c r="H1005" s="64"/>
      <c r="I1005" s="64"/>
      <c r="J1005" s="64"/>
      <c r="IB1005" s="110"/>
      <c r="IC1005" s="110"/>
      <c r="ID1005" s="110"/>
      <c r="IE1005" s="110"/>
      <c r="IF1005" s="110"/>
      <c r="IG1005" s="110"/>
      <c r="IH1005" s="110"/>
      <c r="II1005" s="110"/>
      <c r="IJ1005" s="110"/>
      <c r="IK1005" s="110"/>
      <c r="IL1005" s="110"/>
      <c r="IM1005" s="110"/>
      <c r="IN1005" s="110"/>
      <c r="IO1005" s="110"/>
      <c r="IP1005" s="110"/>
      <c r="IQ1005" s="110"/>
      <c r="IR1005" s="110"/>
    </row>
    <row r="1006" spans="1:252" s="21" customFormat="1" ht="18" hidden="1">
      <c r="A1006" s="101" t="s">
        <v>1003</v>
      </c>
      <c r="B1006" s="142" t="s">
        <v>1004</v>
      </c>
      <c r="C1006" s="143" t="s">
        <v>98</v>
      </c>
      <c r="D1006" s="64">
        <v>-2125.52</v>
      </c>
      <c r="E1006" s="64">
        <v>-11797.72</v>
      </c>
      <c r="F1006" s="64">
        <v>-662.49</v>
      </c>
      <c r="G1006" s="64"/>
      <c r="H1006" s="64"/>
      <c r="I1006" s="64"/>
      <c r="J1006" s="64"/>
      <c r="IB1006" s="110"/>
      <c r="IC1006" s="110"/>
      <c r="ID1006" s="110"/>
      <c r="IE1006" s="110"/>
      <c r="IF1006" s="110"/>
      <c r="IG1006" s="110"/>
      <c r="IH1006" s="110"/>
      <c r="II1006" s="110"/>
      <c r="IJ1006" s="110"/>
      <c r="IK1006" s="110"/>
      <c r="IL1006" s="110"/>
      <c r="IM1006" s="110"/>
      <c r="IN1006" s="110"/>
      <c r="IO1006" s="110"/>
      <c r="IP1006" s="110"/>
      <c r="IQ1006" s="110"/>
      <c r="IR1006" s="110"/>
    </row>
    <row r="1007" spans="1:252" s="21" customFormat="1" ht="18" hidden="1">
      <c r="A1007" s="101" t="s">
        <v>1005</v>
      </c>
      <c r="B1007" s="142" t="s">
        <v>1006</v>
      </c>
      <c r="C1007" s="143" t="s">
        <v>99</v>
      </c>
      <c r="D1007" s="64">
        <v>-1274.84</v>
      </c>
      <c r="E1007" s="64">
        <v>-7078.46</v>
      </c>
      <c r="F1007" s="64">
        <v>-397.49</v>
      </c>
      <c r="G1007" s="64"/>
      <c r="H1007" s="64"/>
      <c r="I1007" s="64"/>
      <c r="J1007" s="64"/>
      <c r="IB1007" s="110"/>
      <c r="IC1007" s="110"/>
      <c r="ID1007" s="110"/>
      <c r="IE1007" s="110"/>
      <c r="IF1007" s="110"/>
      <c r="IG1007" s="110"/>
      <c r="IH1007" s="110"/>
      <c r="II1007" s="110"/>
      <c r="IJ1007" s="110"/>
      <c r="IK1007" s="110"/>
      <c r="IL1007" s="110"/>
      <c r="IM1007" s="110"/>
      <c r="IN1007" s="110"/>
      <c r="IO1007" s="110"/>
      <c r="IP1007" s="110"/>
      <c r="IQ1007" s="110"/>
      <c r="IR1007" s="110"/>
    </row>
    <row r="1008" spans="1:252" s="21" customFormat="1" ht="12.75" hidden="1">
      <c r="A1008" s="101" t="s">
        <v>1009</v>
      </c>
      <c r="B1008" s="142" t="s">
        <v>1010</v>
      </c>
      <c r="C1008" s="143" t="s">
        <v>97</v>
      </c>
      <c r="D1008" s="64">
        <v>-48297.94</v>
      </c>
      <c r="E1008" s="64">
        <v>-29784.5</v>
      </c>
      <c r="F1008" s="64"/>
      <c r="G1008" s="64"/>
      <c r="H1008" s="64"/>
      <c r="I1008" s="64"/>
      <c r="J1008" s="64"/>
      <c r="IB1008" s="110"/>
      <c r="IC1008" s="110"/>
      <c r="ID1008" s="110"/>
      <c r="IE1008" s="110"/>
      <c r="IF1008" s="110"/>
      <c r="IG1008" s="110"/>
      <c r="IH1008" s="110"/>
      <c r="II1008" s="110"/>
      <c r="IJ1008" s="110"/>
      <c r="IK1008" s="110"/>
      <c r="IL1008" s="110"/>
      <c r="IM1008" s="110"/>
      <c r="IN1008" s="110"/>
      <c r="IO1008" s="110"/>
      <c r="IP1008" s="110"/>
      <c r="IQ1008" s="110"/>
      <c r="IR1008" s="110"/>
    </row>
    <row r="1009" spans="1:252" s="21" customFormat="1" ht="18" hidden="1">
      <c r="A1009" s="101" t="s">
        <v>1982</v>
      </c>
      <c r="B1009" s="142" t="s">
        <v>2012</v>
      </c>
      <c r="C1009" s="143" t="s">
        <v>97</v>
      </c>
      <c r="D1009" s="64"/>
      <c r="E1009" s="64"/>
      <c r="F1009" s="64">
        <v>-5206.01</v>
      </c>
      <c r="G1009" s="64"/>
      <c r="H1009" s="64"/>
      <c r="I1009" s="64"/>
      <c r="J1009" s="64"/>
      <c r="IB1009" s="110"/>
      <c r="IC1009" s="110"/>
      <c r="ID1009" s="110"/>
      <c r="IE1009" s="110"/>
      <c r="IF1009" s="110"/>
      <c r="IG1009" s="110"/>
      <c r="IH1009" s="110"/>
      <c r="II1009" s="110"/>
      <c r="IJ1009" s="110"/>
      <c r="IK1009" s="110"/>
      <c r="IL1009" s="110"/>
      <c r="IM1009" s="110"/>
      <c r="IN1009" s="110"/>
      <c r="IO1009" s="110"/>
      <c r="IP1009" s="110"/>
      <c r="IQ1009" s="110"/>
      <c r="IR1009" s="110"/>
    </row>
    <row r="1010" spans="1:252" s="21" customFormat="1" ht="18" hidden="1">
      <c r="A1010" s="101" t="s">
        <v>1984</v>
      </c>
      <c r="B1010" s="142" t="s">
        <v>2013</v>
      </c>
      <c r="C1010" s="143" t="s">
        <v>97</v>
      </c>
      <c r="D1010" s="64"/>
      <c r="E1010" s="64"/>
      <c r="F1010" s="64">
        <v>-12656.1</v>
      </c>
      <c r="G1010" s="64"/>
      <c r="H1010" s="64"/>
      <c r="I1010" s="64"/>
      <c r="J1010" s="64"/>
      <c r="IB1010" s="110"/>
      <c r="IC1010" s="110"/>
      <c r="ID1010" s="110"/>
      <c r="IE1010" s="110"/>
      <c r="IF1010" s="110"/>
      <c r="IG1010" s="110"/>
      <c r="IH1010" s="110"/>
      <c r="II1010" s="110"/>
      <c r="IJ1010" s="110"/>
      <c r="IK1010" s="110"/>
      <c r="IL1010" s="110"/>
      <c r="IM1010" s="110"/>
      <c r="IN1010" s="110"/>
      <c r="IO1010" s="110"/>
      <c r="IP1010" s="110"/>
      <c r="IQ1010" s="110"/>
      <c r="IR1010" s="110"/>
    </row>
    <row r="1011" spans="1:252" s="21" customFormat="1" ht="18" hidden="1">
      <c r="A1011" s="101" t="s">
        <v>1318</v>
      </c>
      <c r="B1011" s="142" t="s">
        <v>1319</v>
      </c>
      <c r="C1011" s="143" t="s">
        <v>207</v>
      </c>
      <c r="D1011" s="64">
        <v>-136.25</v>
      </c>
      <c r="E1011" s="64">
        <v>-231.65</v>
      </c>
      <c r="F1011" s="64">
        <v>-51.76</v>
      </c>
      <c r="G1011" s="64"/>
      <c r="H1011" s="64"/>
      <c r="I1011" s="64"/>
      <c r="J1011" s="64"/>
      <c r="IB1011" s="110"/>
      <c r="IC1011" s="110"/>
      <c r="ID1011" s="110"/>
      <c r="IE1011" s="110"/>
      <c r="IF1011" s="110"/>
      <c r="IG1011" s="110"/>
      <c r="IH1011" s="110"/>
      <c r="II1011" s="110"/>
      <c r="IJ1011" s="110"/>
      <c r="IK1011" s="110"/>
      <c r="IL1011" s="110"/>
      <c r="IM1011" s="110"/>
      <c r="IN1011" s="110"/>
      <c r="IO1011" s="110"/>
      <c r="IP1011" s="110"/>
      <c r="IQ1011" s="110"/>
      <c r="IR1011" s="110"/>
    </row>
    <row r="1012" spans="1:252" s="21" customFormat="1" ht="12.75" hidden="1">
      <c r="A1012" s="101" t="s">
        <v>1324</v>
      </c>
      <c r="B1012" s="142" t="s">
        <v>1325</v>
      </c>
      <c r="C1012" s="143" t="s">
        <v>97</v>
      </c>
      <c r="D1012" s="64">
        <v>-2401.76</v>
      </c>
      <c r="E1012" s="64">
        <v>-38211.34</v>
      </c>
      <c r="F1012" s="64">
        <v>-767.07</v>
      </c>
      <c r="G1012" s="64"/>
      <c r="H1012" s="64"/>
      <c r="I1012" s="64"/>
      <c r="J1012" s="64"/>
      <c r="IB1012" s="110"/>
      <c r="IC1012" s="110"/>
      <c r="ID1012" s="110"/>
      <c r="IE1012" s="110"/>
      <c r="IF1012" s="110"/>
      <c r="IG1012" s="110"/>
      <c r="IH1012" s="110"/>
      <c r="II1012" s="110"/>
      <c r="IJ1012" s="110"/>
      <c r="IK1012" s="110"/>
      <c r="IL1012" s="110"/>
      <c r="IM1012" s="110"/>
      <c r="IN1012" s="110"/>
      <c r="IO1012" s="110"/>
      <c r="IP1012" s="110"/>
      <c r="IQ1012" s="110"/>
      <c r="IR1012" s="110"/>
    </row>
    <row r="1013" spans="1:252" s="21" customFormat="1" ht="12.75" hidden="1">
      <c r="A1013" s="101" t="s">
        <v>1846</v>
      </c>
      <c r="B1013" s="142" t="s">
        <v>1328</v>
      </c>
      <c r="C1013" s="143" t="s">
        <v>97</v>
      </c>
      <c r="D1013" s="64"/>
      <c r="E1013" s="64">
        <v>-592.55</v>
      </c>
      <c r="F1013" s="64"/>
      <c r="G1013" s="64"/>
      <c r="H1013" s="64"/>
      <c r="I1013" s="64"/>
      <c r="J1013" s="64"/>
      <c r="IB1013" s="110"/>
      <c r="IC1013" s="110"/>
      <c r="ID1013" s="110"/>
      <c r="IE1013" s="110"/>
      <c r="IF1013" s="110"/>
      <c r="IG1013" s="110"/>
      <c r="IH1013" s="110"/>
      <c r="II1013" s="110"/>
      <c r="IJ1013" s="110"/>
      <c r="IK1013" s="110"/>
      <c r="IL1013" s="110"/>
      <c r="IM1013" s="110"/>
      <c r="IN1013" s="110"/>
      <c r="IO1013" s="110"/>
      <c r="IP1013" s="110"/>
      <c r="IQ1013" s="110"/>
      <c r="IR1013" s="110"/>
    </row>
    <row r="1014" spans="1:252" s="21" customFormat="1" ht="12.75" hidden="1">
      <c r="A1014" s="101" t="s">
        <v>1035</v>
      </c>
      <c r="B1014" s="142" t="s">
        <v>1036</v>
      </c>
      <c r="C1014" s="143" t="s">
        <v>97</v>
      </c>
      <c r="D1014" s="64">
        <v>-116038.4</v>
      </c>
      <c r="E1014" s="64">
        <v>-74801.95</v>
      </c>
      <c r="F1014" s="64">
        <v>-34542.46</v>
      </c>
      <c r="G1014" s="64"/>
      <c r="H1014" s="64"/>
      <c r="I1014" s="64"/>
      <c r="J1014" s="64"/>
      <c r="IB1014" s="110"/>
      <c r="IC1014" s="110"/>
      <c r="ID1014" s="110"/>
      <c r="IE1014" s="110"/>
      <c r="IF1014" s="110"/>
      <c r="IG1014" s="110"/>
      <c r="IH1014" s="110"/>
      <c r="II1014" s="110"/>
      <c r="IJ1014" s="110"/>
      <c r="IK1014" s="110"/>
      <c r="IL1014" s="110"/>
      <c r="IM1014" s="110"/>
      <c r="IN1014" s="110"/>
      <c r="IO1014" s="110"/>
      <c r="IP1014" s="110"/>
      <c r="IQ1014" s="110"/>
      <c r="IR1014" s="110"/>
    </row>
    <row r="1015" spans="1:252" s="21" customFormat="1" ht="12.75" hidden="1">
      <c r="A1015" s="101" t="s">
        <v>1037</v>
      </c>
      <c r="B1015" s="142" t="s">
        <v>1038</v>
      </c>
      <c r="C1015" s="143" t="s">
        <v>98</v>
      </c>
      <c r="D1015" s="64">
        <v>-48355.33</v>
      </c>
      <c r="E1015" s="64">
        <v>-31171.9</v>
      </c>
      <c r="F1015" s="64">
        <v>-14395.08</v>
      </c>
      <c r="G1015" s="64"/>
      <c r="H1015" s="64"/>
      <c r="I1015" s="64"/>
      <c r="J1015" s="64"/>
      <c r="IB1015" s="110"/>
      <c r="IC1015" s="110"/>
      <c r="ID1015" s="110"/>
      <c r="IE1015" s="110"/>
      <c r="IF1015" s="110"/>
      <c r="IG1015" s="110"/>
      <c r="IH1015" s="110"/>
      <c r="II1015" s="110"/>
      <c r="IJ1015" s="110"/>
      <c r="IK1015" s="110"/>
      <c r="IL1015" s="110"/>
      <c r="IM1015" s="110"/>
      <c r="IN1015" s="110"/>
      <c r="IO1015" s="110"/>
      <c r="IP1015" s="110"/>
      <c r="IQ1015" s="110"/>
      <c r="IR1015" s="110"/>
    </row>
    <row r="1016" spans="1:252" s="21" customFormat="1" ht="12.75" hidden="1">
      <c r="A1016" s="101" t="s">
        <v>1039</v>
      </c>
      <c r="B1016" s="142" t="s">
        <v>1040</v>
      </c>
      <c r="C1016" s="143" t="s">
        <v>99</v>
      </c>
      <c r="D1016" s="64">
        <v>-29012.28</v>
      </c>
      <c r="E1016" s="64">
        <v>-18702.41</v>
      </c>
      <c r="F1016" s="64">
        <v>-8636</v>
      </c>
      <c r="G1016" s="64"/>
      <c r="H1016" s="64"/>
      <c r="I1016" s="64"/>
      <c r="J1016" s="64"/>
      <c r="IB1016" s="110"/>
      <c r="IC1016" s="110"/>
      <c r="ID1016" s="110"/>
      <c r="IE1016" s="110"/>
      <c r="IF1016" s="110"/>
      <c r="IG1016" s="110"/>
      <c r="IH1016" s="110"/>
      <c r="II1016" s="110"/>
      <c r="IJ1016" s="110"/>
      <c r="IK1016" s="110"/>
      <c r="IL1016" s="110"/>
      <c r="IM1016" s="110"/>
      <c r="IN1016" s="110"/>
      <c r="IO1016" s="110"/>
      <c r="IP1016" s="110"/>
      <c r="IQ1016" s="110"/>
      <c r="IR1016" s="110"/>
    </row>
    <row r="1017" spans="1:252" s="21" customFormat="1" ht="12.75" hidden="1">
      <c r="A1017" s="101" t="s">
        <v>1043</v>
      </c>
      <c r="B1017" s="142" t="s">
        <v>1044</v>
      </c>
      <c r="C1017" s="143" t="s">
        <v>97</v>
      </c>
      <c r="D1017" s="64">
        <v>-8601.42</v>
      </c>
      <c r="E1017" s="64">
        <v>-18028.6</v>
      </c>
      <c r="F1017" s="64">
        <v>-2060.25</v>
      </c>
      <c r="G1017" s="64"/>
      <c r="H1017" s="64"/>
      <c r="I1017" s="64"/>
      <c r="J1017" s="64"/>
      <c r="IB1017" s="110"/>
      <c r="IC1017" s="110"/>
      <c r="ID1017" s="110"/>
      <c r="IE1017" s="110"/>
      <c r="IF1017" s="110"/>
      <c r="IG1017" s="110"/>
      <c r="IH1017" s="110"/>
      <c r="II1017" s="110"/>
      <c r="IJ1017" s="110"/>
      <c r="IK1017" s="110"/>
      <c r="IL1017" s="110"/>
      <c r="IM1017" s="110"/>
      <c r="IN1017" s="110"/>
      <c r="IO1017" s="110"/>
      <c r="IP1017" s="110"/>
      <c r="IQ1017" s="110"/>
      <c r="IR1017" s="110"/>
    </row>
    <row r="1018" spans="1:252" s="21" customFormat="1" ht="12.75" hidden="1">
      <c r="A1018" s="101" t="s">
        <v>1045</v>
      </c>
      <c r="B1018" s="142" t="s">
        <v>1046</v>
      </c>
      <c r="C1018" s="143" t="s">
        <v>98</v>
      </c>
      <c r="D1018" s="64">
        <v>-3584.15</v>
      </c>
      <c r="E1018" s="64">
        <v>-7512.02</v>
      </c>
      <c r="F1018" s="64">
        <v>-858.44</v>
      </c>
      <c r="G1018" s="64"/>
      <c r="H1018" s="64"/>
      <c r="I1018" s="64"/>
      <c r="J1018" s="64"/>
      <c r="IB1018" s="110"/>
      <c r="IC1018" s="110"/>
      <c r="ID1018" s="110"/>
      <c r="IE1018" s="110"/>
      <c r="IF1018" s="110"/>
      <c r="IG1018" s="110"/>
      <c r="IH1018" s="110"/>
      <c r="II1018" s="110"/>
      <c r="IJ1018" s="110"/>
      <c r="IK1018" s="110"/>
      <c r="IL1018" s="110"/>
      <c r="IM1018" s="110"/>
      <c r="IN1018" s="110"/>
      <c r="IO1018" s="110"/>
      <c r="IP1018" s="110"/>
      <c r="IQ1018" s="110"/>
      <c r="IR1018" s="110"/>
    </row>
    <row r="1019" spans="1:252" s="21" customFormat="1" ht="12.75" hidden="1">
      <c r="A1019" s="101" t="s">
        <v>1047</v>
      </c>
      <c r="B1019" s="142" t="s">
        <v>1048</v>
      </c>
      <c r="C1019" s="143" t="s">
        <v>99</v>
      </c>
      <c r="D1019" s="64">
        <v>-2150.27</v>
      </c>
      <c r="E1019" s="64">
        <v>-4507.21</v>
      </c>
      <c r="F1019" s="64">
        <v>-515.05</v>
      </c>
      <c r="G1019" s="64"/>
      <c r="H1019" s="64"/>
      <c r="I1019" s="64"/>
      <c r="J1019" s="64"/>
      <c r="IB1019" s="110"/>
      <c r="IC1019" s="110"/>
      <c r="ID1019" s="110"/>
      <c r="IE1019" s="110"/>
      <c r="IF1019" s="110"/>
      <c r="IG1019" s="110"/>
      <c r="IH1019" s="110"/>
      <c r="II1019" s="110"/>
      <c r="IJ1019" s="110"/>
      <c r="IK1019" s="110"/>
      <c r="IL1019" s="110"/>
      <c r="IM1019" s="110"/>
      <c r="IN1019" s="110"/>
      <c r="IO1019" s="110"/>
      <c r="IP1019" s="110"/>
      <c r="IQ1019" s="110"/>
      <c r="IR1019" s="110"/>
    </row>
    <row r="1020" spans="1:252" s="21" customFormat="1" ht="19.5" customHeight="1" hidden="1">
      <c r="A1020" s="101" t="s">
        <v>1349</v>
      </c>
      <c r="B1020" s="142" t="s">
        <v>1350</v>
      </c>
      <c r="C1020" s="143" t="s">
        <v>100</v>
      </c>
      <c r="D1020" s="64"/>
      <c r="E1020" s="64">
        <v>-2589.86</v>
      </c>
      <c r="F1020" s="64"/>
      <c r="G1020" s="64"/>
      <c r="H1020" s="64"/>
      <c r="I1020" s="64"/>
      <c r="J1020" s="64"/>
      <c r="IB1020" s="110"/>
      <c r="IC1020" s="110"/>
      <c r="ID1020" s="110"/>
      <c r="IE1020" s="110"/>
      <c r="IF1020" s="110"/>
      <c r="IG1020" s="110"/>
      <c r="IH1020" s="110"/>
      <c r="II1020" s="110"/>
      <c r="IJ1020" s="110"/>
      <c r="IK1020" s="110"/>
      <c r="IL1020" s="110"/>
      <c r="IM1020" s="110"/>
      <c r="IN1020" s="110"/>
      <c r="IO1020" s="110"/>
      <c r="IP1020" s="110"/>
      <c r="IQ1020" s="110"/>
      <c r="IR1020" s="110"/>
    </row>
    <row r="1021" spans="1:252" s="21" customFormat="1" ht="12.75" hidden="1">
      <c r="A1021" s="101" t="s">
        <v>1051</v>
      </c>
      <c r="B1021" s="142" t="s">
        <v>1052</v>
      </c>
      <c r="C1021" s="143" t="s">
        <v>97</v>
      </c>
      <c r="D1021" s="64">
        <v>-12030.46</v>
      </c>
      <c r="E1021" s="64">
        <v>-20405.39</v>
      </c>
      <c r="F1021" s="64"/>
      <c r="G1021" s="64"/>
      <c r="H1021" s="64"/>
      <c r="I1021" s="64"/>
      <c r="J1021" s="64"/>
      <c r="IB1021" s="110"/>
      <c r="IC1021" s="110"/>
      <c r="ID1021" s="110"/>
      <c r="IE1021" s="110"/>
      <c r="IF1021" s="110"/>
      <c r="IG1021" s="110"/>
      <c r="IH1021" s="110"/>
      <c r="II1021" s="110"/>
      <c r="IJ1021" s="110"/>
      <c r="IK1021" s="110"/>
      <c r="IL1021" s="110"/>
      <c r="IM1021" s="110"/>
      <c r="IN1021" s="110"/>
      <c r="IO1021" s="110"/>
      <c r="IP1021" s="110"/>
      <c r="IQ1021" s="110"/>
      <c r="IR1021" s="110"/>
    </row>
    <row r="1022" spans="1:252" s="21" customFormat="1" ht="18" hidden="1">
      <c r="A1022" s="101" t="s">
        <v>1995</v>
      </c>
      <c r="B1022" s="142" t="s">
        <v>1997</v>
      </c>
      <c r="C1022" s="143" t="s">
        <v>97</v>
      </c>
      <c r="D1022" s="64"/>
      <c r="E1022" s="64"/>
      <c r="F1022" s="64">
        <v>-1985.51</v>
      </c>
      <c r="G1022" s="64"/>
      <c r="H1022" s="64"/>
      <c r="I1022" s="64"/>
      <c r="J1022" s="64"/>
      <c r="IB1022" s="110"/>
      <c r="IC1022" s="110"/>
      <c r="ID1022" s="110"/>
      <c r="IE1022" s="110"/>
      <c r="IF1022" s="110"/>
      <c r="IG1022" s="110"/>
      <c r="IH1022" s="110"/>
      <c r="II1022" s="110"/>
      <c r="IJ1022" s="110"/>
      <c r="IK1022" s="110"/>
      <c r="IL1022" s="110"/>
      <c r="IM1022" s="110"/>
      <c r="IN1022" s="110"/>
      <c r="IO1022" s="110"/>
      <c r="IP1022" s="110"/>
      <c r="IQ1022" s="110"/>
      <c r="IR1022" s="110"/>
    </row>
    <row r="1023" spans="1:252" s="21" customFormat="1" ht="18" hidden="1">
      <c r="A1023" s="101" t="s">
        <v>1996</v>
      </c>
      <c r="B1023" s="142" t="s">
        <v>1998</v>
      </c>
      <c r="C1023" s="143" t="s">
        <v>97</v>
      </c>
      <c r="D1023" s="64"/>
      <c r="E1023" s="64"/>
      <c r="F1023" s="64">
        <v>-14818.06</v>
      </c>
      <c r="G1023" s="64"/>
      <c r="H1023" s="64"/>
      <c r="I1023" s="64"/>
      <c r="J1023" s="64"/>
      <c r="IB1023" s="110"/>
      <c r="IC1023" s="110"/>
      <c r="ID1023" s="110"/>
      <c r="IE1023" s="110"/>
      <c r="IF1023" s="110"/>
      <c r="IG1023" s="110"/>
      <c r="IH1023" s="110"/>
      <c r="II1023" s="110"/>
      <c r="IJ1023" s="110"/>
      <c r="IK1023" s="110"/>
      <c r="IL1023" s="110"/>
      <c r="IM1023" s="110"/>
      <c r="IN1023" s="110"/>
      <c r="IO1023" s="110"/>
      <c r="IP1023" s="110"/>
      <c r="IQ1023" s="110"/>
      <c r="IR1023" s="110"/>
    </row>
    <row r="1024" spans="1:252" s="21" customFormat="1" ht="12.75" hidden="1">
      <c r="A1024" s="101" t="s">
        <v>1914</v>
      </c>
      <c r="B1024" s="142" t="s">
        <v>1915</v>
      </c>
      <c r="C1024" s="143" t="s">
        <v>97</v>
      </c>
      <c r="D1024" s="64"/>
      <c r="E1024" s="64">
        <v>-189.02</v>
      </c>
      <c r="F1024" s="64"/>
      <c r="G1024" s="64"/>
      <c r="H1024" s="64"/>
      <c r="I1024" s="64"/>
      <c r="J1024" s="64"/>
      <c r="IB1024" s="110"/>
      <c r="IC1024" s="110"/>
      <c r="ID1024" s="110"/>
      <c r="IE1024" s="110"/>
      <c r="IF1024" s="110"/>
      <c r="IG1024" s="110"/>
      <c r="IH1024" s="110"/>
      <c r="II1024" s="110"/>
      <c r="IJ1024" s="110"/>
      <c r="IK1024" s="110"/>
      <c r="IL1024" s="110"/>
      <c r="IM1024" s="110"/>
      <c r="IN1024" s="110"/>
      <c r="IO1024" s="110"/>
      <c r="IP1024" s="110"/>
      <c r="IQ1024" s="110"/>
      <c r="IR1024" s="110"/>
    </row>
    <row r="1025" spans="1:252" s="21" customFormat="1" ht="12.75" hidden="1">
      <c r="A1025" s="101" t="s">
        <v>1550</v>
      </c>
      <c r="B1025" s="101" t="s">
        <v>1609</v>
      </c>
      <c r="C1025" s="143" t="s">
        <v>97</v>
      </c>
      <c r="D1025" s="64">
        <v>-36066.1</v>
      </c>
      <c r="E1025" s="64">
        <v>-23932.31</v>
      </c>
      <c r="F1025" s="64"/>
      <c r="G1025" s="64"/>
      <c r="H1025" s="64"/>
      <c r="I1025" s="64"/>
      <c r="J1025" s="64"/>
      <c r="IB1025" s="110"/>
      <c r="IC1025" s="110"/>
      <c r="ID1025" s="110"/>
      <c r="IE1025" s="110"/>
      <c r="IF1025" s="110"/>
      <c r="IG1025" s="110"/>
      <c r="IH1025" s="110"/>
      <c r="II1025" s="110"/>
      <c r="IJ1025" s="110"/>
      <c r="IK1025" s="110"/>
      <c r="IL1025" s="110"/>
      <c r="IM1025" s="110"/>
      <c r="IN1025" s="110"/>
      <c r="IO1025" s="110"/>
      <c r="IP1025" s="110"/>
      <c r="IQ1025" s="110"/>
      <c r="IR1025" s="110"/>
    </row>
    <row r="1026" spans="1:252" s="21" customFormat="1" ht="12.75" hidden="1">
      <c r="A1026" s="101" t="s">
        <v>1729</v>
      </c>
      <c r="B1026" s="101" t="s">
        <v>1730</v>
      </c>
      <c r="C1026" s="143" t="s">
        <v>207</v>
      </c>
      <c r="D1026" s="64"/>
      <c r="E1026" s="64">
        <v>-208.38</v>
      </c>
      <c r="F1026" s="64"/>
      <c r="G1026" s="64"/>
      <c r="H1026" s="64"/>
      <c r="I1026" s="64"/>
      <c r="J1026" s="64"/>
      <c r="IB1026" s="110"/>
      <c r="IC1026" s="110"/>
      <c r="ID1026" s="110"/>
      <c r="IE1026" s="110"/>
      <c r="IF1026" s="110"/>
      <c r="IG1026" s="110"/>
      <c r="IH1026" s="110"/>
      <c r="II1026" s="110"/>
      <c r="IJ1026" s="110"/>
      <c r="IK1026" s="110"/>
      <c r="IL1026" s="110"/>
      <c r="IM1026" s="110"/>
      <c r="IN1026" s="110"/>
      <c r="IO1026" s="110"/>
      <c r="IP1026" s="110"/>
      <c r="IQ1026" s="110"/>
      <c r="IR1026" s="110"/>
    </row>
    <row r="1027" spans="1:252" s="21" customFormat="1" ht="15.75" customHeight="1" hidden="1">
      <c r="A1027" s="101" t="s">
        <v>1767</v>
      </c>
      <c r="B1027" s="142" t="s">
        <v>1768</v>
      </c>
      <c r="C1027" s="143" t="s">
        <v>207</v>
      </c>
      <c r="D1027" s="64"/>
      <c r="E1027" s="64">
        <v>-258.1</v>
      </c>
      <c r="F1027" s="64">
        <v>-124.51</v>
      </c>
      <c r="G1027" s="64"/>
      <c r="H1027" s="64"/>
      <c r="I1027" s="64"/>
      <c r="J1027" s="64"/>
      <c r="IB1027" s="110"/>
      <c r="IC1027" s="110"/>
      <c r="ID1027" s="110"/>
      <c r="IE1027" s="110"/>
      <c r="IF1027" s="110"/>
      <c r="IG1027" s="110"/>
      <c r="IH1027" s="110"/>
      <c r="II1027" s="110"/>
      <c r="IJ1027" s="110"/>
      <c r="IK1027" s="110"/>
      <c r="IL1027" s="110"/>
      <c r="IM1027" s="110"/>
      <c r="IN1027" s="110"/>
      <c r="IO1027" s="110"/>
      <c r="IP1027" s="110"/>
      <c r="IQ1027" s="110"/>
      <c r="IR1027" s="110"/>
    </row>
    <row r="1028" spans="1:252" s="21" customFormat="1" ht="18" hidden="1">
      <c r="A1028" s="101" t="s">
        <v>1059</v>
      </c>
      <c r="B1028" s="142" t="s">
        <v>1060</v>
      </c>
      <c r="C1028" s="143" t="s">
        <v>103</v>
      </c>
      <c r="D1028" s="64">
        <v>-2704.85</v>
      </c>
      <c r="E1028" s="64"/>
      <c r="F1028" s="64"/>
      <c r="G1028" s="64"/>
      <c r="H1028" s="64"/>
      <c r="I1028" s="64"/>
      <c r="J1028" s="64"/>
      <c r="IB1028" s="110"/>
      <c r="IC1028" s="110"/>
      <c r="ID1028" s="110"/>
      <c r="IE1028" s="110"/>
      <c r="IF1028" s="110"/>
      <c r="IG1028" s="110"/>
      <c r="IH1028" s="110"/>
      <c r="II1028" s="110"/>
      <c r="IJ1028" s="110"/>
      <c r="IK1028" s="110"/>
      <c r="IL1028" s="110"/>
      <c r="IM1028" s="110"/>
      <c r="IN1028" s="110"/>
      <c r="IO1028" s="110"/>
      <c r="IP1028" s="110"/>
      <c r="IQ1028" s="110"/>
      <c r="IR1028" s="110"/>
    </row>
    <row r="1029" spans="1:252" s="21" customFormat="1" ht="22.5" customHeight="1" hidden="1">
      <c r="A1029" s="101" t="s">
        <v>1061</v>
      </c>
      <c r="B1029" s="142" t="s">
        <v>1062</v>
      </c>
      <c r="C1029" s="143" t="s">
        <v>97</v>
      </c>
      <c r="D1029" s="64">
        <v>-5022.73</v>
      </c>
      <c r="E1029" s="64">
        <v>-52217.78</v>
      </c>
      <c r="F1029" s="64">
        <v>-221.21</v>
      </c>
      <c r="G1029" s="64"/>
      <c r="H1029" s="64"/>
      <c r="I1029" s="64"/>
      <c r="J1029" s="64"/>
      <c r="IB1029" s="110"/>
      <c r="IC1029" s="110"/>
      <c r="ID1029" s="110"/>
      <c r="IE1029" s="110"/>
      <c r="IF1029" s="110"/>
      <c r="IG1029" s="110"/>
      <c r="IH1029" s="110"/>
      <c r="II1029" s="110"/>
      <c r="IJ1029" s="110"/>
      <c r="IK1029" s="110"/>
      <c r="IL1029" s="110"/>
      <c r="IM1029" s="110"/>
      <c r="IN1029" s="110"/>
      <c r="IO1029" s="110"/>
      <c r="IP1029" s="110"/>
      <c r="IQ1029" s="110"/>
      <c r="IR1029" s="110"/>
    </row>
    <row r="1030" spans="1:252" s="21" customFormat="1" ht="12.75" customHeight="1" hidden="1">
      <c r="A1030" s="103" t="s">
        <v>1095</v>
      </c>
      <c r="B1030" s="167" t="s">
        <v>1096</v>
      </c>
      <c r="C1030" s="137" t="s">
        <v>156</v>
      </c>
      <c r="D1030" s="64"/>
      <c r="E1030" s="64">
        <v>-68622.9</v>
      </c>
      <c r="F1030" s="64">
        <v>-90942.73</v>
      </c>
      <c r="G1030" s="64"/>
      <c r="H1030" s="64"/>
      <c r="I1030" s="64"/>
      <c r="J1030" s="64"/>
      <c r="IB1030" s="110"/>
      <c r="IC1030" s="110"/>
      <c r="ID1030" s="110"/>
      <c r="IE1030" s="110"/>
      <c r="IF1030" s="110"/>
      <c r="IG1030" s="110"/>
      <c r="IH1030" s="110"/>
      <c r="II1030" s="110"/>
      <c r="IJ1030" s="110"/>
      <c r="IK1030" s="110"/>
      <c r="IL1030" s="110"/>
      <c r="IM1030" s="110"/>
      <c r="IN1030" s="110"/>
      <c r="IO1030" s="110"/>
      <c r="IP1030" s="110"/>
      <c r="IQ1030" s="110"/>
      <c r="IR1030" s="110"/>
    </row>
    <row r="1031" spans="1:252" s="92" customFormat="1" ht="12.75" customHeight="1">
      <c r="A1031" s="163"/>
      <c r="B1031" s="179" t="s">
        <v>1482</v>
      </c>
      <c r="C1031" s="165"/>
      <c r="D1031" s="162">
        <f>SUM(D1032:D1078)</f>
        <v>-35221339.769999996</v>
      </c>
      <c r="E1031" s="162">
        <f>SUM(E1032:E1078)</f>
        <v>-13398131.260000002</v>
      </c>
      <c r="F1031" s="162">
        <f>SUM(F1032:F1078)</f>
        <v>-14647192.510000002</v>
      </c>
      <c r="G1031" s="162"/>
      <c r="H1031" s="162"/>
      <c r="I1031" s="162"/>
      <c r="J1031" s="162"/>
      <c r="IB1031" s="93"/>
      <c r="IC1031" s="93"/>
      <c r="ID1031" s="93"/>
      <c r="IE1031" s="93"/>
      <c r="IF1031" s="93"/>
      <c r="IG1031" s="93"/>
      <c r="IH1031" s="93"/>
      <c r="II1031" s="93"/>
      <c r="IJ1031" s="93"/>
      <c r="IK1031" s="93"/>
      <c r="IL1031" s="93"/>
      <c r="IM1031" s="93"/>
      <c r="IN1031" s="93"/>
      <c r="IO1031" s="93"/>
      <c r="IP1031" s="93"/>
      <c r="IQ1031" s="93"/>
      <c r="IR1031" s="93"/>
    </row>
    <row r="1032" spans="1:252" s="21" customFormat="1" ht="12.75" hidden="1">
      <c r="A1032" s="101" t="s">
        <v>68</v>
      </c>
      <c r="B1032" s="142" t="s">
        <v>69</v>
      </c>
      <c r="C1032" s="143" t="s">
        <v>97</v>
      </c>
      <c r="D1032" s="64">
        <v>-58.07</v>
      </c>
      <c r="E1032" s="64">
        <v>-234.14</v>
      </c>
      <c r="F1032" s="64">
        <v>-1758.22</v>
      </c>
      <c r="G1032" s="64"/>
      <c r="H1032" s="64"/>
      <c r="I1032" s="64"/>
      <c r="J1032" s="64"/>
      <c r="IB1032" s="110"/>
      <c r="IC1032" s="110"/>
      <c r="ID1032" s="110"/>
      <c r="IE1032" s="110"/>
      <c r="IF1032" s="110"/>
      <c r="IG1032" s="110"/>
      <c r="IH1032" s="110"/>
      <c r="II1032" s="110"/>
      <c r="IJ1032" s="110"/>
      <c r="IK1032" s="110"/>
      <c r="IL1032" s="110"/>
      <c r="IM1032" s="110"/>
      <c r="IN1032" s="110"/>
      <c r="IO1032" s="110"/>
      <c r="IP1032" s="110"/>
      <c r="IQ1032" s="110"/>
      <c r="IR1032" s="110"/>
    </row>
    <row r="1033" spans="1:252" s="21" customFormat="1" ht="12.75" hidden="1">
      <c r="A1033" s="101" t="s">
        <v>70</v>
      </c>
      <c r="B1033" s="142" t="s">
        <v>71</v>
      </c>
      <c r="C1033" s="143" t="s">
        <v>98</v>
      </c>
      <c r="D1033" s="64">
        <v>-24.19</v>
      </c>
      <c r="E1033" s="64"/>
      <c r="F1033" s="64">
        <v>-400.76</v>
      </c>
      <c r="G1033" s="64"/>
      <c r="H1033" s="64"/>
      <c r="I1033" s="64"/>
      <c r="J1033" s="64"/>
      <c r="IB1033" s="110"/>
      <c r="IC1033" s="110"/>
      <c r="ID1033" s="110"/>
      <c r="IE1033" s="110"/>
      <c r="IF1033" s="110"/>
      <c r="IG1033" s="110"/>
      <c r="IH1033" s="110"/>
      <c r="II1033" s="110"/>
      <c r="IJ1033" s="110"/>
      <c r="IK1033" s="110"/>
      <c r="IL1033" s="110"/>
      <c r="IM1033" s="110"/>
      <c r="IN1033" s="110"/>
      <c r="IO1033" s="110"/>
      <c r="IP1033" s="110"/>
      <c r="IQ1033" s="110"/>
      <c r="IR1033" s="110"/>
    </row>
    <row r="1034" spans="1:252" s="21" customFormat="1" ht="12.75" hidden="1">
      <c r="A1034" s="101" t="s">
        <v>72</v>
      </c>
      <c r="B1034" s="142" t="s">
        <v>73</v>
      </c>
      <c r="C1034" s="143" t="s">
        <v>99</v>
      </c>
      <c r="D1034" s="64">
        <v>-14.5</v>
      </c>
      <c r="E1034" s="64"/>
      <c r="F1034" s="64">
        <v>-240.45</v>
      </c>
      <c r="G1034" s="64"/>
      <c r="H1034" s="64"/>
      <c r="I1034" s="64"/>
      <c r="J1034" s="64"/>
      <c r="IB1034" s="110"/>
      <c r="IC1034" s="110"/>
      <c r="ID1034" s="110"/>
      <c r="IE1034" s="110"/>
      <c r="IF1034" s="110"/>
      <c r="IG1034" s="110"/>
      <c r="IH1034" s="110"/>
      <c r="II1034" s="110"/>
      <c r="IJ1034" s="110"/>
      <c r="IK1034" s="110"/>
      <c r="IL1034" s="110"/>
      <c r="IM1034" s="110"/>
      <c r="IN1034" s="110"/>
      <c r="IO1034" s="110"/>
      <c r="IP1034" s="110"/>
      <c r="IQ1034" s="110"/>
      <c r="IR1034" s="110"/>
    </row>
    <row r="1035" spans="1:252" s="21" customFormat="1" ht="12.75" hidden="1">
      <c r="A1035" s="101" t="s">
        <v>578</v>
      </c>
      <c r="B1035" s="142" t="s">
        <v>579</v>
      </c>
      <c r="C1035" s="102" t="s">
        <v>97</v>
      </c>
      <c r="D1035" s="64"/>
      <c r="E1035" s="64"/>
      <c r="F1035" s="64">
        <v>-6837</v>
      </c>
      <c r="G1035" s="64"/>
      <c r="H1035" s="64"/>
      <c r="I1035" s="64"/>
      <c r="J1035" s="64"/>
      <c r="IB1035" s="110"/>
      <c r="IC1035" s="110"/>
      <c r="ID1035" s="110"/>
      <c r="IE1035" s="110"/>
      <c r="IF1035" s="110"/>
      <c r="IG1035" s="110"/>
      <c r="IH1035" s="110"/>
      <c r="II1035" s="110"/>
      <c r="IJ1035" s="110"/>
      <c r="IK1035" s="110"/>
      <c r="IL1035" s="110"/>
      <c r="IM1035" s="110"/>
      <c r="IN1035" s="110"/>
      <c r="IO1035" s="110"/>
      <c r="IP1035" s="110"/>
      <c r="IQ1035" s="110"/>
      <c r="IR1035" s="110"/>
    </row>
    <row r="1036" spans="1:252" s="21" customFormat="1" ht="12.75" hidden="1">
      <c r="A1036" s="101" t="s">
        <v>580</v>
      </c>
      <c r="B1036" s="142" t="s">
        <v>581</v>
      </c>
      <c r="C1036" s="102" t="s">
        <v>98</v>
      </c>
      <c r="D1036" s="64"/>
      <c r="E1036" s="64"/>
      <c r="F1036" s="64">
        <v>-2848.75</v>
      </c>
      <c r="G1036" s="64"/>
      <c r="H1036" s="64"/>
      <c r="I1036" s="64"/>
      <c r="J1036" s="64"/>
      <c r="IB1036" s="110"/>
      <c r="IC1036" s="110"/>
      <c r="ID1036" s="110"/>
      <c r="IE1036" s="110"/>
      <c r="IF1036" s="110"/>
      <c r="IG1036" s="110"/>
      <c r="IH1036" s="110"/>
      <c r="II1036" s="110"/>
      <c r="IJ1036" s="110"/>
      <c r="IK1036" s="110"/>
      <c r="IL1036" s="110"/>
      <c r="IM1036" s="110"/>
      <c r="IN1036" s="110"/>
      <c r="IO1036" s="110"/>
      <c r="IP1036" s="110"/>
      <c r="IQ1036" s="110"/>
      <c r="IR1036" s="110"/>
    </row>
    <row r="1037" spans="1:252" s="21" customFormat="1" ht="12.75" hidden="1">
      <c r="A1037" s="101" t="s">
        <v>582</v>
      </c>
      <c r="B1037" s="142" t="s">
        <v>583</v>
      </c>
      <c r="C1037" s="102" t="s">
        <v>99</v>
      </c>
      <c r="D1037" s="64"/>
      <c r="E1037" s="64"/>
      <c r="F1037" s="64">
        <v>-1709.25</v>
      </c>
      <c r="G1037" s="64"/>
      <c r="H1037" s="64"/>
      <c r="I1037" s="64"/>
      <c r="J1037" s="64"/>
      <c r="IB1037" s="110"/>
      <c r="IC1037" s="110"/>
      <c r="ID1037" s="110"/>
      <c r="IE1037" s="110"/>
      <c r="IF1037" s="110"/>
      <c r="IG1037" s="110"/>
      <c r="IH1037" s="110"/>
      <c r="II1037" s="110"/>
      <c r="IJ1037" s="110"/>
      <c r="IK1037" s="110"/>
      <c r="IL1037" s="110"/>
      <c r="IM1037" s="110"/>
      <c r="IN1037" s="110"/>
      <c r="IO1037" s="110"/>
      <c r="IP1037" s="110"/>
      <c r="IQ1037" s="110"/>
      <c r="IR1037" s="110"/>
    </row>
    <row r="1038" spans="1:252" s="21" customFormat="1" ht="18" hidden="1">
      <c r="A1038" s="101" t="s">
        <v>552</v>
      </c>
      <c r="B1038" s="142" t="s">
        <v>553</v>
      </c>
      <c r="C1038" s="143" t="s">
        <v>97</v>
      </c>
      <c r="D1038" s="64">
        <v>-6296.72</v>
      </c>
      <c r="E1038" s="64"/>
      <c r="F1038" s="64"/>
      <c r="G1038" s="64"/>
      <c r="H1038" s="64"/>
      <c r="I1038" s="64"/>
      <c r="J1038" s="64"/>
      <c r="IB1038" s="110"/>
      <c r="IC1038" s="110"/>
      <c r="ID1038" s="110"/>
      <c r="IE1038" s="110"/>
      <c r="IF1038" s="110"/>
      <c r="IG1038" s="110"/>
      <c r="IH1038" s="110"/>
      <c r="II1038" s="110"/>
      <c r="IJ1038" s="110"/>
      <c r="IK1038" s="110"/>
      <c r="IL1038" s="110"/>
      <c r="IM1038" s="110"/>
      <c r="IN1038" s="110"/>
      <c r="IO1038" s="110"/>
      <c r="IP1038" s="110"/>
      <c r="IQ1038" s="110"/>
      <c r="IR1038" s="110"/>
    </row>
    <row r="1039" spans="1:252" s="21" customFormat="1" ht="18" hidden="1">
      <c r="A1039" s="101" t="s">
        <v>554</v>
      </c>
      <c r="B1039" s="142" t="s">
        <v>555</v>
      </c>
      <c r="C1039" s="143" t="s">
        <v>98</v>
      </c>
      <c r="D1039" s="64">
        <v>-2623.64</v>
      </c>
      <c r="E1039" s="64"/>
      <c r="F1039" s="64"/>
      <c r="G1039" s="64"/>
      <c r="H1039" s="64"/>
      <c r="I1039" s="64"/>
      <c r="J1039" s="64"/>
      <c r="IB1039" s="110"/>
      <c r="IC1039" s="110"/>
      <c r="ID1039" s="110"/>
      <c r="IE1039" s="110"/>
      <c r="IF1039" s="110"/>
      <c r="IG1039" s="110"/>
      <c r="IH1039" s="110"/>
      <c r="II1039" s="110"/>
      <c r="IJ1039" s="110"/>
      <c r="IK1039" s="110"/>
      <c r="IL1039" s="110"/>
      <c r="IM1039" s="110"/>
      <c r="IN1039" s="110"/>
      <c r="IO1039" s="110"/>
      <c r="IP1039" s="110"/>
      <c r="IQ1039" s="110"/>
      <c r="IR1039" s="110"/>
    </row>
    <row r="1040" spans="1:252" s="21" customFormat="1" ht="18" hidden="1">
      <c r="A1040" s="101" t="s">
        <v>556</v>
      </c>
      <c r="B1040" s="142" t="s">
        <v>557</v>
      </c>
      <c r="C1040" s="143" t="s">
        <v>99</v>
      </c>
      <c r="D1040" s="64">
        <v>-1574.18</v>
      </c>
      <c r="E1040" s="64"/>
      <c r="F1040" s="64"/>
      <c r="G1040" s="64"/>
      <c r="H1040" s="64"/>
      <c r="I1040" s="64"/>
      <c r="J1040" s="64"/>
      <c r="IB1040" s="110"/>
      <c r="IC1040" s="110"/>
      <c r="ID1040" s="110"/>
      <c r="IE1040" s="110"/>
      <c r="IF1040" s="110"/>
      <c r="IG1040" s="110"/>
      <c r="IH1040" s="110"/>
      <c r="II1040" s="110"/>
      <c r="IJ1040" s="110"/>
      <c r="IK1040" s="110"/>
      <c r="IL1040" s="110"/>
      <c r="IM1040" s="110"/>
      <c r="IN1040" s="110"/>
      <c r="IO1040" s="110"/>
      <c r="IP1040" s="110"/>
      <c r="IQ1040" s="110"/>
      <c r="IR1040" s="110"/>
    </row>
    <row r="1041" spans="1:252" s="21" customFormat="1" ht="12.75" hidden="1">
      <c r="A1041" s="101" t="s">
        <v>621</v>
      </c>
      <c r="B1041" s="142" t="s">
        <v>622</v>
      </c>
      <c r="C1041" s="143" t="s">
        <v>97</v>
      </c>
      <c r="D1041" s="64">
        <v>-31.37</v>
      </c>
      <c r="E1041" s="64"/>
      <c r="F1041" s="64">
        <v>-239.11</v>
      </c>
      <c r="G1041" s="64"/>
      <c r="H1041" s="64"/>
      <c r="I1041" s="64"/>
      <c r="J1041" s="64"/>
      <c r="IB1041" s="110"/>
      <c r="IC1041" s="110"/>
      <c r="ID1041" s="110"/>
      <c r="IE1041" s="110"/>
      <c r="IF1041" s="110"/>
      <c r="IG1041" s="110"/>
      <c r="IH1041" s="110"/>
      <c r="II1041" s="110"/>
      <c r="IJ1041" s="110"/>
      <c r="IK1041" s="110"/>
      <c r="IL1041" s="110"/>
      <c r="IM1041" s="110"/>
      <c r="IN1041" s="110"/>
      <c r="IO1041" s="110"/>
      <c r="IP1041" s="110"/>
      <c r="IQ1041" s="110"/>
      <c r="IR1041" s="110"/>
    </row>
    <row r="1042" spans="1:252" s="21" customFormat="1" ht="12.75" hidden="1">
      <c r="A1042" s="180" t="s">
        <v>699</v>
      </c>
      <c r="B1042" s="181" t="s">
        <v>1142</v>
      </c>
      <c r="C1042" s="102" t="s">
        <v>130</v>
      </c>
      <c r="D1042" s="64">
        <v>-7496.85</v>
      </c>
      <c r="E1042" s="64"/>
      <c r="F1042" s="64"/>
      <c r="G1042" s="64"/>
      <c r="H1042" s="64"/>
      <c r="I1042" s="64"/>
      <c r="J1042" s="64"/>
      <c r="IB1042" s="110"/>
      <c r="IC1042" s="110"/>
      <c r="ID1042" s="110"/>
      <c r="IE1042" s="110"/>
      <c r="IF1042" s="110"/>
      <c r="IG1042" s="110"/>
      <c r="IH1042" s="110"/>
      <c r="II1042" s="110"/>
      <c r="IJ1042" s="110"/>
      <c r="IK1042" s="110"/>
      <c r="IL1042" s="110"/>
      <c r="IM1042" s="110"/>
      <c r="IN1042" s="110"/>
      <c r="IO1042" s="110"/>
      <c r="IP1042" s="110"/>
      <c r="IQ1042" s="110"/>
      <c r="IR1042" s="110"/>
    </row>
    <row r="1043" spans="1:252" s="21" customFormat="1" ht="18" hidden="1">
      <c r="A1043" s="101" t="s">
        <v>429</v>
      </c>
      <c r="B1043" s="142" t="s">
        <v>289</v>
      </c>
      <c r="C1043" s="143" t="s">
        <v>424</v>
      </c>
      <c r="D1043" s="64">
        <v>-777561.96</v>
      </c>
      <c r="E1043" s="64">
        <v>-57061.21</v>
      </c>
      <c r="F1043" s="64">
        <v>-30818.79</v>
      </c>
      <c r="G1043" s="64"/>
      <c r="H1043" s="64"/>
      <c r="I1043" s="64"/>
      <c r="J1043" s="64"/>
      <c r="IB1043" s="110"/>
      <c r="IC1043" s="110"/>
      <c r="ID1043" s="110"/>
      <c r="IE1043" s="110"/>
      <c r="IF1043" s="110"/>
      <c r="IG1043" s="110"/>
      <c r="IH1043" s="110"/>
      <c r="II1043" s="110"/>
      <c r="IJ1043" s="110"/>
      <c r="IK1043" s="110"/>
      <c r="IL1043" s="110"/>
      <c r="IM1043" s="110"/>
      <c r="IN1043" s="110"/>
      <c r="IO1043" s="110"/>
      <c r="IP1043" s="110"/>
      <c r="IQ1043" s="110"/>
      <c r="IR1043" s="110"/>
    </row>
    <row r="1044" spans="1:252" s="21" customFormat="1" ht="12.75" hidden="1">
      <c r="A1044" s="101" t="s">
        <v>774</v>
      </c>
      <c r="B1044" s="142" t="s">
        <v>775</v>
      </c>
      <c r="C1044" s="143" t="s">
        <v>161</v>
      </c>
      <c r="D1044" s="64"/>
      <c r="E1044" s="64"/>
      <c r="F1044" s="64">
        <v>-74.18</v>
      </c>
      <c r="G1044" s="64"/>
      <c r="H1044" s="64"/>
      <c r="I1044" s="64"/>
      <c r="J1044" s="64"/>
      <c r="IB1044" s="110"/>
      <c r="IC1044" s="110"/>
      <c r="ID1044" s="110"/>
      <c r="IE1044" s="110"/>
      <c r="IF1044" s="110"/>
      <c r="IG1044" s="110"/>
      <c r="IH1044" s="110"/>
      <c r="II1044" s="110"/>
      <c r="IJ1044" s="110"/>
      <c r="IK1044" s="110"/>
      <c r="IL1044" s="110"/>
      <c r="IM1044" s="110"/>
      <c r="IN1044" s="110"/>
      <c r="IO1044" s="110"/>
      <c r="IP1044" s="110"/>
      <c r="IQ1044" s="110"/>
      <c r="IR1044" s="110"/>
    </row>
    <row r="1045" spans="1:252" s="21" customFormat="1" ht="12.75" hidden="1">
      <c r="A1045" s="101" t="s">
        <v>1225</v>
      </c>
      <c r="B1045" s="101" t="s">
        <v>1468</v>
      </c>
      <c r="C1045" s="102" t="s">
        <v>430</v>
      </c>
      <c r="D1045" s="64"/>
      <c r="E1045" s="64">
        <v>-1966.87</v>
      </c>
      <c r="F1045" s="64"/>
      <c r="G1045" s="64"/>
      <c r="H1045" s="64"/>
      <c r="I1045" s="64"/>
      <c r="J1045" s="64"/>
      <c r="IB1045" s="110"/>
      <c r="IC1045" s="110"/>
      <c r="ID1045" s="110"/>
      <c r="IE1045" s="110"/>
      <c r="IF1045" s="110"/>
      <c r="IG1045" s="110"/>
      <c r="IH1045" s="110"/>
      <c r="II1045" s="110"/>
      <c r="IJ1045" s="110"/>
      <c r="IK1045" s="110"/>
      <c r="IL1045" s="110"/>
      <c r="IM1045" s="110"/>
      <c r="IN1045" s="110"/>
      <c r="IO1045" s="110"/>
      <c r="IP1045" s="110"/>
      <c r="IQ1045" s="110"/>
      <c r="IR1045" s="110"/>
    </row>
    <row r="1046" spans="1:252" s="21" customFormat="1" ht="12.75" hidden="1">
      <c r="A1046" s="101" t="s">
        <v>1227</v>
      </c>
      <c r="B1046" s="101" t="s">
        <v>1469</v>
      </c>
      <c r="C1046" s="102" t="s">
        <v>432</v>
      </c>
      <c r="D1046" s="64"/>
      <c r="E1046" s="64">
        <v>-3931.61</v>
      </c>
      <c r="F1046" s="64"/>
      <c r="G1046" s="64"/>
      <c r="H1046" s="64"/>
      <c r="I1046" s="64"/>
      <c r="J1046" s="64"/>
      <c r="IB1046" s="110"/>
      <c r="IC1046" s="110"/>
      <c r="ID1046" s="110"/>
      <c r="IE1046" s="110"/>
      <c r="IF1046" s="110"/>
      <c r="IG1046" s="110"/>
      <c r="IH1046" s="110"/>
      <c r="II1046" s="110"/>
      <c r="IJ1046" s="110"/>
      <c r="IK1046" s="110"/>
      <c r="IL1046" s="110"/>
      <c r="IM1046" s="110"/>
      <c r="IN1046" s="110"/>
      <c r="IO1046" s="110"/>
      <c r="IP1046" s="110"/>
      <c r="IQ1046" s="110"/>
      <c r="IR1046" s="110"/>
    </row>
    <row r="1047" spans="1:252" s="21" customFormat="1" ht="12.75" hidden="1">
      <c r="A1047" s="101" t="s">
        <v>298</v>
      </c>
      <c r="B1047" s="142" t="s">
        <v>299</v>
      </c>
      <c r="C1047" s="143" t="s">
        <v>424</v>
      </c>
      <c r="D1047" s="64">
        <v>-33669651.26</v>
      </c>
      <c r="E1047" s="64">
        <v>-13131485.15</v>
      </c>
      <c r="F1047" s="64">
        <v>-14346490.99</v>
      </c>
      <c r="G1047" s="64"/>
      <c r="H1047" s="64"/>
      <c r="I1047" s="64"/>
      <c r="J1047" s="64"/>
      <c r="IB1047" s="110"/>
      <c r="IC1047" s="110"/>
      <c r="ID1047" s="110"/>
      <c r="IE1047" s="110"/>
      <c r="IF1047" s="110"/>
      <c r="IG1047" s="110"/>
      <c r="IH1047" s="110"/>
      <c r="II1047" s="110"/>
      <c r="IJ1047" s="110"/>
      <c r="IK1047" s="110"/>
      <c r="IL1047" s="110"/>
      <c r="IM1047" s="110"/>
      <c r="IN1047" s="110"/>
      <c r="IO1047" s="110"/>
      <c r="IP1047" s="110"/>
      <c r="IQ1047" s="110"/>
      <c r="IR1047" s="110"/>
    </row>
    <row r="1048" spans="1:252" s="21" customFormat="1" ht="18" hidden="1">
      <c r="A1048" s="101" t="s">
        <v>425</v>
      </c>
      <c r="B1048" s="142" t="s">
        <v>426</v>
      </c>
      <c r="C1048" s="143" t="s">
        <v>424</v>
      </c>
      <c r="D1048" s="64">
        <v>-1730.72</v>
      </c>
      <c r="E1048" s="64">
        <v>-190.4</v>
      </c>
      <c r="F1048" s="64">
        <v>-231.23</v>
      </c>
      <c r="G1048" s="64"/>
      <c r="H1048" s="64"/>
      <c r="I1048" s="64"/>
      <c r="J1048" s="64"/>
      <c r="IB1048" s="110"/>
      <c r="IC1048" s="110"/>
      <c r="ID1048" s="110"/>
      <c r="IE1048" s="110"/>
      <c r="IF1048" s="110"/>
      <c r="IG1048" s="110"/>
      <c r="IH1048" s="110"/>
      <c r="II1048" s="110"/>
      <c r="IJ1048" s="110"/>
      <c r="IK1048" s="110"/>
      <c r="IL1048" s="110"/>
      <c r="IM1048" s="110"/>
      <c r="IN1048" s="110"/>
      <c r="IO1048" s="110"/>
      <c r="IP1048" s="110"/>
      <c r="IQ1048" s="110"/>
      <c r="IR1048" s="110"/>
    </row>
    <row r="1049" spans="1:252" s="21" customFormat="1" ht="18" hidden="1">
      <c r="A1049" s="101" t="s">
        <v>300</v>
      </c>
      <c r="B1049" s="142" t="s">
        <v>427</v>
      </c>
      <c r="C1049" s="143" t="s">
        <v>424</v>
      </c>
      <c r="D1049" s="64">
        <v>-523426.41</v>
      </c>
      <c r="E1049" s="64">
        <v>-82610.33</v>
      </c>
      <c r="F1049" s="64">
        <v>-94595.67</v>
      </c>
      <c r="G1049" s="64"/>
      <c r="H1049" s="64"/>
      <c r="I1049" s="64"/>
      <c r="J1049" s="64"/>
      <c r="IB1049" s="110"/>
      <c r="IC1049" s="110"/>
      <c r="ID1049" s="110"/>
      <c r="IE1049" s="110"/>
      <c r="IF1049" s="110"/>
      <c r="IG1049" s="110"/>
      <c r="IH1049" s="110"/>
      <c r="II1049" s="110"/>
      <c r="IJ1049" s="110"/>
      <c r="IK1049" s="110"/>
      <c r="IL1049" s="110"/>
      <c r="IM1049" s="110"/>
      <c r="IN1049" s="110"/>
      <c r="IO1049" s="110"/>
      <c r="IP1049" s="110"/>
      <c r="IQ1049" s="110"/>
      <c r="IR1049" s="110"/>
    </row>
    <row r="1050" spans="1:252" s="21" customFormat="1" ht="12.75" hidden="1">
      <c r="A1050" s="101" t="s">
        <v>1472</v>
      </c>
      <c r="B1050" s="142" t="s">
        <v>1471</v>
      </c>
      <c r="C1050" s="143" t="s">
        <v>424</v>
      </c>
      <c r="D1050" s="64">
        <v>-229645</v>
      </c>
      <c r="E1050" s="64">
        <v>-45627.36</v>
      </c>
      <c r="F1050" s="64">
        <v>-157002.21</v>
      </c>
      <c r="G1050" s="64"/>
      <c r="H1050" s="64"/>
      <c r="I1050" s="64"/>
      <c r="J1050" s="64"/>
      <c r="IB1050" s="110"/>
      <c r="IC1050" s="110"/>
      <c r="ID1050" s="110"/>
      <c r="IE1050" s="110"/>
      <c r="IF1050" s="110"/>
      <c r="IG1050" s="110"/>
      <c r="IH1050" s="110"/>
      <c r="II1050" s="110"/>
      <c r="IJ1050" s="110"/>
      <c r="IK1050" s="110"/>
      <c r="IL1050" s="110"/>
      <c r="IM1050" s="110"/>
      <c r="IN1050" s="110"/>
      <c r="IO1050" s="110"/>
      <c r="IP1050" s="110"/>
      <c r="IQ1050" s="110"/>
      <c r="IR1050" s="110"/>
    </row>
    <row r="1051" spans="1:252" s="21" customFormat="1" ht="12.75" hidden="1">
      <c r="A1051" s="101" t="s">
        <v>965</v>
      </c>
      <c r="B1051" s="142" t="s">
        <v>966</v>
      </c>
      <c r="C1051" s="143" t="s">
        <v>97</v>
      </c>
      <c r="D1051" s="64">
        <v>-9.31</v>
      </c>
      <c r="E1051" s="64"/>
      <c r="F1051" s="64"/>
      <c r="G1051" s="64"/>
      <c r="H1051" s="64"/>
      <c r="I1051" s="64"/>
      <c r="J1051" s="64"/>
      <c r="IB1051" s="110"/>
      <c r="IC1051" s="110"/>
      <c r="ID1051" s="110"/>
      <c r="IE1051" s="110"/>
      <c r="IF1051" s="110"/>
      <c r="IG1051" s="110"/>
      <c r="IH1051" s="110"/>
      <c r="II1051" s="110"/>
      <c r="IJ1051" s="110"/>
      <c r="IK1051" s="110"/>
      <c r="IL1051" s="110"/>
      <c r="IM1051" s="110"/>
      <c r="IN1051" s="110"/>
      <c r="IO1051" s="110"/>
      <c r="IP1051" s="110"/>
      <c r="IQ1051" s="110"/>
      <c r="IR1051" s="110"/>
    </row>
    <row r="1052" spans="1:252" s="21" customFormat="1" ht="12.75" hidden="1">
      <c r="A1052" s="101" t="s">
        <v>967</v>
      </c>
      <c r="B1052" s="142" t="s">
        <v>968</v>
      </c>
      <c r="C1052" s="143" t="s">
        <v>98</v>
      </c>
      <c r="D1052" s="64">
        <v>-3.87</v>
      </c>
      <c r="E1052" s="64"/>
      <c r="F1052" s="64"/>
      <c r="G1052" s="64"/>
      <c r="H1052" s="64"/>
      <c r="I1052" s="64"/>
      <c r="J1052" s="64"/>
      <c r="IB1052" s="110"/>
      <c r="IC1052" s="110"/>
      <c r="ID1052" s="110"/>
      <c r="IE1052" s="110"/>
      <c r="IF1052" s="110"/>
      <c r="IG1052" s="110"/>
      <c r="IH1052" s="110"/>
      <c r="II1052" s="110"/>
      <c r="IJ1052" s="110"/>
      <c r="IK1052" s="110"/>
      <c r="IL1052" s="110"/>
      <c r="IM1052" s="110"/>
      <c r="IN1052" s="110"/>
      <c r="IO1052" s="110"/>
      <c r="IP1052" s="110"/>
      <c r="IQ1052" s="110"/>
      <c r="IR1052" s="110"/>
    </row>
    <row r="1053" spans="1:252" s="21" customFormat="1" ht="12.75" hidden="1">
      <c r="A1053" s="101" t="s">
        <v>969</v>
      </c>
      <c r="B1053" s="142" t="s">
        <v>970</v>
      </c>
      <c r="C1053" s="143" t="s">
        <v>99</v>
      </c>
      <c r="D1053" s="64">
        <v>-2.39</v>
      </c>
      <c r="E1053" s="64"/>
      <c r="F1053" s="64"/>
      <c r="G1053" s="64"/>
      <c r="H1053" s="64"/>
      <c r="I1053" s="64"/>
      <c r="J1053" s="64"/>
      <c r="IB1053" s="110"/>
      <c r="IC1053" s="110"/>
      <c r="ID1053" s="110"/>
      <c r="IE1053" s="110"/>
      <c r="IF1053" s="110"/>
      <c r="IG1053" s="110"/>
      <c r="IH1053" s="110"/>
      <c r="II1053" s="110"/>
      <c r="IJ1053" s="110"/>
      <c r="IK1053" s="110"/>
      <c r="IL1053" s="110"/>
      <c r="IM1053" s="110"/>
      <c r="IN1053" s="110"/>
      <c r="IO1053" s="110"/>
      <c r="IP1053" s="110"/>
      <c r="IQ1053" s="110"/>
      <c r="IR1053" s="110"/>
    </row>
    <row r="1054" spans="1:252" s="21" customFormat="1" ht="11.25" customHeight="1" hidden="1">
      <c r="A1054" s="101" t="s">
        <v>994</v>
      </c>
      <c r="B1054" s="142" t="s">
        <v>995</v>
      </c>
      <c r="C1054" s="143" t="s">
        <v>97</v>
      </c>
      <c r="D1054" s="64">
        <v>-255.02</v>
      </c>
      <c r="E1054" s="64"/>
      <c r="F1054" s="64">
        <v>-749.98</v>
      </c>
      <c r="G1054" s="64"/>
      <c r="H1054" s="64"/>
      <c r="I1054" s="64"/>
      <c r="J1054" s="64"/>
      <c r="IB1054" s="110"/>
      <c r="IC1054" s="110"/>
      <c r="ID1054" s="110"/>
      <c r="IE1054" s="110"/>
      <c r="IF1054" s="110"/>
      <c r="IG1054" s="110"/>
      <c r="IH1054" s="110"/>
      <c r="II1054" s="110"/>
      <c r="IJ1054" s="110"/>
      <c r="IK1054" s="110"/>
      <c r="IL1054" s="110"/>
      <c r="IM1054" s="110"/>
      <c r="IN1054" s="110"/>
      <c r="IO1054" s="110"/>
      <c r="IP1054" s="110"/>
      <c r="IQ1054" s="110"/>
      <c r="IR1054" s="110"/>
    </row>
    <row r="1055" spans="1:252" s="21" customFormat="1" ht="11.25" customHeight="1" hidden="1">
      <c r="A1055" s="101" t="s">
        <v>996</v>
      </c>
      <c r="B1055" s="142" t="s">
        <v>997</v>
      </c>
      <c r="C1055" s="143" t="s">
        <v>98</v>
      </c>
      <c r="D1055" s="64">
        <v>-106.26</v>
      </c>
      <c r="E1055" s="64"/>
      <c r="F1055" s="64">
        <v>-303.95</v>
      </c>
      <c r="G1055" s="64"/>
      <c r="H1055" s="64"/>
      <c r="I1055" s="64"/>
      <c r="J1055" s="64"/>
      <c r="IB1055" s="110"/>
      <c r="IC1055" s="110"/>
      <c r="ID1055" s="110"/>
      <c r="IE1055" s="110"/>
      <c r="IF1055" s="110"/>
      <c r="IG1055" s="110"/>
      <c r="IH1055" s="110"/>
      <c r="II1055" s="110"/>
      <c r="IJ1055" s="110"/>
      <c r="IK1055" s="110"/>
      <c r="IL1055" s="110"/>
      <c r="IM1055" s="110"/>
      <c r="IN1055" s="110"/>
      <c r="IO1055" s="110"/>
      <c r="IP1055" s="110"/>
      <c r="IQ1055" s="110"/>
      <c r="IR1055" s="110"/>
    </row>
    <row r="1056" spans="1:252" s="21" customFormat="1" ht="11.25" customHeight="1" hidden="1">
      <c r="A1056" s="101" t="s">
        <v>998</v>
      </c>
      <c r="B1056" s="142" t="s">
        <v>999</v>
      </c>
      <c r="C1056" s="143" t="s">
        <v>99</v>
      </c>
      <c r="D1056" s="64">
        <v>-63.75</v>
      </c>
      <c r="E1056" s="64"/>
      <c r="F1056" s="64">
        <v>-182.36</v>
      </c>
      <c r="G1056" s="64"/>
      <c r="H1056" s="64"/>
      <c r="I1056" s="64"/>
      <c r="J1056" s="64"/>
      <c r="IB1056" s="110"/>
      <c r="IC1056" s="110"/>
      <c r="ID1056" s="110"/>
      <c r="IE1056" s="110"/>
      <c r="IF1056" s="110"/>
      <c r="IG1056" s="110"/>
      <c r="IH1056" s="110"/>
      <c r="II1056" s="110"/>
      <c r="IJ1056" s="110"/>
      <c r="IK1056" s="110"/>
      <c r="IL1056" s="110"/>
      <c r="IM1056" s="110"/>
      <c r="IN1056" s="110"/>
      <c r="IO1056" s="110"/>
      <c r="IP1056" s="110"/>
      <c r="IQ1056" s="110"/>
      <c r="IR1056" s="110"/>
    </row>
    <row r="1057" spans="1:252" s="21" customFormat="1" ht="12.75" hidden="1">
      <c r="A1057" s="101" t="s">
        <v>1009</v>
      </c>
      <c r="B1057" s="142" t="s">
        <v>1010</v>
      </c>
      <c r="C1057" s="143" t="s">
        <v>97</v>
      </c>
      <c r="D1057" s="64">
        <v>-43.29</v>
      </c>
      <c r="E1057" s="64"/>
      <c r="F1057" s="64"/>
      <c r="G1057" s="64"/>
      <c r="H1057" s="64"/>
      <c r="I1057" s="64"/>
      <c r="J1057" s="64"/>
      <c r="IB1057" s="110"/>
      <c r="IC1057" s="110"/>
      <c r="ID1057" s="110"/>
      <c r="IE1057" s="110"/>
      <c r="IF1057" s="110"/>
      <c r="IG1057" s="110"/>
      <c r="IH1057" s="110"/>
      <c r="II1057" s="110"/>
      <c r="IJ1057" s="110"/>
      <c r="IK1057" s="110"/>
      <c r="IL1057" s="110"/>
      <c r="IM1057" s="110"/>
      <c r="IN1057" s="110"/>
      <c r="IO1057" s="110"/>
      <c r="IP1057" s="110"/>
      <c r="IQ1057" s="110"/>
      <c r="IR1057" s="110"/>
    </row>
    <row r="1058" spans="1:252" s="21" customFormat="1" ht="18" hidden="1">
      <c r="A1058" s="101" t="s">
        <v>1982</v>
      </c>
      <c r="B1058" s="142" t="s">
        <v>2012</v>
      </c>
      <c r="C1058" s="143" t="s">
        <v>97</v>
      </c>
      <c r="D1058" s="64"/>
      <c r="E1058" s="64"/>
      <c r="F1058" s="64">
        <v>-98.72</v>
      </c>
      <c r="G1058" s="64"/>
      <c r="H1058" s="64"/>
      <c r="I1058" s="64"/>
      <c r="J1058" s="64"/>
      <c r="IB1058" s="110"/>
      <c r="IC1058" s="110"/>
      <c r="ID1058" s="110"/>
      <c r="IE1058" s="110"/>
      <c r="IF1058" s="110"/>
      <c r="IG1058" s="110"/>
      <c r="IH1058" s="110"/>
      <c r="II1058" s="110"/>
      <c r="IJ1058" s="110"/>
      <c r="IK1058" s="110"/>
      <c r="IL1058" s="110"/>
      <c r="IM1058" s="110"/>
      <c r="IN1058" s="110"/>
      <c r="IO1058" s="110"/>
      <c r="IP1058" s="110"/>
      <c r="IQ1058" s="110"/>
      <c r="IR1058" s="110"/>
    </row>
    <row r="1059" spans="1:252" s="21" customFormat="1" ht="18" hidden="1">
      <c r="A1059" s="101" t="s">
        <v>1984</v>
      </c>
      <c r="B1059" s="142" t="s">
        <v>2013</v>
      </c>
      <c r="C1059" s="143" t="s">
        <v>97</v>
      </c>
      <c r="D1059" s="64"/>
      <c r="E1059" s="64"/>
      <c r="F1059" s="64">
        <v>-3.49</v>
      </c>
      <c r="G1059" s="64"/>
      <c r="H1059" s="64"/>
      <c r="I1059" s="64"/>
      <c r="J1059" s="64"/>
      <c r="IB1059" s="110"/>
      <c r="IC1059" s="110"/>
      <c r="ID1059" s="110"/>
      <c r="IE1059" s="110"/>
      <c r="IF1059" s="110"/>
      <c r="IG1059" s="110"/>
      <c r="IH1059" s="110"/>
      <c r="II1059" s="110"/>
      <c r="IJ1059" s="110"/>
      <c r="IK1059" s="110"/>
      <c r="IL1059" s="110"/>
      <c r="IM1059" s="110"/>
      <c r="IN1059" s="110"/>
      <c r="IO1059" s="110"/>
      <c r="IP1059" s="110"/>
      <c r="IQ1059" s="110"/>
      <c r="IR1059" s="110"/>
    </row>
    <row r="1060" spans="1:252" s="21" customFormat="1" ht="13.5" customHeight="1" hidden="1">
      <c r="A1060" s="101" t="s">
        <v>1001</v>
      </c>
      <c r="B1060" s="142" t="s">
        <v>1002</v>
      </c>
      <c r="C1060" s="143" t="s">
        <v>97</v>
      </c>
      <c r="D1060" s="64"/>
      <c r="E1060" s="64">
        <v>-289.92</v>
      </c>
      <c r="F1060" s="64"/>
      <c r="G1060" s="64"/>
      <c r="H1060" s="64"/>
      <c r="I1060" s="64"/>
      <c r="J1060" s="64"/>
      <c r="IB1060" s="110"/>
      <c r="IC1060" s="110"/>
      <c r="ID1060" s="110"/>
      <c r="IE1060" s="110"/>
      <c r="IF1060" s="110"/>
      <c r="IG1060" s="110"/>
      <c r="IH1060" s="110"/>
      <c r="II1060" s="110"/>
      <c r="IJ1060" s="110"/>
      <c r="IK1060" s="110"/>
      <c r="IL1060" s="110"/>
      <c r="IM1060" s="110"/>
      <c r="IN1060" s="110"/>
      <c r="IO1060" s="110"/>
      <c r="IP1060" s="110"/>
      <c r="IQ1060" s="110"/>
      <c r="IR1060" s="110"/>
    </row>
    <row r="1061" spans="1:252" s="21" customFormat="1" ht="13.5" customHeight="1" hidden="1">
      <c r="A1061" s="101" t="s">
        <v>1003</v>
      </c>
      <c r="B1061" s="142" t="s">
        <v>1004</v>
      </c>
      <c r="C1061" s="143" t="s">
        <v>98</v>
      </c>
      <c r="D1061" s="64"/>
      <c r="E1061" s="64">
        <v>-120.84</v>
      </c>
      <c r="F1061" s="64"/>
      <c r="G1061" s="64"/>
      <c r="H1061" s="64"/>
      <c r="I1061" s="64"/>
      <c r="J1061" s="64"/>
      <c r="IB1061" s="110"/>
      <c r="IC1061" s="110"/>
      <c r="ID1061" s="110"/>
      <c r="IE1061" s="110"/>
      <c r="IF1061" s="110"/>
      <c r="IG1061" s="110"/>
      <c r="IH1061" s="110"/>
      <c r="II1061" s="110"/>
      <c r="IJ1061" s="110"/>
      <c r="IK1061" s="110"/>
      <c r="IL1061" s="110"/>
      <c r="IM1061" s="110"/>
      <c r="IN1061" s="110"/>
      <c r="IO1061" s="110"/>
      <c r="IP1061" s="110"/>
      <c r="IQ1061" s="110"/>
      <c r="IR1061" s="110"/>
    </row>
    <row r="1062" spans="1:252" s="21" customFormat="1" ht="13.5" customHeight="1" hidden="1">
      <c r="A1062" s="101" t="s">
        <v>1005</v>
      </c>
      <c r="B1062" s="142" t="s">
        <v>1006</v>
      </c>
      <c r="C1062" s="143" t="s">
        <v>99</v>
      </c>
      <c r="D1062" s="64"/>
      <c r="E1062" s="64">
        <v>-72.48</v>
      </c>
      <c r="F1062" s="64"/>
      <c r="G1062" s="64"/>
      <c r="H1062" s="64"/>
      <c r="I1062" s="64"/>
      <c r="J1062" s="64"/>
      <c r="IB1062" s="110"/>
      <c r="IC1062" s="110"/>
      <c r="ID1062" s="110"/>
      <c r="IE1062" s="110"/>
      <c r="IF1062" s="110"/>
      <c r="IG1062" s="110"/>
      <c r="IH1062" s="110"/>
      <c r="II1062" s="110"/>
      <c r="IJ1062" s="110"/>
      <c r="IK1062" s="110"/>
      <c r="IL1062" s="110"/>
      <c r="IM1062" s="110"/>
      <c r="IN1062" s="110"/>
      <c r="IO1062" s="110"/>
      <c r="IP1062" s="110"/>
      <c r="IQ1062" s="110"/>
      <c r="IR1062" s="110"/>
    </row>
    <row r="1063" spans="1:252" s="21" customFormat="1" ht="13.5" customHeight="1" hidden="1">
      <c r="A1063" s="101" t="s">
        <v>1324</v>
      </c>
      <c r="B1063" s="142" t="s">
        <v>1325</v>
      </c>
      <c r="C1063" s="143" t="s">
        <v>97</v>
      </c>
      <c r="D1063" s="64"/>
      <c r="E1063" s="64"/>
      <c r="F1063" s="64">
        <v>-490.03</v>
      </c>
      <c r="G1063" s="64"/>
      <c r="H1063" s="64"/>
      <c r="I1063" s="64"/>
      <c r="J1063" s="64"/>
      <c r="IB1063" s="110"/>
      <c r="IC1063" s="110"/>
      <c r="ID1063" s="110"/>
      <c r="IE1063" s="110"/>
      <c r="IF1063" s="110"/>
      <c r="IG1063" s="110"/>
      <c r="IH1063" s="110"/>
      <c r="II1063" s="110"/>
      <c r="IJ1063" s="110"/>
      <c r="IK1063" s="110"/>
      <c r="IL1063" s="110"/>
      <c r="IM1063" s="110"/>
      <c r="IN1063" s="110"/>
      <c r="IO1063" s="110"/>
      <c r="IP1063" s="110"/>
      <c r="IQ1063" s="110"/>
      <c r="IR1063" s="110"/>
    </row>
    <row r="1064" spans="1:252" s="21" customFormat="1" ht="13.5" customHeight="1" hidden="1">
      <c r="A1064" s="101" t="s">
        <v>1331</v>
      </c>
      <c r="B1064" s="142" t="s">
        <v>1913</v>
      </c>
      <c r="C1064" s="143" t="s">
        <v>101</v>
      </c>
      <c r="D1064" s="64"/>
      <c r="E1064" s="64"/>
      <c r="F1064" s="64">
        <v>-150</v>
      </c>
      <c r="G1064" s="64"/>
      <c r="H1064" s="64"/>
      <c r="I1064" s="64"/>
      <c r="J1064" s="64"/>
      <c r="IB1064" s="110"/>
      <c r="IC1064" s="110"/>
      <c r="ID1064" s="110"/>
      <c r="IE1064" s="110"/>
      <c r="IF1064" s="110"/>
      <c r="IG1064" s="110"/>
      <c r="IH1064" s="110"/>
      <c r="II1064" s="110"/>
      <c r="IJ1064" s="110"/>
      <c r="IK1064" s="110"/>
      <c r="IL1064" s="110"/>
      <c r="IM1064" s="110"/>
      <c r="IN1064" s="110"/>
      <c r="IO1064" s="110"/>
      <c r="IP1064" s="110"/>
      <c r="IQ1064" s="110"/>
      <c r="IR1064" s="110"/>
    </row>
    <row r="1065" spans="1:252" s="21" customFormat="1" ht="13.5" customHeight="1" hidden="1">
      <c r="A1065" s="101" t="s">
        <v>1035</v>
      </c>
      <c r="B1065" s="142" t="s">
        <v>1036</v>
      </c>
      <c r="C1065" s="143" t="s">
        <v>97</v>
      </c>
      <c r="D1065" s="64">
        <v>-369.59</v>
      </c>
      <c r="E1065" s="64"/>
      <c r="F1065" s="64">
        <v>-595.97</v>
      </c>
      <c r="G1065" s="64"/>
      <c r="H1065" s="64"/>
      <c r="I1065" s="64"/>
      <c r="J1065" s="64"/>
      <c r="IB1065" s="110"/>
      <c r="IC1065" s="110"/>
      <c r="ID1065" s="110"/>
      <c r="IE1065" s="110"/>
      <c r="IF1065" s="110"/>
      <c r="IG1065" s="110"/>
      <c r="IH1065" s="110"/>
      <c r="II1065" s="110"/>
      <c r="IJ1065" s="110"/>
      <c r="IK1065" s="110"/>
      <c r="IL1065" s="110"/>
      <c r="IM1065" s="110"/>
      <c r="IN1065" s="110"/>
      <c r="IO1065" s="110"/>
      <c r="IP1065" s="110"/>
      <c r="IQ1065" s="110"/>
      <c r="IR1065" s="110"/>
    </row>
    <row r="1066" spans="1:252" s="21" customFormat="1" ht="12.75" hidden="1">
      <c r="A1066" s="101" t="s">
        <v>1037</v>
      </c>
      <c r="B1066" s="142" t="s">
        <v>1038</v>
      </c>
      <c r="C1066" s="143" t="s">
        <v>98</v>
      </c>
      <c r="D1066" s="64">
        <v>-154</v>
      </c>
      <c r="E1066" s="64"/>
      <c r="F1066" s="64">
        <v>-248.35</v>
      </c>
      <c r="G1066" s="64"/>
      <c r="H1066" s="64"/>
      <c r="I1066" s="64"/>
      <c r="J1066" s="64"/>
      <c r="IB1066" s="110"/>
      <c r="IC1066" s="110"/>
      <c r="ID1066" s="110"/>
      <c r="IE1066" s="110"/>
      <c r="IF1066" s="110"/>
      <c r="IG1066" s="110"/>
      <c r="IH1066" s="110"/>
      <c r="II1066" s="110"/>
      <c r="IJ1066" s="110"/>
      <c r="IK1066" s="110"/>
      <c r="IL1066" s="110"/>
      <c r="IM1066" s="110"/>
      <c r="IN1066" s="110"/>
      <c r="IO1066" s="110"/>
      <c r="IP1066" s="110"/>
      <c r="IQ1066" s="110"/>
      <c r="IR1066" s="110"/>
    </row>
    <row r="1067" spans="1:252" s="21" customFormat="1" ht="12.75" hidden="1">
      <c r="A1067" s="101" t="s">
        <v>1039</v>
      </c>
      <c r="B1067" s="142" t="s">
        <v>1040</v>
      </c>
      <c r="C1067" s="143" t="s">
        <v>99</v>
      </c>
      <c r="D1067" s="64">
        <v>-92.39</v>
      </c>
      <c r="E1067" s="64"/>
      <c r="F1067" s="64">
        <v>-149.02</v>
      </c>
      <c r="G1067" s="64"/>
      <c r="H1067" s="64"/>
      <c r="I1067" s="64"/>
      <c r="J1067" s="64"/>
      <c r="IB1067" s="110"/>
      <c r="IC1067" s="110"/>
      <c r="ID1067" s="110"/>
      <c r="IE1067" s="110"/>
      <c r="IF1067" s="110"/>
      <c r="IG1067" s="110"/>
      <c r="IH1067" s="110"/>
      <c r="II1067" s="110"/>
      <c r="IJ1067" s="110"/>
      <c r="IK1067" s="110"/>
      <c r="IL1067" s="110"/>
      <c r="IM1067" s="110"/>
      <c r="IN1067" s="110"/>
      <c r="IO1067" s="110"/>
      <c r="IP1067" s="110"/>
      <c r="IQ1067" s="110"/>
      <c r="IR1067" s="110"/>
    </row>
    <row r="1068" spans="1:252" s="21" customFormat="1" ht="12.75" hidden="1">
      <c r="A1068" s="101" t="s">
        <v>1043</v>
      </c>
      <c r="B1068" s="142" t="s">
        <v>1044</v>
      </c>
      <c r="C1068" s="143" t="s">
        <v>97</v>
      </c>
      <c r="D1068" s="64"/>
      <c r="E1068" s="64">
        <v>-180.82</v>
      </c>
      <c r="F1068" s="64"/>
      <c r="G1068" s="64"/>
      <c r="H1068" s="64"/>
      <c r="I1068" s="64"/>
      <c r="J1068" s="64"/>
      <c r="IB1068" s="110"/>
      <c r="IC1068" s="110"/>
      <c r="ID1068" s="110"/>
      <c r="IE1068" s="110"/>
      <c r="IF1068" s="110"/>
      <c r="IG1068" s="110"/>
      <c r="IH1068" s="110"/>
      <c r="II1068" s="110"/>
      <c r="IJ1068" s="110"/>
      <c r="IK1068" s="110"/>
      <c r="IL1068" s="110"/>
      <c r="IM1068" s="110"/>
      <c r="IN1068" s="110"/>
      <c r="IO1068" s="110"/>
      <c r="IP1068" s="110"/>
      <c r="IQ1068" s="110"/>
      <c r="IR1068" s="110"/>
    </row>
    <row r="1069" spans="1:252" s="21" customFormat="1" ht="12.75" hidden="1">
      <c r="A1069" s="101" t="s">
        <v>1045</v>
      </c>
      <c r="B1069" s="142" t="s">
        <v>1046</v>
      </c>
      <c r="C1069" s="143" t="s">
        <v>98</v>
      </c>
      <c r="D1069" s="64"/>
      <c r="E1069" s="64">
        <v>-75.34</v>
      </c>
      <c r="F1069" s="64"/>
      <c r="G1069" s="64"/>
      <c r="H1069" s="64"/>
      <c r="I1069" s="64"/>
      <c r="J1069" s="64"/>
      <c r="IB1069" s="110"/>
      <c r="IC1069" s="110"/>
      <c r="ID1069" s="110"/>
      <c r="IE1069" s="110"/>
      <c r="IF1069" s="110"/>
      <c r="IG1069" s="110"/>
      <c r="IH1069" s="110"/>
      <c r="II1069" s="110"/>
      <c r="IJ1069" s="110"/>
      <c r="IK1069" s="110"/>
      <c r="IL1069" s="110"/>
      <c r="IM1069" s="110"/>
      <c r="IN1069" s="110"/>
      <c r="IO1069" s="110"/>
      <c r="IP1069" s="110"/>
      <c r="IQ1069" s="110"/>
      <c r="IR1069" s="110"/>
    </row>
    <row r="1070" spans="1:252" s="21" customFormat="1" ht="12.75" hidden="1">
      <c r="A1070" s="101" t="s">
        <v>1047</v>
      </c>
      <c r="B1070" s="142" t="s">
        <v>1048</v>
      </c>
      <c r="C1070" s="143" t="s">
        <v>99</v>
      </c>
      <c r="D1070" s="64"/>
      <c r="E1070" s="64">
        <v>-45.21</v>
      </c>
      <c r="F1070" s="64"/>
      <c r="G1070" s="64"/>
      <c r="H1070" s="64"/>
      <c r="I1070" s="64"/>
      <c r="J1070" s="64"/>
      <c r="IB1070" s="110"/>
      <c r="IC1070" s="110"/>
      <c r="ID1070" s="110"/>
      <c r="IE1070" s="110"/>
      <c r="IF1070" s="110"/>
      <c r="IG1070" s="110"/>
      <c r="IH1070" s="110"/>
      <c r="II1070" s="110"/>
      <c r="IJ1070" s="110"/>
      <c r="IK1070" s="110"/>
      <c r="IL1070" s="110"/>
      <c r="IM1070" s="110"/>
      <c r="IN1070" s="110"/>
      <c r="IO1070" s="110"/>
      <c r="IP1070" s="110"/>
      <c r="IQ1070" s="110"/>
      <c r="IR1070" s="110"/>
    </row>
    <row r="1071" spans="1:252" s="21" customFormat="1" ht="18" hidden="1">
      <c r="A1071" s="101" t="s">
        <v>1995</v>
      </c>
      <c r="B1071" s="142" t="s">
        <v>1997</v>
      </c>
      <c r="C1071" s="143" t="s">
        <v>97</v>
      </c>
      <c r="D1071" s="64"/>
      <c r="E1071" s="64"/>
      <c r="F1071" s="64">
        <v>-274.68</v>
      </c>
      <c r="G1071" s="64"/>
      <c r="H1071" s="64"/>
      <c r="I1071" s="64"/>
      <c r="J1071" s="64"/>
      <c r="IB1071" s="110"/>
      <c r="IC1071" s="110"/>
      <c r="ID1071" s="110"/>
      <c r="IE1071" s="110"/>
      <c r="IF1071" s="110"/>
      <c r="IG1071" s="110"/>
      <c r="IH1071" s="110"/>
      <c r="II1071" s="110"/>
      <c r="IJ1071" s="110"/>
      <c r="IK1071" s="110"/>
      <c r="IL1071" s="110"/>
      <c r="IM1071" s="110"/>
      <c r="IN1071" s="110"/>
      <c r="IO1071" s="110"/>
      <c r="IP1071" s="110"/>
      <c r="IQ1071" s="110"/>
      <c r="IR1071" s="110"/>
    </row>
    <row r="1072" spans="1:252" s="21" customFormat="1" ht="18" hidden="1">
      <c r="A1072" s="101" t="s">
        <v>1996</v>
      </c>
      <c r="B1072" s="142" t="s">
        <v>1998</v>
      </c>
      <c r="C1072" s="143" t="s">
        <v>97</v>
      </c>
      <c r="D1072" s="64"/>
      <c r="E1072" s="64"/>
      <c r="F1072" s="64">
        <v>-86.97</v>
      </c>
      <c r="G1072" s="64"/>
      <c r="H1072" s="64"/>
      <c r="I1072" s="64"/>
      <c r="J1072" s="64"/>
      <c r="IB1072" s="110"/>
      <c r="IC1072" s="110"/>
      <c r="ID1072" s="110"/>
      <c r="IE1072" s="110"/>
      <c r="IF1072" s="110"/>
      <c r="IG1072" s="110"/>
      <c r="IH1072" s="110"/>
      <c r="II1072" s="110"/>
      <c r="IJ1072" s="110"/>
      <c r="IK1072" s="110"/>
      <c r="IL1072" s="110"/>
      <c r="IM1072" s="110"/>
      <c r="IN1072" s="110"/>
      <c r="IO1072" s="110"/>
      <c r="IP1072" s="110"/>
      <c r="IQ1072" s="110"/>
      <c r="IR1072" s="110"/>
    </row>
    <row r="1073" spans="1:252" s="21" customFormat="1" ht="12.75" hidden="1">
      <c r="A1073" s="101" t="s">
        <v>1550</v>
      </c>
      <c r="B1073" s="142" t="s">
        <v>1551</v>
      </c>
      <c r="C1073" s="143" t="s">
        <v>97</v>
      </c>
      <c r="D1073" s="64">
        <v>-62.74</v>
      </c>
      <c r="E1073" s="64"/>
      <c r="F1073" s="64"/>
      <c r="G1073" s="64"/>
      <c r="H1073" s="64"/>
      <c r="I1073" s="64"/>
      <c r="J1073" s="64"/>
      <c r="IB1073" s="110"/>
      <c r="IC1073" s="110"/>
      <c r="ID1073" s="110"/>
      <c r="IE1073" s="110"/>
      <c r="IF1073" s="110"/>
      <c r="IG1073" s="110"/>
      <c r="IH1073" s="110"/>
      <c r="II1073" s="110"/>
      <c r="IJ1073" s="110"/>
      <c r="IK1073" s="110"/>
      <c r="IL1073" s="110"/>
      <c r="IM1073" s="110"/>
      <c r="IN1073" s="110"/>
      <c r="IO1073" s="110"/>
      <c r="IP1073" s="110"/>
      <c r="IQ1073" s="110"/>
      <c r="IR1073" s="110"/>
    </row>
    <row r="1074" spans="1:252" s="21" customFormat="1" ht="27" hidden="1">
      <c r="A1074" s="101" t="s">
        <v>1061</v>
      </c>
      <c r="B1074" s="142" t="s">
        <v>1062</v>
      </c>
      <c r="C1074" s="143" t="s">
        <v>97</v>
      </c>
      <c r="D1074" s="64"/>
      <c r="E1074" s="64"/>
      <c r="F1074" s="64">
        <v>-544.48</v>
      </c>
      <c r="G1074" s="64"/>
      <c r="H1074" s="64"/>
      <c r="I1074" s="64"/>
      <c r="J1074" s="64"/>
      <c r="IB1074" s="110"/>
      <c r="IC1074" s="110"/>
      <c r="ID1074" s="110"/>
      <c r="IE1074" s="110"/>
      <c r="IF1074" s="110"/>
      <c r="IG1074" s="110"/>
      <c r="IH1074" s="110"/>
      <c r="II1074" s="110"/>
      <c r="IJ1074" s="110"/>
      <c r="IK1074" s="110"/>
      <c r="IL1074" s="110"/>
      <c r="IM1074" s="110"/>
      <c r="IN1074" s="110"/>
      <c r="IO1074" s="110"/>
      <c r="IP1074" s="110"/>
      <c r="IQ1074" s="110"/>
      <c r="IR1074" s="110"/>
    </row>
    <row r="1075" spans="1:252" s="21" customFormat="1" ht="12.75" hidden="1">
      <c r="A1075" s="101" t="s">
        <v>1067</v>
      </c>
      <c r="B1075" s="142" t="s">
        <v>1068</v>
      </c>
      <c r="C1075" s="143" t="s">
        <v>97</v>
      </c>
      <c r="D1075" s="64">
        <v>-42.29</v>
      </c>
      <c r="E1075" s="64">
        <v>-0.04</v>
      </c>
      <c r="F1075" s="64">
        <v>-67.9</v>
      </c>
      <c r="G1075" s="64"/>
      <c r="H1075" s="64"/>
      <c r="I1075" s="64"/>
      <c r="J1075" s="64"/>
      <c r="IB1075" s="110"/>
      <c r="IC1075" s="110"/>
      <c r="ID1075" s="110"/>
      <c r="IE1075" s="110"/>
      <c r="IF1075" s="110"/>
      <c r="IG1075" s="110"/>
      <c r="IH1075" s="110"/>
      <c r="II1075" s="110"/>
      <c r="IJ1075" s="110"/>
      <c r="IK1075" s="110"/>
      <c r="IL1075" s="110"/>
      <c r="IM1075" s="110"/>
      <c r="IN1075" s="110"/>
      <c r="IO1075" s="110"/>
      <c r="IP1075" s="110"/>
      <c r="IQ1075" s="110"/>
      <c r="IR1075" s="110"/>
    </row>
    <row r="1076" spans="1:252" s="21" customFormat="1" ht="12.75" hidden="1">
      <c r="A1076" s="101" t="s">
        <v>1089</v>
      </c>
      <c r="B1076" s="142" t="s">
        <v>1090</v>
      </c>
      <c r="C1076" s="143" t="s">
        <v>176</v>
      </c>
      <c r="D1076" s="64"/>
      <c r="E1076" s="64">
        <v>-19870.89</v>
      </c>
      <c r="F1076" s="64"/>
      <c r="G1076" s="64"/>
      <c r="H1076" s="64"/>
      <c r="I1076" s="64"/>
      <c r="J1076" s="64"/>
      <c r="IB1076" s="110"/>
      <c r="IC1076" s="110"/>
      <c r="ID1076" s="110"/>
      <c r="IE1076" s="110"/>
      <c r="IF1076" s="110"/>
      <c r="IG1076" s="110"/>
      <c r="IH1076" s="110"/>
      <c r="II1076" s="110"/>
      <c r="IJ1076" s="110"/>
      <c r="IK1076" s="110"/>
      <c r="IL1076" s="110"/>
      <c r="IM1076" s="110"/>
      <c r="IN1076" s="110"/>
      <c r="IO1076" s="110"/>
      <c r="IP1076" s="110"/>
      <c r="IQ1076" s="110"/>
      <c r="IR1076" s="110"/>
    </row>
    <row r="1077" spans="1:252" s="21" customFormat="1" ht="12.75" hidden="1">
      <c r="A1077" s="101" t="s">
        <v>1477</v>
      </c>
      <c r="B1077" s="101" t="s">
        <v>1478</v>
      </c>
      <c r="C1077" s="102" t="s">
        <v>430</v>
      </c>
      <c r="D1077" s="64"/>
      <c r="E1077" s="64">
        <v>-20912</v>
      </c>
      <c r="F1077" s="64"/>
      <c r="G1077" s="64"/>
      <c r="H1077" s="64"/>
      <c r="I1077" s="64"/>
      <c r="J1077" s="64"/>
      <c r="IB1077" s="110"/>
      <c r="IC1077" s="110"/>
      <c r="ID1077" s="110"/>
      <c r="IE1077" s="110"/>
      <c r="IF1077" s="110"/>
      <c r="IG1077" s="110"/>
      <c r="IH1077" s="110"/>
      <c r="II1077" s="110"/>
      <c r="IJ1077" s="110"/>
      <c r="IK1077" s="110"/>
      <c r="IL1077" s="110"/>
      <c r="IM1077" s="110"/>
      <c r="IN1077" s="110"/>
      <c r="IO1077" s="110"/>
      <c r="IP1077" s="110"/>
      <c r="IQ1077" s="110"/>
      <c r="IR1077" s="110"/>
    </row>
    <row r="1078" spans="1:252" s="21" customFormat="1" ht="12.75" hidden="1">
      <c r="A1078" s="101" t="s">
        <v>1479</v>
      </c>
      <c r="B1078" s="101" t="s">
        <v>1480</v>
      </c>
      <c r="C1078" s="102" t="s">
        <v>432</v>
      </c>
      <c r="D1078" s="64"/>
      <c r="E1078" s="64">
        <v>-33456.65</v>
      </c>
      <c r="F1078" s="64"/>
      <c r="G1078" s="64"/>
      <c r="H1078" s="64"/>
      <c r="I1078" s="64"/>
      <c r="J1078" s="64"/>
      <c r="IB1078" s="110"/>
      <c r="IC1078" s="110"/>
      <c r="ID1078" s="110"/>
      <c r="IE1078" s="110"/>
      <c r="IF1078" s="110"/>
      <c r="IG1078" s="110"/>
      <c r="IH1078" s="110"/>
      <c r="II1078" s="110"/>
      <c r="IJ1078" s="110"/>
      <c r="IK1078" s="110"/>
      <c r="IL1078" s="110"/>
      <c r="IM1078" s="110"/>
      <c r="IN1078" s="110"/>
      <c r="IO1078" s="110"/>
      <c r="IP1078" s="110"/>
      <c r="IQ1078" s="110"/>
      <c r="IR1078" s="110"/>
    </row>
    <row r="1079" spans="1:252" s="92" customFormat="1" ht="11.25">
      <c r="A1079" s="163"/>
      <c r="B1079" s="179" t="s">
        <v>1851</v>
      </c>
      <c r="C1079" s="165"/>
      <c r="D1079" s="162">
        <f aca="true" t="shared" si="185" ref="D1079:J1079">SUM(D1080:D1083)</f>
        <v>-44.29</v>
      </c>
      <c r="E1079" s="162">
        <f t="shared" si="185"/>
        <v>0</v>
      </c>
      <c r="F1079" s="162">
        <f t="shared" si="185"/>
        <v>0</v>
      </c>
      <c r="G1079" s="162">
        <f t="shared" si="185"/>
        <v>0</v>
      </c>
      <c r="H1079" s="162">
        <f t="shared" si="185"/>
        <v>0</v>
      </c>
      <c r="I1079" s="162">
        <f t="shared" si="185"/>
        <v>0</v>
      </c>
      <c r="J1079" s="162">
        <f t="shared" si="185"/>
        <v>0</v>
      </c>
      <c r="IB1079" s="93"/>
      <c r="IC1079" s="93"/>
      <c r="ID1079" s="93"/>
      <c r="IE1079" s="93"/>
      <c r="IF1079" s="93"/>
      <c r="IG1079" s="93"/>
      <c r="IH1079" s="93"/>
      <c r="II1079" s="93"/>
      <c r="IJ1079" s="93"/>
      <c r="IK1079" s="93"/>
      <c r="IL1079" s="93"/>
      <c r="IM1079" s="93"/>
      <c r="IN1079" s="93"/>
      <c r="IO1079" s="93"/>
      <c r="IP1079" s="93"/>
      <c r="IQ1079" s="93"/>
      <c r="IR1079" s="93"/>
    </row>
    <row r="1080" spans="1:252" s="21" customFormat="1" ht="12.75" hidden="1">
      <c r="A1080" s="101" t="s">
        <v>68</v>
      </c>
      <c r="B1080" s="142" t="s">
        <v>69</v>
      </c>
      <c r="C1080" s="143" t="s">
        <v>97</v>
      </c>
      <c r="D1080" s="64">
        <v>-8.72</v>
      </c>
      <c r="E1080" s="64"/>
      <c r="F1080" s="64"/>
      <c r="G1080" s="64"/>
      <c r="H1080" s="64"/>
      <c r="I1080" s="64"/>
      <c r="J1080" s="64"/>
      <c r="IB1080" s="110"/>
      <c r="IC1080" s="110"/>
      <c r="ID1080" s="110"/>
      <c r="IE1080" s="110"/>
      <c r="IF1080" s="110"/>
      <c r="IG1080" s="110"/>
      <c r="IH1080" s="110"/>
      <c r="II1080" s="110"/>
      <c r="IJ1080" s="110"/>
      <c r="IK1080" s="110"/>
      <c r="IL1080" s="110"/>
      <c r="IM1080" s="110"/>
      <c r="IN1080" s="110"/>
      <c r="IO1080" s="110"/>
      <c r="IP1080" s="110"/>
      <c r="IQ1080" s="110"/>
      <c r="IR1080" s="110"/>
    </row>
    <row r="1081" spans="1:252" s="21" customFormat="1" ht="12.75" hidden="1">
      <c r="A1081" s="101" t="s">
        <v>70</v>
      </c>
      <c r="B1081" s="142" t="s">
        <v>71</v>
      </c>
      <c r="C1081" s="143" t="s">
        <v>98</v>
      </c>
      <c r="D1081" s="64">
        <v>-3.64</v>
      </c>
      <c r="E1081" s="64"/>
      <c r="F1081" s="64"/>
      <c r="G1081" s="64"/>
      <c r="H1081" s="64"/>
      <c r="I1081" s="64"/>
      <c r="J1081" s="64"/>
      <c r="IB1081" s="110"/>
      <c r="IC1081" s="110"/>
      <c r="ID1081" s="110"/>
      <c r="IE1081" s="110"/>
      <c r="IF1081" s="110"/>
      <c r="IG1081" s="110"/>
      <c r="IH1081" s="110"/>
      <c r="II1081" s="110"/>
      <c r="IJ1081" s="110"/>
      <c r="IK1081" s="110"/>
      <c r="IL1081" s="110"/>
      <c r="IM1081" s="110"/>
      <c r="IN1081" s="110"/>
      <c r="IO1081" s="110"/>
      <c r="IP1081" s="110"/>
      <c r="IQ1081" s="110"/>
      <c r="IR1081" s="110"/>
    </row>
    <row r="1082" spans="1:252" s="21" customFormat="1" ht="12.75" hidden="1">
      <c r="A1082" s="101" t="s">
        <v>72</v>
      </c>
      <c r="B1082" s="142" t="s">
        <v>73</v>
      </c>
      <c r="C1082" s="143" t="s">
        <v>99</v>
      </c>
      <c r="D1082" s="64">
        <v>-2.18</v>
      </c>
      <c r="E1082" s="64"/>
      <c r="F1082" s="64"/>
      <c r="G1082" s="64"/>
      <c r="H1082" s="64"/>
      <c r="I1082" s="64"/>
      <c r="J1082" s="64"/>
      <c r="IB1082" s="110"/>
      <c r="IC1082" s="110"/>
      <c r="ID1082" s="110"/>
      <c r="IE1082" s="110"/>
      <c r="IF1082" s="110"/>
      <c r="IG1082" s="110"/>
      <c r="IH1082" s="110"/>
      <c r="II1082" s="110"/>
      <c r="IJ1082" s="110"/>
      <c r="IK1082" s="110"/>
      <c r="IL1082" s="110"/>
      <c r="IM1082" s="110"/>
      <c r="IN1082" s="110"/>
      <c r="IO1082" s="110"/>
      <c r="IP1082" s="110"/>
      <c r="IQ1082" s="110"/>
      <c r="IR1082" s="110"/>
    </row>
    <row r="1083" spans="1:252" s="21" customFormat="1" ht="12.75" hidden="1">
      <c r="A1083" s="101" t="s">
        <v>621</v>
      </c>
      <c r="B1083" s="142" t="s">
        <v>622</v>
      </c>
      <c r="C1083" s="143" t="s">
        <v>97</v>
      </c>
      <c r="D1083" s="64">
        <v>-29.75</v>
      </c>
      <c r="E1083" s="64"/>
      <c r="F1083" s="64"/>
      <c r="G1083" s="64"/>
      <c r="H1083" s="64"/>
      <c r="I1083" s="64"/>
      <c r="J1083" s="64"/>
      <c r="IB1083" s="110"/>
      <c r="IC1083" s="110"/>
      <c r="ID1083" s="110"/>
      <c r="IE1083" s="110"/>
      <c r="IF1083" s="110"/>
      <c r="IG1083" s="110"/>
      <c r="IH1083" s="110"/>
      <c r="II1083" s="110"/>
      <c r="IJ1083" s="110"/>
      <c r="IK1083" s="110"/>
      <c r="IL1083" s="110"/>
      <c r="IM1083" s="110"/>
      <c r="IN1083" s="110"/>
      <c r="IO1083" s="110"/>
      <c r="IP1083" s="110"/>
      <c r="IQ1083" s="110"/>
      <c r="IR1083" s="110"/>
    </row>
    <row r="1084" spans="1:252" s="21" customFormat="1" ht="12.75">
      <c r="A1084" s="101"/>
      <c r="B1084" s="179" t="s">
        <v>1483</v>
      </c>
      <c r="C1084" s="143"/>
      <c r="D1084" s="76">
        <f aca="true" t="shared" si="186" ref="D1084:J1084">SUM(D759+D766+D802+D912+D1031+D973+D1079)</f>
        <v>-70563371.45</v>
      </c>
      <c r="E1084" s="76">
        <f t="shared" si="186"/>
        <v>-52719366.72</v>
      </c>
      <c r="F1084" s="76">
        <f t="shared" si="186"/>
        <v>-55555476.599999994</v>
      </c>
      <c r="G1084" s="76">
        <f t="shared" si="186"/>
        <v>-48695089.92</v>
      </c>
      <c r="H1084" s="76">
        <f t="shared" si="186"/>
        <v>-52720164</v>
      </c>
      <c r="I1084" s="76">
        <f t="shared" si="186"/>
        <v>-57148096</v>
      </c>
      <c r="J1084" s="76">
        <f t="shared" si="186"/>
        <v>-61907852.8</v>
      </c>
      <c r="IB1084" s="110"/>
      <c r="IC1084" s="110"/>
      <c r="ID1084" s="110"/>
      <c r="IE1084" s="110"/>
      <c r="IF1084" s="110"/>
      <c r="IG1084" s="110"/>
      <c r="IH1084" s="110"/>
      <c r="II1084" s="110"/>
      <c r="IJ1084" s="110"/>
      <c r="IK1084" s="110"/>
      <c r="IL1084" s="110"/>
      <c r="IM1084" s="110"/>
      <c r="IN1084" s="110"/>
      <c r="IO1084" s="110"/>
      <c r="IP1084" s="110"/>
      <c r="IQ1084" s="110"/>
      <c r="IR1084" s="110"/>
    </row>
    <row r="1085" spans="1:10" ht="12.75">
      <c r="A1085" s="156"/>
      <c r="B1085" s="157" t="s">
        <v>94</v>
      </c>
      <c r="C1085" s="158"/>
      <c r="D1085" s="76">
        <f aca="true" t="shared" si="187" ref="D1085:J1085">SUM(D2+D640+D736+D1084)</f>
        <v>472685940.10999995</v>
      </c>
      <c r="E1085" s="76">
        <f t="shared" si="187"/>
        <v>521041701.753</v>
      </c>
      <c r="F1085" s="76">
        <f t="shared" si="187"/>
        <v>540226922.51</v>
      </c>
      <c r="G1085" s="76">
        <f t="shared" si="187"/>
        <v>638499999.9975001</v>
      </c>
      <c r="H1085" s="76">
        <f t="shared" si="187"/>
        <v>620000000</v>
      </c>
      <c r="I1085" s="76">
        <f t="shared" si="187"/>
        <v>655499999.9975</v>
      </c>
      <c r="J1085" s="76">
        <f t="shared" si="187"/>
        <v>702799999.9964375</v>
      </c>
    </row>
    <row r="1086" spans="1:252" s="36" customFormat="1" ht="15" hidden="1">
      <c r="A1086" s="151"/>
      <c r="B1086" s="152"/>
      <c r="C1086" s="153"/>
      <c r="D1086" s="182"/>
      <c r="E1086" s="182"/>
      <c r="F1086" s="182"/>
      <c r="G1086" s="182"/>
      <c r="H1086" s="182"/>
      <c r="I1086" s="182"/>
      <c r="J1086" s="182"/>
      <c r="IB1086" s="110"/>
      <c r="IC1086" s="110"/>
      <c r="ID1086" s="110"/>
      <c r="IE1086" s="110"/>
      <c r="IF1086" s="110"/>
      <c r="IG1086" s="110"/>
      <c r="IH1086" s="110"/>
      <c r="II1086" s="110"/>
      <c r="IJ1086" s="110"/>
      <c r="IK1086" s="110"/>
      <c r="IL1086" s="110"/>
      <c r="IM1086" s="110"/>
      <c r="IN1086" s="110"/>
      <c r="IO1086" s="110"/>
      <c r="IP1086" s="110"/>
      <c r="IQ1086" s="110"/>
      <c r="IR1086" s="110"/>
    </row>
    <row r="1087" spans="1:235" s="114" customFormat="1" ht="12" customHeight="1" hidden="1">
      <c r="A1087" s="183"/>
      <c r="B1087" s="184"/>
      <c r="C1087" s="185"/>
      <c r="D1087" s="182">
        <v>472685940.11</v>
      </c>
      <c r="E1087" s="182">
        <v>521041701.75</v>
      </c>
      <c r="F1087" s="182">
        <v>540226922.51</v>
      </c>
      <c r="G1087" s="182">
        <v>638500000</v>
      </c>
      <c r="H1087" s="182">
        <f>H1085</f>
        <v>620000000</v>
      </c>
      <c r="I1087" s="182">
        <f>I1085</f>
        <v>655499999.9975</v>
      </c>
      <c r="J1087" s="182">
        <f>J1085</f>
        <v>702799999.9964375</v>
      </c>
      <c r="K1087" s="113"/>
      <c r="L1087" s="113"/>
      <c r="M1087" s="113"/>
      <c r="N1087" s="113"/>
      <c r="O1087" s="113"/>
      <c r="P1087" s="113"/>
      <c r="Q1087" s="113"/>
      <c r="R1087" s="113"/>
      <c r="S1087" s="113"/>
      <c r="T1087" s="113"/>
      <c r="U1087" s="113"/>
      <c r="V1087" s="113"/>
      <c r="W1087" s="113"/>
      <c r="X1087" s="113"/>
      <c r="Y1087" s="113"/>
      <c r="Z1087" s="113"/>
      <c r="AA1087" s="113"/>
      <c r="AB1087" s="113"/>
      <c r="AC1087" s="113"/>
      <c r="AD1087" s="113"/>
      <c r="AE1087" s="113"/>
      <c r="AF1087" s="113"/>
      <c r="AG1087" s="113"/>
      <c r="AH1087" s="113"/>
      <c r="AI1087" s="113"/>
      <c r="AJ1087" s="113"/>
      <c r="AK1087" s="113"/>
      <c r="AL1087" s="113"/>
      <c r="AM1087" s="113"/>
      <c r="AN1087" s="113"/>
      <c r="AO1087" s="113"/>
      <c r="AP1087" s="113"/>
      <c r="AQ1087" s="113"/>
      <c r="AR1087" s="113"/>
      <c r="AS1087" s="113"/>
      <c r="AT1087" s="113"/>
      <c r="AU1087" s="113"/>
      <c r="AV1087" s="113"/>
      <c r="AW1087" s="113"/>
      <c r="AX1087" s="113"/>
      <c r="AY1087" s="113"/>
      <c r="AZ1087" s="113"/>
      <c r="BA1087" s="113"/>
      <c r="BB1087" s="113"/>
      <c r="BC1087" s="113"/>
      <c r="BD1087" s="113"/>
      <c r="BE1087" s="113"/>
      <c r="BF1087" s="113"/>
      <c r="BG1087" s="113"/>
      <c r="BH1087" s="113"/>
      <c r="BI1087" s="113"/>
      <c r="BJ1087" s="113"/>
      <c r="BK1087" s="113"/>
      <c r="BL1087" s="113"/>
      <c r="BM1087" s="113"/>
      <c r="BN1087" s="113"/>
      <c r="BO1087" s="113"/>
      <c r="BP1087" s="113"/>
      <c r="BQ1087" s="113"/>
      <c r="BR1087" s="113"/>
      <c r="BS1087" s="113"/>
      <c r="BT1087" s="113"/>
      <c r="BU1087" s="113"/>
      <c r="BV1087" s="113"/>
      <c r="BW1087" s="113"/>
      <c r="BX1087" s="113"/>
      <c r="BY1087" s="113"/>
      <c r="BZ1087" s="113"/>
      <c r="CA1087" s="113"/>
      <c r="CB1087" s="113"/>
      <c r="CC1087" s="113"/>
      <c r="CD1087" s="113"/>
      <c r="CE1087" s="113"/>
      <c r="CF1087" s="113"/>
      <c r="CG1087" s="113"/>
      <c r="CH1087" s="113"/>
      <c r="CI1087" s="113"/>
      <c r="CJ1087" s="113"/>
      <c r="CK1087" s="113"/>
      <c r="CL1087" s="113"/>
      <c r="CM1087" s="113"/>
      <c r="CN1087" s="113"/>
      <c r="CO1087" s="113"/>
      <c r="CP1087" s="113"/>
      <c r="CQ1087" s="113"/>
      <c r="CR1087" s="113"/>
      <c r="CS1087" s="113"/>
      <c r="CT1087" s="113"/>
      <c r="CU1087" s="113"/>
      <c r="CV1087" s="113"/>
      <c r="CW1087" s="113"/>
      <c r="CX1087" s="113"/>
      <c r="CY1087" s="113"/>
      <c r="CZ1087" s="113"/>
      <c r="DA1087" s="113"/>
      <c r="DB1087" s="113"/>
      <c r="DC1087" s="113"/>
      <c r="DD1087" s="113"/>
      <c r="DE1087" s="113"/>
      <c r="DF1087" s="113"/>
      <c r="DG1087" s="113"/>
      <c r="DH1087" s="113"/>
      <c r="DI1087" s="113"/>
      <c r="DJ1087" s="113"/>
      <c r="DK1087" s="113"/>
      <c r="DL1087" s="113"/>
      <c r="DM1087" s="113"/>
      <c r="DN1087" s="113"/>
      <c r="DO1087" s="113"/>
      <c r="DP1087" s="113"/>
      <c r="DQ1087" s="113"/>
      <c r="DR1087" s="113"/>
      <c r="DS1087" s="113"/>
      <c r="DT1087" s="113"/>
      <c r="DU1087" s="113"/>
      <c r="DV1087" s="113"/>
      <c r="DW1087" s="113"/>
      <c r="DX1087" s="113"/>
      <c r="DY1087" s="113"/>
      <c r="DZ1087" s="113"/>
      <c r="EA1087" s="113"/>
      <c r="EB1087" s="113"/>
      <c r="EC1087" s="113"/>
      <c r="ED1087" s="113"/>
      <c r="EE1087" s="113"/>
      <c r="EF1087" s="113"/>
      <c r="EG1087" s="113"/>
      <c r="EH1087" s="113"/>
      <c r="EI1087" s="113"/>
      <c r="EJ1087" s="113"/>
      <c r="EK1087" s="113"/>
      <c r="EL1087" s="113"/>
      <c r="EM1087" s="113"/>
      <c r="EN1087" s="113"/>
      <c r="EO1087" s="113"/>
      <c r="EP1087" s="113"/>
      <c r="EQ1087" s="113"/>
      <c r="ER1087" s="113"/>
      <c r="ES1087" s="113"/>
      <c r="ET1087" s="113"/>
      <c r="EU1087" s="113"/>
      <c r="EV1087" s="113"/>
      <c r="EW1087" s="113"/>
      <c r="EX1087" s="113"/>
      <c r="EY1087" s="113"/>
      <c r="EZ1087" s="113"/>
      <c r="FA1087" s="113"/>
      <c r="FB1087" s="113"/>
      <c r="FC1087" s="113"/>
      <c r="FD1087" s="113"/>
      <c r="FE1087" s="113"/>
      <c r="FF1087" s="113"/>
      <c r="FG1087" s="113"/>
      <c r="FH1087" s="113"/>
      <c r="FI1087" s="113"/>
      <c r="FJ1087" s="113"/>
      <c r="FK1087" s="113"/>
      <c r="FL1087" s="113"/>
      <c r="FM1087" s="113"/>
      <c r="FN1087" s="113"/>
      <c r="FO1087" s="113"/>
      <c r="FP1087" s="113"/>
      <c r="FQ1087" s="113"/>
      <c r="FR1087" s="113"/>
      <c r="FS1087" s="113"/>
      <c r="FT1087" s="113"/>
      <c r="FU1087" s="113"/>
      <c r="FV1087" s="113"/>
      <c r="FW1087" s="113"/>
      <c r="FX1087" s="113"/>
      <c r="FY1087" s="113"/>
      <c r="FZ1087" s="113"/>
      <c r="GA1087" s="113"/>
      <c r="GB1087" s="113"/>
      <c r="GC1087" s="113"/>
      <c r="GD1087" s="113"/>
      <c r="GE1087" s="113"/>
      <c r="GF1087" s="113"/>
      <c r="GG1087" s="113"/>
      <c r="GH1087" s="113"/>
      <c r="GI1087" s="113"/>
      <c r="GJ1087" s="113"/>
      <c r="GK1087" s="113"/>
      <c r="GL1087" s="113"/>
      <c r="GM1087" s="113"/>
      <c r="GN1087" s="113"/>
      <c r="GO1087" s="113"/>
      <c r="GP1087" s="113"/>
      <c r="GQ1087" s="113"/>
      <c r="GR1087" s="113"/>
      <c r="GS1087" s="113"/>
      <c r="GT1087" s="113"/>
      <c r="GU1087" s="113"/>
      <c r="GV1087" s="113"/>
      <c r="GW1087" s="113"/>
      <c r="GX1087" s="113"/>
      <c r="GY1087" s="113"/>
      <c r="GZ1087" s="113"/>
      <c r="HA1087" s="113"/>
      <c r="HB1087" s="113"/>
      <c r="HC1087" s="113"/>
      <c r="HD1087" s="113"/>
      <c r="HE1087" s="113"/>
      <c r="HF1087" s="113"/>
      <c r="HG1087" s="113"/>
      <c r="HH1087" s="113"/>
      <c r="HI1087" s="113"/>
      <c r="HJ1087" s="113"/>
      <c r="HK1087" s="113"/>
      <c r="HL1087" s="113"/>
      <c r="HM1087" s="113"/>
      <c r="HN1087" s="113"/>
      <c r="HO1087" s="113"/>
      <c r="HP1087" s="113"/>
      <c r="HQ1087" s="113"/>
      <c r="HR1087" s="113"/>
      <c r="HS1087" s="113"/>
      <c r="HT1087" s="113"/>
      <c r="HU1087" s="113"/>
      <c r="HV1087" s="113"/>
      <c r="HW1087" s="113"/>
      <c r="HX1087" s="113"/>
      <c r="HY1087" s="113"/>
      <c r="HZ1087" s="113"/>
      <c r="IA1087" s="113"/>
    </row>
    <row r="1088" spans="1:235" s="114" customFormat="1" ht="12" customHeight="1" hidden="1">
      <c r="A1088" s="183"/>
      <c r="B1088" s="184"/>
      <c r="C1088" s="185"/>
      <c r="D1088" s="182">
        <f>D1085-D1087</f>
        <v>0</v>
      </c>
      <c r="E1088" s="182">
        <f>E1085-E1087</f>
        <v>0.003000020980834961</v>
      </c>
      <c r="F1088" s="182">
        <f>F1085-F1087</f>
        <v>0</v>
      </c>
      <c r="G1088" s="182">
        <f>G1085-G1087</f>
        <v>-0.0024999380111694336</v>
      </c>
      <c r="H1088" s="182"/>
      <c r="I1088" s="182"/>
      <c r="J1088" s="182"/>
      <c r="K1088" s="113"/>
      <c r="L1088" s="113"/>
      <c r="M1088" s="113"/>
      <c r="N1088" s="113"/>
      <c r="O1088" s="113"/>
      <c r="P1088" s="113"/>
      <c r="Q1088" s="113"/>
      <c r="R1088" s="113"/>
      <c r="S1088" s="113"/>
      <c r="T1088" s="113"/>
      <c r="U1088" s="113"/>
      <c r="V1088" s="113"/>
      <c r="W1088" s="113"/>
      <c r="X1088" s="113"/>
      <c r="Y1088" s="113"/>
      <c r="Z1088" s="113"/>
      <c r="AA1088" s="113"/>
      <c r="AB1088" s="113"/>
      <c r="AC1088" s="113"/>
      <c r="AD1088" s="113"/>
      <c r="AE1088" s="113"/>
      <c r="AF1088" s="113"/>
      <c r="AG1088" s="113"/>
      <c r="AH1088" s="113"/>
      <c r="AI1088" s="113"/>
      <c r="AJ1088" s="113"/>
      <c r="AK1088" s="113"/>
      <c r="AL1088" s="113"/>
      <c r="AM1088" s="113"/>
      <c r="AN1088" s="113"/>
      <c r="AO1088" s="113"/>
      <c r="AP1088" s="113"/>
      <c r="AQ1088" s="113"/>
      <c r="AR1088" s="113"/>
      <c r="AS1088" s="113"/>
      <c r="AT1088" s="113"/>
      <c r="AU1088" s="113"/>
      <c r="AV1088" s="113"/>
      <c r="AW1088" s="113"/>
      <c r="AX1088" s="113"/>
      <c r="AY1088" s="113"/>
      <c r="AZ1088" s="113"/>
      <c r="BA1088" s="113"/>
      <c r="BB1088" s="113"/>
      <c r="BC1088" s="113"/>
      <c r="BD1088" s="113"/>
      <c r="BE1088" s="113"/>
      <c r="BF1088" s="113"/>
      <c r="BG1088" s="113"/>
      <c r="BH1088" s="113"/>
      <c r="BI1088" s="113"/>
      <c r="BJ1088" s="113"/>
      <c r="BK1088" s="113"/>
      <c r="BL1088" s="113"/>
      <c r="BM1088" s="113"/>
      <c r="BN1088" s="113"/>
      <c r="BO1088" s="113"/>
      <c r="BP1088" s="113"/>
      <c r="BQ1088" s="113"/>
      <c r="BR1088" s="113"/>
      <c r="BS1088" s="113"/>
      <c r="BT1088" s="113"/>
      <c r="BU1088" s="113"/>
      <c r="BV1088" s="113"/>
      <c r="BW1088" s="113"/>
      <c r="BX1088" s="113"/>
      <c r="BY1088" s="113"/>
      <c r="BZ1088" s="113"/>
      <c r="CA1088" s="113"/>
      <c r="CB1088" s="113"/>
      <c r="CC1088" s="113"/>
      <c r="CD1088" s="113"/>
      <c r="CE1088" s="113"/>
      <c r="CF1088" s="113"/>
      <c r="CG1088" s="113"/>
      <c r="CH1088" s="113"/>
      <c r="CI1088" s="113"/>
      <c r="CJ1088" s="113"/>
      <c r="CK1088" s="113"/>
      <c r="CL1088" s="113"/>
      <c r="CM1088" s="113"/>
      <c r="CN1088" s="113"/>
      <c r="CO1088" s="113"/>
      <c r="CP1088" s="113"/>
      <c r="CQ1088" s="113"/>
      <c r="CR1088" s="113"/>
      <c r="CS1088" s="113"/>
      <c r="CT1088" s="113"/>
      <c r="CU1088" s="113"/>
      <c r="CV1088" s="113"/>
      <c r="CW1088" s="113"/>
      <c r="CX1088" s="113"/>
      <c r="CY1088" s="113"/>
      <c r="CZ1088" s="113"/>
      <c r="DA1088" s="113"/>
      <c r="DB1088" s="113"/>
      <c r="DC1088" s="113"/>
      <c r="DD1088" s="113"/>
      <c r="DE1088" s="113"/>
      <c r="DF1088" s="113"/>
      <c r="DG1088" s="113"/>
      <c r="DH1088" s="113"/>
      <c r="DI1088" s="113"/>
      <c r="DJ1088" s="113"/>
      <c r="DK1088" s="113"/>
      <c r="DL1088" s="113"/>
      <c r="DM1088" s="113"/>
      <c r="DN1088" s="113"/>
      <c r="DO1088" s="113"/>
      <c r="DP1088" s="113"/>
      <c r="DQ1088" s="113"/>
      <c r="DR1088" s="113"/>
      <c r="DS1088" s="113"/>
      <c r="DT1088" s="113"/>
      <c r="DU1088" s="113"/>
      <c r="DV1088" s="113"/>
      <c r="DW1088" s="113"/>
      <c r="DX1088" s="113"/>
      <c r="DY1088" s="113"/>
      <c r="DZ1088" s="113"/>
      <c r="EA1088" s="113"/>
      <c r="EB1088" s="113"/>
      <c r="EC1088" s="113"/>
      <c r="ED1088" s="113"/>
      <c r="EE1088" s="113"/>
      <c r="EF1088" s="113"/>
      <c r="EG1088" s="113"/>
      <c r="EH1088" s="113"/>
      <c r="EI1088" s="113"/>
      <c r="EJ1088" s="113"/>
      <c r="EK1088" s="113"/>
      <c r="EL1088" s="113"/>
      <c r="EM1088" s="113"/>
      <c r="EN1088" s="113"/>
      <c r="EO1088" s="113"/>
      <c r="EP1088" s="113"/>
      <c r="EQ1088" s="113"/>
      <c r="ER1088" s="113"/>
      <c r="ES1088" s="113"/>
      <c r="ET1088" s="113"/>
      <c r="EU1088" s="113"/>
      <c r="EV1088" s="113"/>
      <c r="EW1088" s="113"/>
      <c r="EX1088" s="113"/>
      <c r="EY1088" s="113"/>
      <c r="EZ1088" s="113"/>
      <c r="FA1088" s="113"/>
      <c r="FB1088" s="113"/>
      <c r="FC1088" s="113"/>
      <c r="FD1088" s="113"/>
      <c r="FE1088" s="113"/>
      <c r="FF1088" s="113"/>
      <c r="FG1088" s="113"/>
      <c r="FH1088" s="113"/>
      <c r="FI1088" s="113"/>
      <c r="FJ1088" s="113"/>
      <c r="FK1088" s="113"/>
      <c r="FL1088" s="113"/>
      <c r="FM1088" s="113"/>
      <c r="FN1088" s="113"/>
      <c r="FO1088" s="113"/>
      <c r="FP1088" s="113"/>
      <c r="FQ1088" s="113"/>
      <c r="FR1088" s="113"/>
      <c r="FS1088" s="113"/>
      <c r="FT1088" s="113"/>
      <c r="FU1088" s="113"/>
      <c r="FV1088" s="113"/>
      <c r="FW1088" s="113"/>
      <c r="FX1088" s="113"/>
      <c r="FY1088" s="113"/>
      <c r="FZ1088" s="113"/>
      <c r="GA1088" s="113"/>
      <c r="GB1088" s="113"/>
      <c r="GC1088" s="113"/>
      <c r="GD1088" s="113"/>
      <c r="GE1088" s="113"/>
      <c r="GF1088" s="113"/>
      <c r="GG1088" s="113"/>
      <c r="GH1088" s="113"/>
      <c r="GI1088" s="113"/>
      <c r="GJ1088" s="113"/>
      <c r="GK1088" s="113"/>
      <c r="GL1088" s="113"/>
      <c r="GM1088" s="113"/>
      <c r="GN1088" s="113"/>
      <c r="GO1088" s="113"/>
      <c r="GP1088" s="113"/>
      <c r="GQ1088" s="113"/>
      <c r="GR1088" s="113"/>
      <c r="GS1088" s="113"/>
      <c r="GT1088" s="113"/>
      <c r="GU1088" s="113"/>
      <c r="GV1088" s="113"/>
      <c r="GW1088" s="113"/>
      <c r="GX1088" s="113"/>
      <c r="GY1088" s="113"/>
      <c r="GZ1088" s="113"/>
      <c r="HA1088" s="113"/>
      <c r="HB1088" s="113"/>
      <c r="HC1088" s="113"/>
      <c r="HD1088" s="113"/>
      <c r="HE1088" s="113"/>
      <c r="HF1088" s="113"/>
      <c r="HG1088" s="113"/>
      <c r="HH1088" s="113"/>
      <c r="HI1088" s="113"/>
      <c r="HJ1088" s="113"/>
      <c r="HK1088" s="113"/>
      <c r="HL1088" s="113"/>
      <c r="HM1088" s="113"/>
      <c r="HN1088" s="113"/>
      <c r="HO1088" s="113"/>
      <c r="HP1088" s="113"/>
      <c r="HQ1088" s="113"/>
      <c r="HR1088" s="113"/>
      <c r="HS1088" s="113"/>
      <c r="HT1088" s="113"/>
      <c r="HU1088" s="113"/>
      <c r="HV1088" s="113"/>
      <c r="HW1088" s="113"/>
      <c r="HX1088" s="113"/>
      <c r="HY1088" s="113"/>
      <c r="HZ1088" s="113"/>
      <c r="IA1088" s="113"/>
    </row>
  </sheetData>
  <sheetProtection/>
  <printOptions horizontalCentered="1"/>
  <pageMargins left="0.2362204724409449" right="0.2362204724409449" top="0.97" bottom="0.2362204724409449" header="0.35" footer="0.15748031496062992"/>
  <pageSetup fitToHeight="0" fitToWidth="1" horizontalDpi="600" verticalDpi="600" orientation="landscape" paperSize="9" r:id="rId1"/>
  <headerFooter alignWithMargins="0">
    <oddHeader>&amp;CPREFEITURA MUNICIPAL DE SANTA MARIA&amp;12
&amp;10SECRETARIA DE MUNICÍPIO DAS FINANÇAS
LDO 2017</oddHeader>
  </headerFooter>
  <colBreaks count="2" manualBreakCount="2">
    <brk id="174" max="65535" man="1"/>
    <brk id="214" max="8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2">
      <selection activeCell="E35" sqref="E35"/>
    </sheetView>
  </sheetViews>
  <sheetFormatPr defaultColWidth="11.7109375" defaultRowHeight="12.75"/>
  <cols>
    <col min="1" max="1" width="34.00390625" style="1" customWidth="1"/>
    <col min="2" max="8" width="12.421875" style="1" customWidth="1"/>
    <col min="9" max="16384" width="11.7109375" style="1" customWidth="1"/>
  </cols>
  <sheetData>
    <row r="1" spans="1:8" s="2" customFormat="1" ht="15.75">
      <c r="A1" s="193" t="s">
        <v>445</v>
      </c>
      <c r="B1" s="195" t="s">
        <v>1922</v>
      </c>
      <c r="C1" s="196"/>
      <c r="D1" s="197"/>
      <c r="E1" s="194" t="s">
        <v>446</v>
      </c>
      <c r="F1" s="194"/>
      <c r="G1" s="194"/>
      <c r="H1" s="194"/>
    </row>
    <row r="2" spans="1:8" s="2" customFormat="1" ht="15.75">
      <c r="A2" s="193"/>
      <c r="B2" s="115">
        <v>2013</v>
      </c>
      <c r="C2" s="3">
        <v>2014</v>
      </c>
      <c r="D2" s="3">
        <v>2015</v>
      </c>
      <c r="E2" s="3">
        <v>2016</v>
      </c>
      <c r="F2" s="3">
        <v>2017</v>
      </c>
      <c r="G2" s="3">
        <v>2018</v>
      </c>
      <c r="H2" s="3">
        <v>2019</v>
      </c>
    </row>
    <row r="3" spans="1:8" s="7" customFormat="1" ht="15" customHeight="1">
      <c r="A3" s="4" t="s">
        <v>447</v>
      </c>
      <c r="B3" s="6">
        <f aca="true" t="shared" si="0" ref="B3:H3">SUM(B4:B10)</f>
        <v>479663839.53000003</v>
      </c>
      <c r="C3" s="6">
        <f t="shared" si="0"/>
        <v>517197286.10300004</v>
      </c>
      <c r="D3" s="6">
        <f t="shared" si="0"/>
        <v>534057420.61</v>
      </c>
      <c r="E3" s="6">
        <f t="shared" si="0"/>
        <v>550709178.9375</v>
      </c>
      <c r="F3" s="6">
        <f t="shared" si="0"/>
        <v>590800464</v>
      </c>
      <c r="G3" s="6">
        <f t="shared" si="0"/>
        <v>638457095.9975</v>
      </c>
      <c r="H3" s="6">
        <f t="shared" si="0"/>
        <v>684709352.7964375</v>
      </c>
    </row>
    <row r="4" spans="1:8" ht="15" customHeight="1">
      <c r="A4" s="8" t="s">
        <v>448</v>
      </c>
      <c r="B4" s="9">
        <f>'Receita LDO 2017'!D3</f>
        <v>111594794.41</v>
      </c>
      <c r="C4" s="9">
        <f>'Receita LDO 2017'!E3</f>
        <v>128854554.91</v>
      </c>
      <c r="D4" s="9">
        <f>'Receita LDO 2017'!F3</f>
        <v>137203095.87</v>
      </c>
      <c r="E4" s="9">
        <f>'Receita LDO 2017'!G3</f>
        <v>149941605.48</v>
      </c>
      <c r="F4" s="9">
        <f>'Receita LDO 2017'!H3</f>
        <v>163819386.5</v>
      </c>
      <c r="G4" s="9">
        <f>'Receita LDO 2017'!I3</f>
        <v>179039978.91</v>
      </c>
      <c r="H4" s="9">
        <f>'Receita LDO 2017'!J3</f>
        <v>195794821.04</v>
      </c>
    </row>
    <row r="5" spans="1:8" ht="15" customHeight="1">
      <c r="A5" s="8" t="s">
        <v>449</v>
      </c>
      <c r="B5" s="9">
        <f>'Receita LDO 2017'!D72</f>
        <v>29134172.9</v>
      </c>
      <c r="C5" s="9">
        <f>'Receita LDO 2017'!E72</f>
        <v>30726359.46</v>
      </c>
      <c r="D5" s="9">
        <f>'Receita LDO 2017'!F72</f>
        <v>35699720.05</v>
      </c>
      <c r="E5" s="9">
        <f>'Receita LDO 2017'!G72</f>
        <v>37408000</v>
      </c>
      <c r="F5" s="9">
        <f>'Receita LDO 2017'!H72</f>
        <v>40398600</v>
      </c>
      <c r="G5" s="9">
        <f>'Receita LDO 2017'!I72</f>
        <v>43616800</v>
      </c>
      <c r="H5" s="9">
        <f>'Receita LDO 2017'!J72</f>
        <v>47112000</v>
      </c>
    </row>
    <row r="6" spans="1:8" ht="15" customHeight="1">
      <c r="A6" s="8" t="s">
        <v>450</v>
      </c>
      <c r="B6" s="9">
        <f>'Receita LDO 2017'!D104</f>
        <v>43785231.38000001</v>
      </c>
      <c r="C6" s="9">
        <f>'Receita LDO 2017'!E104</f>
        <v>40712964.24</v>
      </c>
      <c r="D6" s="9">
        <f>'Receita LDO 2017'!F104</f>
        <v>50451377.43000001</v>
      </c>
      <c r="E6" s="9">
        <f>'Receita LDO 2017'!G104</f>
        <v>21995200</v>
      </c>
      <c r="F6" s="9">
        <f>'Receita LDO 2017'!H104</f>
        <v>23683500</v>
      </c>
      <c r="G6" s="9">
        <f>'Receita LDO 2017'!I104</f>
        <v>25395000</v>
      </c>
      <c r="H6" s="9">
        <f>'Receita LDO 2017'!J104</f>
        <v>27618400</v>
      </c>
    </row>
    <row r="7" spans="1:8" ht="15" customHeight="1">
      <c r="A7" s="8" t="s">
        <v>451</v>
      </c>
      <c r="B7" s="10">
        <f>'Receita LDO 2017'!D304</f>
        <v>0</v>
      </c>
      <c r="C7" s="10">
        <f>'Receita LDO 2017'!E304</f>
        <v>0</v>
      </c>
      <c r="D7" s="10">
        <f>'Receita LDO 2017'!F304</f>
        <v>0</v>
      </c>
      <c r="E7" s="10">
        <f>'Receita LDO 2017'!G304</f>
        <v>0</v>
      </c>
      <c r="F7" s="10">
        <f>'Receita LDO 2017'!H304</f>
        <v>0</v>
      </c>
      <c r="G7" s="10">
        <f>'Receita LDO 2017'!I304</f>
        <v>0</v>
      </c>
      <c r="H7" s="10">
        <f>'Receita LDO 2017'!J304</f>
        <v>0</v>
      </c>
    </row>
    <row r="8" spans="1:8" ht="15" customHeight="1">
      <c r="A8" s="8" t="s">
        <v>452</v>
      </c>
      <c r="B8" s="9">
        <f>'Receita LDO 2017'!D307</f>
        <v>6596999.52</v>
      </c>
      <c r="C8" s="9">
        <f>'Receita LDO 2017'!E307</f>
        <v>6296872.33</v>
      </c>
      <c r="D8" s="9">
        <f>'Receita LDO 2017'!F307</f>
        <v>4517273.92</v>
      </c>
      <c r="E8" s="9">
        <f>'Receita LDO 2017'!G307</f>
        <v>2400000</v>
      </c>
      <c r="F8" s="9">
        <f>'Receita LDO 2017'!H307</f>
        <v>2592000</v>
      </c>
      <c r="G8" s="9">
        <f>'Receita LDO 2017'!I307</f>
        <v>2800000</v>
      </c>
      <c r="H8" s="9">
        <f>'Receita LDO 2017'!J307</f>
        <v>3024000</v>
      </c>
    </row>
    <row r="9" spans="1:8" ht="15" customHeight="1">
      <c r="A9" s="8" t="s">
        <v>453</v>
      </c>
      <c r="B9" s="9">
        <f>'Receita LDO 2017'!D313</f>
        <v>250803616</v>
      </c>
      <c r="C9" s="9">
        <f>'Receita LDO 2017'!E313</f>
        <v>270499663.5</v>
      </c>
      <c r="D9" s="9">
        <f>'Receita LDO 2017'!F313</f>
        <v>282457276.74</v>
      </c>
      <c r="E9" s="9">
        <f>'Receita LDO 2017'!G313</f>
        <v>310328729.62</v>
      </c>
      <c r="F9" s="9">
        <f>'Receita LDO 2017'!H313</f>
        <v>329893977.5</v>
      </c>
      <c r="G9" s="9">
        <f>'Receita LDO 2017'!I313</f>
        <v>354797517.0875</v>
      </c>
      <c r="H9" s="9">
        <f>'Receita LDO 2017'!J313</f>
        <v>375728231.75643754</v>
      </c>
    </row>
    <row r="10" spans="1:8" ht="15" customHeight="1">
      <c r="A10" s="8" t="s">
        <v>50</v>
      </c>
      <c r="B10" s="9">
        <f>'Receita LDO 2017'!D495</f>
        <v>37749025.32</v>
      </c>
      <c r="C10" s="9">
        <f>'Receita LDO 2017'!E495</f>
        <v>40106871.662999995</v>
      </c>
      <c r="D10" s="9">
        <f>'Receita LDO 2017'!F495</f>
        <v>23728676.6</v>
      </c>
      <c r="E10" s="9">
        <f>'Receita LDO 2017'!G495</f>
        <v>28635643.8375</v>
      </c>
      <c r="F10" s="9">
        <f>'Receita LDO 2017'!H495</f>
        <v>30413000</v>
      </c>
      <c r="G10" s="9">
        <f>'Receita LDO 2017'!I495</f>
        <v>32807800</v>
      </c>
      <c r="H10" s="9">
        <f>'Receita LDO 2017'!J495</f>
        <v>35431900</v>
      </c>
    </row>
    <row r="11" spans="1:8" s="7" customFormat="1" ht="15" customHeight="1">
      <c r="A11" s="4" t="s">
        <v>454</v>
      </c>
      <c r="B11" s="6">
        <f>SUM(B12:B16)</f>
        <v>21832828.16</v>
      </c>
      <c r="C11" s="6">
        <f>SUM(C12:C16)</f>
        <v>10390082.31</v>
      </c>
      <c r="D11" s="6">
        <f>SUM(D12:D16)</f>
        <v>9709764.49</v>
      </c>
      <c r="E11" s="6">
        <f>SUM(E12:E15)</f>
        <v>75780910.97999999</v>
      </c>
      <c r="F11" s="6">
        <f>SUM(F12:F15)</f>
        <v>15797000</v>
      </c>
      <c r="G11" s="6">
        <f>SUM(G12:G15)</f>
        <v>2140000</v>
      </c>
      <c r="H11" s="6">
        <f>SUM(H12:H15)</f>
        <v>2243000</v>
      </c>
    </row>
    <row r="12" spans="1:8" ht="15" customHeight="1">
      <c r="A12" s="8" t="s">
        <v>455</v>
      </c>
      <c r="B12" s="9">
        <f>'Receita LDO 2017'!D641</f>
        <v>14908218.559999999</v>
      </c>
      <c r="C12" s="9">
        <f>'Receita LDO 2017'!E641</f>
        <v>1026677.06</v>
      </c>
      <c r="D12" s="9">
        <f>'Receita LDO 2017'!F641</f>
        <v>1514988.68</v>
      </c>
      <c r="E12" s="9">
        <f>'Receita LDO 2017'!G641</f>
        <v>26487211.64</v>
      </c>
      <c r="F12" s="9">
        <f>'Receita LDO 2017'!H641</f>
        <v>1760000</v>
      </c>
      <c r="G12" s="9">
        <f>'Receita LDO 2017'!I641</f>
        <v>0</v>
      </c>
      <c r="H12" s="9">
        <f>'Receita LDO 2017'!J641</f>
        <v>0</v>
      </c>
    </row>
    <row r="13" spans="1:8" ht="15" customHeight="1">
      <c r="A13" s="8" t="s">
        <v>456</v>
      </c>
      <c r="B13" s="9">
        <f>'Receita LDO 2017'!D654</f>
        <v>90390.16</v>
      </c>
      <c r="C13" s="9">
        <f>'Receita LDO 2017'!E654</f>
        <v>1819084.12</v>
      </c>
      <c r="D13" s="9">
        <f>'Receita LDO 2017'!F654</f>
        <v>861784.86</v>
      </c>
      <c r="E13" s="9">
        <f>'Receita LDO 2017'!G654</f>
        <v>2245800</v>
      </c>
      <c r="F13" s="9">
        <f>'Receita LDO 2017'!H654</f>
        <v>2000000</v>
      </c>
      <c r="G13" s="9">
        <f>'Receita LDO 2017'!I654</f>
        <v>2100000</v>
      </c>
      <c r="H13" s="9">
        <f>'Receita LDO 2017'!J654</f>
        <v>2200000</v>
      </c>
    </row>
    <row r="14" spans="1:8" ht="15" customHeight="1">
      <c r="A14" s="8" t="s">
        <v>457</v>
      </c>
      <c r="B14" s="9">
        <f>'Receita LDO 2017'!D665</f>
        <v>31241.7</v>
      </c>
      <c r="C14" s="9">
        <f>'Receita LDO 2017'!E665</f>
        <v>84886.45</v>
      </c>
      <c r="D14" s="9">
        <f>'Receita LDO 2017'!F665</f>
        <v>32686.75</v>
      </c>
      <c r="E14" s="9">
        <f>'Receita LDO 2017'!G665</f>
        <v>34000</v>
      </c>
      <c r="F14" s="9">
        <f>'Receita LDO 2017'!H665</f>
        <v>37000</v>
      </c>
      <c r="G14" s="9">
        <f>'Receita LDO 2017'!I665</f>
        <v>40000</v>
      </c>
      <c r="H14" s="9">
        <f>'Receita LDO 2017'!J665</f>
        <v>43000</v>
      </c>
    </row>
    <row r="15" spans="1:8" ht="15" customHeight="1">
      <c r="A15" s="8" t="s">
        <v>458</v>
      </c>
      <c r="B15" s="10">
        <f>'Receita LDO 2017'!D668</f>
        <v>6787818.39</v>
      </c>
      <c r="C15" s="10">
        <f>'Receita LDO 2017'!E668</f>
        <v>7454430.680000001</v>
      </c>
      <c r="D15" s="10">
        <f>'Receita LDO 2017'!F668</f>
        <v>7297935.95</v>
      </c>
      <c r="E15" s="10">
        <f>'Receita LDO 2017'!G668</f>
        <v>47013899.339999996</v>
      </c>
      <c r="F15" s="10">
        <f>'Receita LDO 2017'!H668</f>
        <v>12000000</v>
      </c>
      <c r="G15" s="10">
        <f>'Receita LDO 2017'!I668</f>
        <v>0</v>
      </c>
      <c r="H15" s="10">
        <f>'Receita LDO 2017'!J668</f>
        <v>0</v>
      </c>
    </row>
    <row r="16" spans="1:8" ht="15" customHeight="1">
      <c r="A16" s="8" t="s">
        <v>459</v>
      </c>
      <c r="B16" s="10">
        <f>'Receita LDO 2017'!D732</f>
        <v>15159.35</v>
      </c>
      <c r="C16" s="10">
        <f>'Receita LDO 2017'!E732</f>
        <v>5004</v>
      </c>
      <c r="D16" s="10">
        <f>'Receita LDO 2017'!F732</f>
        <v>2368.25</v>
      </c>
      <c r="E16" s="10">
        <f>'Receita LDO 2017'!G732</f>
        <v>0</v>
      </c>
      <c r="F16" s="10">
        <f>'Receita LDO 2017'!H732</f>
        <v>0</v>
      </c>
      <c r="G16" s="10">
        <f>'Receita LDO 2017'!I732</f>
        <v>0</v>
      </c>
      <c r="H16" s="10">
        <f>'Receita LDO 2017'!J732</f>
        <v>0</v>
      </c>
    </row>
    <row r="17" spans="1:8" s="7" customFormat="1" ht="15" customHeight="1">
      <c r="A17" s="4" t="s">
        <v>1852</v>
      </c>
      <c r="B17" s="6">
        <f>'Receita LDO 2017'!D736</f>
        <v>41752643.870000005</v>
      </c>
      <c r="C17" s="6">
        <f>'Receita LDO 2017'!E736</f>
        <v>46173700.059999995</v>
      </c>
      <c r="D17" s="6">
        <f>'Receita LDO 2017'!F736</f>
        <v>52015214.010000005</v>
      </c>
      <c r="E17" s="6">
        <f>'Receita LDO 2017'!G736</f>
        <v>60705000</v>
      </c>
      <c r="F17" s="6">
        <f>'Receita LDO 2017'!H736</f>
        <v>66122700</v>
      </c>
      <c r="G17" s="6">
        <f>'Receita LDO 2017'!I736</f>
        <v>72051000</v>
      </c>
      <c r="H17" s="6">
        <f>'Receita LDO 2017'!J736</f>
        <v>77755500</v>
      </c>
    </row>
    <row r="18" spans="1:8" s="7" customFormat="1" ht="15" customHeight="1">
      <c r="A18" s="4" t="s">
        <v>1853</v>
      </c>
      <c r="B18" s="6">
        <f>'Receita LDO 2017'!D1084-'RCL LDO 2017'!B19</f>
        <v>-41235789.03</v>
      </c>
      <c r="C18" s="6">
        <f>'Receita LDO 2017'!E1084-'RCL LDO 2017'!C19</f>
        <v>-20463772.729999997</v>
      </c>
      <c r="D18" s="6">
        <f>'Receita LDO 2017'!F1084-'RCL LDO 2017'!D19</f>
        <v>-21009882.50999999</v>
      </c>
      <c r="E18" s="6">
        <f>'Receita LDO 2017'!G1084-'RCL LDO 2017'!E19</f>
        <v>-10340000</v>
      </c>
      <c r="F18" s="6">
        <f>'Receita LDO 2017'!H1084-'RCL LDO 2017'!F19</f>
        <v>-11040000</v>
      </c>
      <c r="G18" s="6">
        <f>'Receita LDO 2017'!I1084-'RCL LDO 2017'!G19</f>
        <v>-11848000</v>
      </c>
      <c r="H18" s="6">
        <f>'Receita LDO 2017'!J1084-'RCL LDO 2017'!H19</f>
        <v>-12666000</v>
      </c>
    </row>
    <row r="19" spans="1:8" s="7" customFormat="1" ht="15" customHeight="1">
      <c r="A19" s="4" t="s">
        <v>464</v>
      </c>
      <c r="B19" s="6">
        <f>'Receita LDO 2017'!D759</f>
        <v>-29327582.419999998</v>
      </c>
      <c r="C19" s="6">
        <f>'Receita LDO 2017'!E759</f>
        <v>-32255593.990000002</v>
      </c>
      <c r="D19" s="6">
        <f>'Receita LDO 2017'!F759</f>
        <v>-34545594.09</v>
      </c>
      <c r="E19" s="6">
        <f>'Receita LDO 2017'!G759</f>
        <v>-38355089.92</v>
      </c>
      <c r="F19" s="6">
        <f>'Receita LDO 2017'!H759</f>
        <v>-41680164</v>
      </c>
      <c r="G19" s="6">
        <f>'Receita LDO 2017'!I759</f>
        <v>-45300096</v>
      </c>
      <c r="H19" s="6">
        <f>'Receita LDO 2017'!J759</f>
        <v>-49241852.8</v>
      </c>
    </row>
    <row r="20" spans="1:8" s="7" customFormat="1" ht="15" customHeight="1">
      <c r="A20" s="4" t="s">
        <v>460</v>
      </c>
      <c r="B20" s="5">
        <f aca="true" t="shared" si="1" ref="B20:H20">B3+B11+B17+B18+B19</f>
        <v>472685940.1100001</v>
      </c>
      <c r="C20" s="5">
        <f t="shared" si="1"/>
        <v>521041701.753</v>
      </c>
      <c r="D20" s="5">
        <f t="shared" si="1"/>
        <v>540226922.51</v>
      </c>
      <c r="E20" s="5">
        <f t="shared" si="1"/>
        <v>638499999.9975001</v>
      </c>
      <c r="F20" s="5">
        <f t="shared" si="1"/>
        <v>620000000</v>
      </c>
      <c r="G20" s="5">
        <f t="shared" si="1"/>
        <v>655499999.9975</v>
      </c>
      <c r="H20" s="5">
        <f t="shared" si="1"/>
        <v>702799999.9964375</v>
      </c>
    </row>
    <row r="21" spans="1:8" ht="12.75">
      <c r="A21" s="11"/>
      <c r="B21" s="12"/>
      <c r="C21" s="12"/>
      <c r="D21" s="12"/>
      <c r="E21" s="12"/>
      <c r="F21" s="12"/>
      <c r="G21" s="12"/>
      <c r="H21" s="12"/>
    </row>
    <row r="22" spans="1:8" s="13" customFormat="1" ht="15.75">
      <c r="A22" s="194" t="s">
        <v>461</v>
      </c>
      <c r="B22" s="194"/>
      <c r="C22" s="194"/>
      <c r="D22" s="194"/>
      <c r="E22" s="194"/>
      <c r="F22" s="194"/>
      <c r="G22" s="194"/>
      <c r="H22" s="194"/>
    </row>
    <row r="23" spans="1:8" s="13" customFormat="1" ht="15" customHeight="1">
      <c r="A23" s="116" t="s">
        <v>1854</v>
      </c>
      <c r="B23" s="117" t="s">
        <v>188</v>
      </c>
      <c r="C23" s="117" t="s">
        <v>1117</v>
      </c>
      <c r="D23" s="117" t="s">
        <v>1484</v>
      </c>
      <c r="E23" s="117" t="s">
        <v>1516</v>
      </c>
      <c r="F23" s="117" t="s">
        <v>1695</v>
      </c>
      <c r="G23" s="117" t="s">
        <v>1904</v>
      </c>
      <c r="H23" s="117" t="s">
        <v>1928</v>
      </c>
    </row>
    <row r="24" spans="1:8" ht="15" customHeight="1">
      <c r="A24" s="8" t="s">
        <v>462</v>
      </c>
      <c r="B24" s="9">
        <f aca="true" t="shared" si="2" ref="B24:G24">B11</f>
        <v>21832828.16</v>
      </c>
      <c r="C24" s="9">
        <f t="shared" si="2"/>
        <v>10390082.31</v>
      </c>
      <c r="D24" s="9">
        <f>D11</f>
        <v>9709764.49</v>
      </c>
      <c r="E24" s="9">
        <f>E11</f>
        <v>75780910.97999999</v>
      </c>
      <c r="F24" s="9">
        <f t="shared" si="2"/>
        <v>15797000</v>
      </c>
      <c r="G24" s="9">
        <f t="shared" si="2"/>
        <v>2140000</v>
      </c>
      <c r="H24" s="9">
        <f>H11</f>
        <v>2243000</v>
      </c>
    </row>
    <row r="25" spans="1:8" ht="15" customHeight="1">
      <c r="A25" s="8" t="s">
        <v>463</v>
      </c>
      <c r="B25" s="10">
        <f>'Receita LDO 2017'!D73-'Receita LDO 2017'!D99</f>
        <v>23443097.39</v>
      </c>
      <c r="C25" s="10">
        <f>'Receita LDO 2017'!E73-'Receita LDO 2017'!E98</f>
        <v>23848472.62</v>
      </c>
      <c r="D25" s="10">
        <f>'Receita LDO 2017'!F73-'Receita LDO 2017'!F98</f>
        <v>28000855.18</v>
      </c>
      <c r="E25" s="10">
        <f>'Receita LDO 2017'!G73-'Receita LDO 2017'!G98</f>
        <v>30258000</v>
      </c>
      <c r="F25" s="10">
        <f>'Receita LDO 2017'!H73-'Receita LDO 2017'!H98</f>
        <v>32678600</v>
      </c>
      <c r="G25" s="10">
        <f>'Receita LDO 2017'!I73-'Receita LDO 2017'!I98</f>
        <v>35286800</v>
      </c>
      <c r="H25" s="10">
        <f>'Receita LDO 2017'!J73-'Receita LDO 2017'!J98</f>
        <v>38116000</v>
      </c>
    </row>
    <row r="26" spans="1:8" ht="15" customHeight="1">
      <c r="A26" s="8" t="s">
        <v>464</v>
      </c>
      <c r="B26" s="9">
        <f aca="true" t="shared" si="3" ref="B26:G26">-B19</f>
        <v>29327582.419999998</v>
      </c>
      <c r="C26" s="9">
        <f t="shared" si="3"/>
        <v>32255593.990000002</v>
      </c>
      <c r="D26" s="9">
        <f t="shared" si="3"/>
        <v>34545594.09</v>
      </c>
      <c r="E26" s="9">
        <f t="shared" si="3"/>
        <v>38355089.92</v>
      </c>
      <c r="F26" s="9">
        <f t="shared" si="3"/>
        <v>41680164</v>
      </c>
      <c r="G26" s="9">
        <f t="shared" si="3"/>
        <v>45300096</v>
      </c>
      <c r="H26" s="9">
        <f>-H19</f>
        <v>49241852.8</v>
      </c>
    </row>
    <row r="27" spans="1:8" ht="15" customHeight="1">
      <c r="A27" s="8" t="s">
        <v>1923</v>
      </c>
      <c r="B27" s="10">
        <f>-'Receita LDO 2017'!D766</f>
        <v>513259.6199999999</v>
      </c>
      <c r="C27" s="10">
        <f>-'Receita LDO 2017'!E766</f>
        <v>1922758.53</v>
      </c>
      <c r="D27" s="10">
        <f>-'Receita LDO 2017'!F766+'Receita LDO 2017'!F801</f>
        <v>612819.25</v>
      </c>
      <c r="E27" s="10">
        <f>-'Receita LDO 2017'!G766+'Receita LDO 2017'!G801</f>
        <v>8394200</v>
      </c>
      <c r="F27" s="10">
        <f>-('Receita LDO 2017'!H766-'Receita LDO 2017'!H801)</f>
        <v>9544200</v>
      </c>
      <c r="G27" s="10">
        <f>-'Receita LDO 2017'!I766+'Receita LDO 2017'!I801</f>
        <v>10307900</v>
      </c>
      <c r="H27" s="10">
        <f>-'Receita LDO 2017'!J766+'Receita LDO 2017'!J801</f>
        <v>11002700</v>
      </c>
    </row>
    <row r="28" spans="1:8" ht="15" customHeight="1">
      <c r="A28" s="8" t="s">
        <v>465</v>
      </c>
      <c r="B28" s="10">
        <f>'Receita LDO 2017'!D292</f>
        <v>37985027.900000006</v>
      </c>
      <c r="C28" s="10">
        <f>'Receita LDO 2017'!E292</f>
        <v>31989773.880000003</v>
      </c>
      <c r="D28" s="10">
        <f>'Receita LDO 2017'!F292</f>
        <v>39589328.93000001</v>
      </c>
      <c r="E28" s="10">
        <f>'Receita LDO 2017'!G292</f>
        <v>12021000</v>
      </c>
      <c r="F28" s="10">
        <f>'Receita LDO 2017'!H292</f>
        <v>12982800</v>
      </c>
      <c r="G28" s="10">
        <f>'Receita LDO 2017'!I292</f>
        <v>14021400</v>
      </c>
      <c r="H28" s="10">
        <f>'Receita LDO 2017'!J292</f>
        <v>15143100</v>
      </c>
    </row>
    <row r="29" spans="1:8" ht="15" customHeight="1">
      <c r="A29" s="14" t="s">
        <v>466</v>
      </c>
      <c r="B29" s="10">
        <f>'Receita LDO 2017'!D630</f>
        <v>49490.04</v>
      </c>
      <c r="C29" s="10">
        <f>'Receita LDO 2017'!E630</f>
        <v>452007.3</v>
      </c>
      <c r="D29" s="10">
        <f>'Receita LDO 2017'!F630</f>
        <v>460590.92</v>
      </c>
      <c r="E29" s="10">
        <f>'Receita LDO 2017'!G630</f>
        <v>57500</v>
      </c>
      <c r="F29" s="10">
        <f>'Receita LDO 2017'!H630</f>
        <v>62100</v>
      </c>
      <c r="G29" s="10">
        <f>'Receita LDO 2017'!I630</f>
        <v>67200</v>
      </c>
      <c r="H29" s="10">
        <f>'Receita LDO 2017'!J630</f>
        <v>72600</v>
      </c>
    </row>
    <row r="30" spans="1:8" ht="15" customHeight="1">
      <c r="A30" s="14" t="s">
        <v>1115</v>
      </c>
      <c r="B30" s="10">
        <f>'Receita LDO 2017'!D215</f>
        <v>879879.1</v>
      </c>
      <c r="C30" s="10">
        <f>'Receita LDO 2017'!E215</f>
        <v>400168.09</v>
      </c>
      <c r="D30" s="10">
        <f>'Receita LDO 2017'!F215</f>
        <v>181619.81</v>
      </c>
      <c r="E30" s="10">
        <f>'Receita LDO 2017'!G215</f>
        <v>98600</v>
      </c>
      <c r="F30" s="10">
        <f>'Receita LDO 2017'!H215</f>
        <v>106500</v>
      </c>
      <c r="G30" s="10">
        <f>'Receita LDO 2017'!I215</f>
        <v>115000</v>
      </c>
      <c r="H30" s="10">
        <f>'Receita LDO 2017'!J215</f>
        <v>124200</v>
      </c>
    </row>
    <row r="31" spans="1:8" ht="15" customHeight="1">
      <c r="A31" s="14" t="s">
        <v>1116</v>
      </c>
      <c r="B31" s="10">
        <f>'Receita LDO 2017'!D574</f>
        <v>9298240.24</v>
      </c>
      <c r="C31" s="10">
        <f>'Receita LDO 2017'!E574</f>
        <v>24722569.86</v>
      </c>
      <c r="D31" s="10">
        <f>'Receita LDO 2017'!F574</f>
        <v>8442339.47</v>
      </c>
      <c r="E31" s="10">
        <f>'Receita LDO 2017'!G574</f>
        <v>14008000</v>
      </c>
      <c r="F31" s="10">
        <f>'Receita LDO 2017'!H574</f>
        <v>15128700</v>
      </c>
      <c r="G31" s="10">
        <f>'Receita LDO 2017'!I574</f>
        <v>16339000</v>
      </c>
      <c r="H31" s="10">
        <f>'Receita LDO 2017'!J574</f>
        <v>17646000</v>
      </c>
    </row>
    <row r="32" spans="1:8" ht="15" customHeight="1">
      <c r="A32" s="14" t="s">
        <v>467</v>
      </c>
      <c r="B32" s="10">
        <f>'Receita LDO 2017'!D12+'Receita LDO 2017'!D16</f>
        <v>13183189.740000002</v>
      </c>
      <c r="C32" s="10">
        <f>'Receita LDO 2017'!E12+'Receita LDO 2017'!E16</f>
        <v>14545895.909999998</v>
      </c>
      <c r="D32" s="10">
        <f>'Receita LDO 2017'!F12+'Receita LDO 2017'!F16</f>
        <v>16017415.08</v>
      </c>
      <c r="E32" s="10">
        <f>'Receita LDO 2017'!G12+'Receita LDO 2017'!G16</f>
        <v>17136000</v>
      </c>
      <c r="F32" s="10">
        <f>'Receita LDO 2017'!H12+'Receita LDO 2017'!H16</f>
        <v>18506000</v>
      </c>
      <c r="G32" s="10">
        <f>'Receita LDO 2017'!I12+'Receita LDO 2017'!I16</f>
        <v>19986000</v>
      </c>
      <c r="H32" s="10">
        <f>'Receita LDO 2017'!J12+'Receita LDO 2017'!J16</f>
        <v>21584000</v>
      </c>
    </row>
    <row r="33" spans="1:8" ht="15" customHeight="1">
      <c r="A33" s="14" t="s">
        <v>1855</v>
      </c>
      <c r="B33" s="10">
        <f aca="true" t="shared" si="4" ref="B33:H33">B17</f>
        <v>41752643.870000005</v>
      </c>
      <c r="C33" s="10">
        <f t="shared" si="4"/>
        <v>46173700.059999995</v>
      </c>
      <c r="D33" s="10">
        <f t="shared" si="4"/>
        <v>52015214.010000005</v>
      </c>
      <c r="E33" s="10">
        <f t="shared" si="4"/>
        <v>60705000</v>
      </c>
      <c r="F33" s="10">
        <f t="shared" si="4"/>
        <v>66122700</v>
      </c>
      <c r="G33" s="10">
        <f t="shared" si="4"/>
        <v>72051000</v>
      </c>
      <c r="H33" s="10">
        <f t="shared" si="4"/>
        <v>77755500</v>
      </c>
    </row>
    <row r="34" spans="1:8" ht="15" customHeight="1">
      <c r="A34" s="14" t="s">
        <v>1856</v>
      </c>
      <c r="B34" s="10"/>
      <c r="C34" s="10">
        <v>5478388.45</v>
      </c>
      <c r="D34" s="10">
        <f>3153168.68-1197.14</f>
        <v>3151971.54</v>
      </c>
      <c r="E34" s="10"/>
      <c r="F34" s="10"/>
      <c r="G34" s="10"/>
      <c r="H34" s="10"/>
    </row>
    <row r="35" spans="1:8" s="7" customFormat="1" ht="15" customHeight="1">
      <c r="A35" s="4" t="s">
        <v>468</v>
      </c>
      <c r="B35" s="6">
        <f>SUM(B3+B11+B17-B24-B25-B26-B28-B29-B32-B33-B30-B27-B31)</f>
        <v>364984073.08</v>
      </c>
      <c r="C35" s="6">
        <f>SUM(C3+C11+C17-C24-C25-C26-C28-C29-C32-C33-C30-C27-C31-C34)</f>
        <v>381581657.4730001</v>
      </c>
      <c r="D35" s="6">
        <f>SUM(D3+D11+D17-D24-D25-D26-D28-D29-D32-D33-D30-D27-D31-D34)</f>
        <v>403054886.34</v>
      </c>
      <c r="E35" s="6">
        <f>SUM(E3+E11+E17-E24-E25-E26-E28-E29-E32-E33-E30-E27-E31)</f>
        <v>430380789.01750004</v>
      </c>
      <c r="F35" s="6">
        <f>SUM(F3+F11+F17-F24-F25-F26-F28-F29-F32-F33-F30-F27-F31)</f>
        <v>460111400</v>
      </c>
      <c r="G35" s="6">
        <f>SUM(G3+G11+G17-G24-G25-G26-G28-G29-G32-G33-G30-G27-G31)</f>
        <v>497033699.99749994</v>
      </c>
      <c r="H35" s="6">
        <f>SUM(H3+H11+H17-H24-H25-H26-H28-H29-H32-H33-H30-H27-H31)</f>
        <v>531778899.99643755</v>
      </c>
    </row>
    <row r="37" spans="4:5" ht="12.75">
      <c r="D37" s="155"/>
      <c r="E37" s="12"/>
    </row>
    <row r="38" spans="2:4" ht="12.75">
      <c r="B38" s="118"/>
      <c r="D38" s="120"/>
    </row>
    <row r="39" spans="2:4" ht="12.75">
      <c r="B39" s="118"/>
      <c r="D39" s="120"/>
    </row>
    <row r="40" spans="2:4" ht="12.75">
      <c r="B40" s="118"/>
      <c r="D40" s="121"/>
    </row>
    <row r="41" ht="12.75">
      <c r="B41" s="118"/>
    </row>
    <row r="42" ht="12.75">
      <c r="B42" s="118"/>
    </row>
    <row r="43" ht="12.75">
      <c r="B43" s="118"/>
    </row>
    <row r="44" ht="12.75">
      <c r="B44" s="118"/>
    </row>
    <row r="45" ht="12.75">
      <c r="B45" s="118"/>
    </row>
    <row r="46" ht="12.75">
      <c r="B46" s="118"/>
    </row>
  </sheetData>
  <sheetProtection/>
  <mergeCells count="4">
    <mergeCell ref="A1:A2"/>
    <mergeCell ref="E1:H1"/>
    <mergeCell ref="B1:D1"/>
    <mergeCell ref="A22:H22"/>
  </mergeCells>
  <printOptions horizontalCentered="1"/>
  <pageMargins left="0.1968503937007874" right="0.1968503937007874" top="0.9055118110236221" bottom="0.1968503937007874" header="0.31496062992125984" footer="0.15748031496062992"/>
  <pageSetup horizontalDpi="600" verticalDpi="600" orientation="landscape" paperSize="9" r:id="rId1"/>
  <headerFooter>
    <oddHeader>&amp;C&amp;"-,Regular"&amp;11PREFEITURA MUNICIPAL DE SANTA MARIA&amp;12
&amp;10SECRETARIA DE MUNICÍPIO DE FINANÇAS&amp;11
LDO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nizeti</dc:creator>
  <cp:keywords/>
  <dc:description/>
  <cp:lastModifiedBy>dirlegis5</cp:lastModifiedBy>
  <cp:lastPrinted>2016-07-20T14:22:43Z</cp:lastPrinted>
  <dcterms:created xsi:type="dcterms:W3CDTF">2009-06-17T12:29:59Z</dcterms:created>
  <dcterms:modified xsi:type="dcterms:W3CDTF">2016-10-25T11:18:23Z</dcterms:modified>
  <cp:category/>
  <cp:version/>
  <cp:contentType/>
  <cp:contentStatus/>
</cp:coreProperties>
</file>