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00" windowWidth="8685" windowHeight="5160" tabRatio="608" firstSheet="1" activeTab="2"/>
  </bookViews>
  <sheets>
    <sheet name="2014 Detalhada" sheetId="1" state="hidden" r:id="rId1"/>
    <sheet name="Receita LOA ATÉ 2017" sheetId="2" r:id="rId2"/>
    <sheet name="Receita LOA 2018 A 2020" sheetId="3" r:id="rId3"/>
    <sheet name="RCL LOA 2018" sheetId="4" r:id="rId4"/>
  </sheets>
  <externalReferences>
    <externalReference r:id="rId7"/>
  </externalReferences>
  <definedNames>
    <definedName name="_xlfn.FLOOR.PRECISE" hidden="1">#NAME?</definedName>
    <definedName name="_xlnm.Print_Area" localSheetId="0">'2014 Detalhada'!$A$1:$P$823</definedName>
    <definedName name="_xlnm.Print_Area" localSheetId="2">'Receita LOA 2018 A 2020'!$A$1:$H$526</definedName>
    <definedName name="_xlnm.Print_Area" localSheetId="1">'Receita LOA ATÉ 2017'!$A$1:$F$954</definedName>
    <definedName name="Excel_BuiltIn_Print_Titles_1">#REF!</definedName>
    <definedName name="Excel_BuiltIn_Print_Titles_1_1_1">"$#REF!.$A$1:$B$65112;$#REF!.$A$1:$HC$2"</definedName>
    <definedName name="Excel_BuiltIn_Print_Titles_2_1">#REF!</definedName>
    <definedName name="Excel_BuiltIn_Print_Titles_2_1_1">#REF!</definedName>
    <definedName name="Excel_BuiltIn_Print_Titles_2_1_1_1">#REF!</definedName>
    <definedName name="_xlnm.Print_Titles" localSheetId="0">'2014 Detalhada'!$A:$C,'2014 Detalhada'!$1:$2</definedName>
    <definedName name="_xlnm.Print_Titles" localSheetId="2">'Receita LOA 2018 A 2020'!$1:$1</definedName>
    <definedName name="_xlnm.Print_Titles" localSheetId="1">'Receita LOA ATÉ 2017'!$1:$1</definedName>
  </definedNames>
  <calcPr fullCalcOnLoad="1"/>
</workbook>
</file>

<file path=xl/sharedStrings.xml><?xml version="1.0" encoding="utf-8"?>
<sst xmlns="http://schemas.openxmlformats.org/spreadsheetml/2006/main" count="6281" uniqueCount="2722">
  <si>
    <t>Rec. Rem. de Dep. Banc. - Fortalecimento da Gestão Visa</t>
  </si>
  <si>
    <t>Rec. Rem. de Dep. Banc. - Educação em Saúde</t>
  </si>
  <si>
    <t xml:space="preserve">Rec. Rem. de Dep. Banc. - PETI Bolsa </t>
  </si>
  <si>
    <t>1395</t>
  </si>
  <si>
    <t>Rec. Rem. de Dep. Banc. - FNAS BPC</t>
  </si>
  <si>
    <t>Rec. Rem. de Dep. Banc. - FNDE PDDE</t>
  </si>
  <si>
    <t>1.3.2.5.01.99.11.00.00</t>
  </si>
  <si>
    <t>1393</t>
  </si>
  <si>
    <t>4237</t>
  </si>
  <si>
    <t>1397</t>
  </si>
  <si>
    <t>Projeto Compra Direta Alimentos Agricultura Familiar</t>
  </si>
  <si>
    <t>Multa e Juros de Mora do Poder de Polícia</t>
  </si>
  <si>
    <t>2.2.1.0.00.00.00.00.00</t>
  </si>
  <si>
    <t>2.2.1.5.00.00.00.00.00</t>
  </si>
  <si>
    <t>ALIENACAO DE VEÍCULOS</t>
  </si>
  <si>
    <t>2.2.1.6.00.00.00.00.00</t>
  </si>
  <si>
    <t>ALIENAÇÃO DE MÓVEIS E UTENSÍLIOS</t>
  </si>
  <si>
    <t>2.2.1.7.00.00.00.00.00</t>
  </si>
  <si>
    <t>ALIENAÇÃO DE EQUIPAMENTOS</t>
  </si>
  <si>
    <t>ALIENACAO DE BENS MÓVEIS</t>
  </si>
  <si>
    <t>ALIENACAO DE BENS IMÓVEIS</t>
  </si>
  <si>
    <t>2.2.2.5.00.00.00.00</t>
  </si>
  <si>
    <t>ALIENACAO DE IMÓVEIS URBANOS</t>
  </si>
  <si>
    <t>Políticas para Mulheres - Equipamento</t>
  </si>
  <si>
    <t>Contrato 266.086-44 - Rua João Lobo D'Ávila</t>
  </si>
  <si>
    <t>1.3.2.5.01.03.55.00.00</t>
  </si>
  <si>
    <t>4160</t>
  </si>
  <si>
    <t>Rec. Rem. de Dep. Banc. - Prog. Prim. Inf. Melhor - PIM</t>
  </si>
  <si>
    <t>BRALF - Brasil Alfabetizado</t>
  </si>
  <si>
    <t>1392</t>
  </si>
  <si>
    <t>Rec. Rem. de Dep. Banc. - Construção e Ampliação de Unidade de Saúde</t>
  </si>
  <si>
    <t>1399</t>
  </si>
  <si>
    <t>OUTRAS RESTITUIÇÕES - FMDCA Doações</t>
  </si>
  <si>
    <t>1.3.2.5.01.10.19.00.00</t>
  </si>
  <si>
    <t>Rec. Rem. de Dep. Banc. - Piso Básico Variável</t>
  </si>
  <si>
    <t>1.3.2.5.01.99.78.00.00</t>
  </si>
  <si>
    <t>Rec. Rem. de Dep. Banc. - Decreto 46.914 - Calamidade Pública</t>
  </si>
  <si>
    <t>TRANSFERÊNCIA DA COTA-PARTE DA COMPENSAÇÃO FINANCEIRA (25%)</t>
  </si>
  <si>
    <t>1.7.2.2.22.00.00.00.00</t>
  </si>
  <si>
    <t>1.7.2.2.22.30.00.00.00</t>
  </si>
  <si>
    <t>Realizado</t>
  </si>
  <si>
    <t>OUTRAS RECEITAS CORRENTES</t>
  </si>
  <si>
    <t>RECEITAS DE CAPITAL</t>
  </si>
  <si>
    <t xml:space="preserve">  TÍTULO CONTA</t>
  </si>
  <si>
    <t xml:space="preserve">Janeiro  </t>
  </si>
  <si>
    <t>Fevereiro</t>
  </si>
  <si>
    <t>Março</t>
  </si>
  <si>
    <t>Abril</t>
  </si>
  <si>
    <t>Maio</t>
  </si>
  <si>
    <t>1.0.0.0.00.00.00.00.00</t>
  </si>
  <si>
    <t>Receitas Correntes</t>
  </si>
  <si>
    <t>1.1.0.0.00.00.00.00.00</t>
  </si>
  <si>
    <t>Receita Tributária</t>
  </si>
  <si>
    <t>1.1.1.0.00.00.00.00.00</t>
  </si>
  <si>
    <t>Impostos</t>
  </si>
  <si>
    <t>1.1.1.2.00.00.00.00.00</t>
  </si>
  <si>
    <t>Impostos sobre o Patrimônio e a Renda</t>
  </si>
  <si>
    <t>1.1.1.2.02.00.00.00.00</t>
  </si>
  <si>
    <t>Imposto sobre a Propriedade Predial e Territorial Urbana – IPTU</t>
  </si>
  <si>
    <t>1.1.1.2.02.00.01.00.00</t>
  </si>
  <si>
    <t>IPTU - Próprio</t>
  </si>
  <si>
    <t>1.1.1.2.02.00.02.00.00</t>
  </si>
  <si>
    <t>IPTU - MDE</t>
  </si>
  <si>
    <t>1.1.1.2.02.00.03.00.00</t>
  </si>
  <si>
    <t>IPTU - ASPS</t>
  </si>
  <si>
    <t>1.1.1.2.04.00.00.00.00</t>
  </si>
  <si>
    <t>Imposto sobre a Renda e Proventos de Qualquer Natureza</t>
  </si>
  <si>
    <t>1.1.1.2.04.31.00.00.00</t>
  </si>
  <si>
    <t>Imposto de Renda Retido nas Fontes sobre os Rendimentos do Trabalho</t>
  </si>
  <si>
    <t>1.1.1.2.04.31.01.00.00</t>
  </si>
  <si>
    <t>IRRF sobre Rendimentos do Trabalho- Ativos/Inativos do Poder 
Executivo/Indiretas</t>
  </si>
  <si>
    <t>1.1.1.2.04.31.01.01.00</t>
  </si>
  <si>
    <t>IRRF - Ativo/Inativo - Executivo/ Indireta - Próprio</t>
  </si>
  <si>
    <t>1.1.1.2.04.31.01.02.00</t>
  </si>
  <si>
    <t>2.4.2.1.99.00.12.00.00</t>
  </si>
  <si>
    <t>2.4.2.1.99.00.13.00.00</t>
  </si>
  <si>
    <t>2.4.2.1.99.00.14.00.00</t>
  </si>
  <si>
    <t>2.4.2.1.99.00.15.00.00</t>
  </si>
  <si>
    <t>2.4.2.1.99.00.16.00.00</t>
  </si>
  <si>
    <t>2.5.0.0.00.00.00.00.00</t>
  </si>
  <si>
    <t>Outras Receitas de Capital</t>
  </si>
  <si>
    <t>2.5.5.0.00.00.00.00.00</t>
  </si>
  <si>
    <t>Receita da Dívida Ativa Proveniente de Amortização de Empréstimos e 
Financiamentos</t>
  </si>
  <si>
    <t>(-) DEDUÇÃO DA RECEITA P/ FORMAÇÃO FUNDEB</t>
  </si>
  <si>
    <t>TOTAL GERAL</t>
  </si>
  <si>
    <t>Código</t>
  </si>
  <si>
    <t>Fonte</t>
  </si>
  <si>
    <t>0001</t>
  </si>
  <si>
    <t>0020</t>
  </si>
  <si>
    <t>0040</t>
  </si>
  <si>
    <t>4001</t>
  </si>
  <si>
    <t>1005</t>
  </si>
  <si>
    <t>1001</t>
  </si>
  <si>
    <t>1002</t>
  </si>
  <si>
    <t>1029</t>
  </si>
  <si>
    <t>1308</t>
  </si>
  <si>
    <t>0031</t>
  </si>
  <si>
    <t>4920</t>
  </si>
  <si>
    <t>4590</t>
  </si>
  <si>
    <t>4510</t>
  </si>
  <si>
    <t>4520</t>
  </si>
  <si>
    <t>4090</t>
  </si>
  <si>
    <t>4220</t>
  </si>
  <si>
    <t>4740</t>
  </si>
  <si>
    <t>4710</t>
  </si>
  <si>
    <t>4770</t>
  </si>
  <si>
    <t>4050</t>
  </si>
  <si>
    <t>4530</t>
  </si>
  <si>
    <t>4720</t>
  </si>
  <si>
    <t>4080</t>
  </si>
  <si>
    <t>4600</t>
  </si>
  <si>
    <t>4630</t>
  </si>
  <si>
    <t>4730</t>
  </si>
  <si>
    <t>4210</t>
  </si>
  <si>
    <t>4190</t>
  </si>
  <si>
    <t>4030</t>
  </si>
  <si>
    <t>4900</t>
  </si>
  <si>
    <t>4960</t>
  </si>
  <si>
    <t>4760</t>
  </si>
  <si>
    <t>4935</t>
  </si>
  <si>
    <t>4934</t>
  </si>
  <si>
    <t>1195</t>
  </si>
  <si>
    <t>1259</t>
  </si>
  <si>
    <t>1258</t>
  </si>
  <si>
    <t>1261</t>
  </si>
  <si>
    <t>1269</t>
  </si>
  <si>
    <t>1260</t>
  </si>
  <si>
    <t>1263</t>
  </si>
  <si>
    <t>1188</t>
  </si>
  <si>
    <t>1248</t>
  </si>
  <si>
    <t>1218</t>
  </si>
  <si>
    <t>1221</t>
  </si>
  <si>
    <t>1253</t>
  </si>
  <si>
    <t>1219</t>
  </si>
  <si>
    <t>1304</t>
  </si>
  <si>
    <t>1343</t>
  </si>
  <si>
    <t>1344</t>
  </si>
  <si>
    <t>1262</t>
  </si>
  <si>
    <t>1371</t>
  </si>
  <si>
    <t>1162</t>
  </si>
  <si>
    <t>1008</t>
  </si>
  <si>
    <t>1006</t>
  </si>
  <si>
    <t>1194</t>
  </si>
  <si>
    <t>1327</t>
  </si>
  <si>
    <t>1367</t>
  </si>
  <si>
    <t>1030</t>
  </si>
  <si>
    <t>1120</t>
  </si>
  <si>
    <t>1119</t>
  </si>
  <si>
    <t>1011</t>
  </si>
  <si>
    <t>1311</t>
  </si>
  <si>
    <t>1313</t>
  </si>
  <si>
    <t>1293</t>
  </si>
  <si>
    <t>1290</t>
  </si>
  <si>
    <t>1032</t>
  </si>
  <si>
    <t>1165</t>
  </si>
  <si>
    <t>1329</t>
  </si>
  <si>
    <t>1212</t>
  </si>
  <si>
    <t>1305</t>
  </si>
  <si>
    <t>1373</t>
  </si>
  <si>
    <t>1.7.6.2.01.00.00.00.00</t>
  </si>
  <si>
    <t>1.9.1.9.99.00.00.00.00</t>
  </si>
  <si>
    <t>OUTRAS MULTAS</t>
  </si>
  <si>
    <t>1315</t>
  </si>
  <si>
    <t>1325</t>
  </si>
  <si>
    <t>1243</t>
  </si>
  <si>
    <t>1336</t>
  </si>
  <si>
    <t>1341</t>
  </si>
  <si>
    <t>1345</t>
  </si>
  <si>
    <t>1355</t>
  </si>
  <si>
    <t>(R) COTA PARTE DO FPM – FUNDEB</t>
  </si>
  <si>
    <t xml:space="preserve">(R) COTA PARTE ITR - FUNDEB  </t>
  </si>
  <si>
    <t>(R) COTA PARTE DO ICMS - FUNDEB</t>
  </si>
  <si>
    <t>(R) COTA PARTE DO IPVA - FUNDEB</t>
  </si>
  <si>
    <t>(R) COTA PARTE DO IPI/EXPORTAÇÃO - FUNDEB</t>
  </si>
  <si>
    <t>1.3.2.5.01.99.59.00.00</t>
  </si>
  <si>
    <t>Rec. Rem. de Dep. Banc. - Vila Belga Contrato 267.311-94</t>
  </si>
  <si>
    <t>Rec. Rem. de Dep. Banc. - FNDE - PDDE</t>
  </si>
  <si>
    <t>Cota-parte Royalties - Compens. Financeira p/ Produção de Petróleo - Lei nº 7.990/89</t>
  </si>
  <si>
    <t>2.4.2.1.99.00.17.00.00</t>
  </si>
  <si>
    <t>Contrato 265.155-65 Cobertura Irmão Quintino</t>
  </si>
  <si>
    <t>2.4.2.1.99.00.18.00.00</t>
  </si>
  <si>
    <t>1.3.2.5.01.03.56.00.00</t>
  </si>
  <si>
    <t>1.3.2.5.01.03.57.00.00</t>
  </si>
  <si>
    <t>4200</t>
  </si>
  <si>
    <t>Rec. Rem. de Dep. Banc. - Plano Enf. Des. Ambiental</t>
  </si>
  <si>
    <t>1.3.2.5.01.10.29.00.00</t>
  </si>
  <si>
    <t>1.3.2.5.01.11.11.00.00</t>
  </si>
  <si>
    <t>Rec. Rem. de Dep. Banc. - FNDE Pró Infância</t>
  </si>
  <si>
    <t>1.3.2.5.01.99.79.00.00</t>
  </si>
  <si>
    <t>1.3.2.5.01.99.81.00.00</t>
  </si>
  <si>
    <t>1354</t>
  </si>
  <si>
    <t>1402</t>
  </si>
  <si>
    <t>1403</t>
  </si>
  <si>
    <t>Rec. Rem. de Dep. Banc. - Contrato 263.387-13 - Aquisição de Equip.</t>
  </si>
  <si>
    <t>Rec. Rem. de Dep. Banc. - FUNCIP</t>
  </si>
  <si>
    <t>2.4.2.1.99.00.19.00.00</t>
  </si>
  <si>
    <t>Contrato 263.387-13 - Aquisição Equipamentos Esportivos</t>
  </si>
  <si>
    <t>Junho</t>
  </si>
  <si>
    <t>Julho</t>
  </si>
  <si>
    <t>Agosto</t>
  </si>
  <si>
    <t>Setembro</t>
  </si>
  <si>
    <t>Outubro</t>
  </si>
  <si>
    <t>Novembro</t>
  </si>
  <si>
    <t>Dezembro</t>
  </si>
  <si>
    <t>4230</t>
  </si>
  <si>
    <t>Rec. Rem. de Dep. Banc. - Hospitais Públicos Municipais</t>
  </si>
  <si>
    <t>1.7.2.1.22.90.00.00.00</t>
  </si>
  <si>
    <t>OUTRAS TRANSF. DECORRENTES DE COMPENSAÇÃO FINANC. PELA EXPLORAÇÃO DE RECURSOS NATURAIS</t>
  </si>
  <si>
    <t>1.3.3.0.00.00.00.00.00</t>
  </si>
  <si>
    <t>Receita de Concessões e Permissões</t>
  </si>
  <si>
    <t>1.3.3.1.00.00.00.00.00</t>
  </si>
  <si>
    <t>Receita de Concessões e Permissões - Serviços</t>
  </si>
  <si>
    <t>1.3.3.1.99.00.00.00.00</t>
  </si>
  <si>
    <t>Outras Receita de Concessões e Permissões - Serviços</t>
  </si>
  <si>
    <t>1.3.3.1.99.00.01.00.00</t>
  </si>
  <si>
    <t>Receita de Concessão dos Parquímetros</t>
  </si>
  <si>
    <t>1.7.2.1.35.02.00.00.00</t>
  </si>
  <si>
    <t>1025</t>
  </si>
  <si>
    <t>TRANSF. DIRETAS DO FNDE REF. AO PROG. DINHEIRO DIRETO NA ESCOLA - PDDE</t>
  </si>
  <si>
    <t>TÍTULO CONTA</t>
  </si>
  <si>
    <t xml:space="preserve">IRRF sobre  Rendimentos - Prestação de Serviços de Terceiros - Poder Legislativo </t>
  </si>
  <si>
    <t>1.1.2.1.99.00.07.00.00</t>
  </si>
  <si>
    <t>Taxa de Regularização de Obras – FUNDURAN</t>
  </si>
  <si>
    <t>1.2.1.0.01.00.00.00.00</t>
  </si>
  <si>
    <t>Contribuição Social Para o Financiamento da Seguridade Social</t>
  </si>
  <si>
    <t>1.2.1.0.01.01.00.00.00</t>
  </si>
  <si>
    <t>Receita do Principal da Contribuição P/o Financiam.da Seguridade Social</t>
  </si>
  <si>
    <t>1.2.1.0.01.01.03.00.00</t>
  </si>
  <si>
    <t>Contrib.dos Serv.Ativos P/a Assist.Médica do Servidor– Fdo Saúde*</t>
  </si>
  <si>
    <t>1.2.1.0.01.01.03.01.00</t>
  </si>
  <si>
    <t>Contribuição dos Serv.Ativos p/Assist.Med.dos Serv.-Legislativo.</t>
  </si>
  <si>
    <t>1.2.1.0.01.01.03.02.00</t>
  </si>
  <si>
    <t>Contribuição dos Serv.Ativos p/Assist.Med.dos Serv.-Executivo.</t>
  </si>
  <si>
    <t>1.2.1.0.01.01.03.03.00</t>
  </si>
  <si>
    <t>Contribuição dos Serv.Ativos p/Assist.Med.dos Serv.-Esc.Cidade</t>
  </si>
  <si>
    <t>1.2.1.0.01.01.03.04.00</t>
  </si>
  <si>
    <t>Contribuição dos Serv.Ativos p/Assist.Med.dos Serv.-Ipassp-Sm</t>
  </si>
  <si>
    <t>1.2.1.0.01.01.04.00.00</t>
  </si>
  <si>
    <t>Contrib.dos Serv.Inativos p/Assist.Médica do Servidor– Fdo Saúde*</t>
  </si>
  <si>
    <t>1.2.1.0.01.01.04.04.00</t>
  </si>
  <si>
    <t>Contribuição dos Serv.Inativos p/Assist.Med.dos Serv.-Indireta</t>
  </si>
  <si>
    <t>1.2.1.0.01.01.05.00.00</t>
  </si>
  <si>
    <t>Contrib.dos Pensionistas p/Assist.Médica do Servidor– Fdo Saúde*</t>
  </si>
  <si>
    <t>1.2.1.0.29.00.00.00.00</t>
  </si>
  <si>
    <t>Contribuições P/o Regime Próprio da Previd.do Serv Público-Fdo Prev.</t>
  </si>
  <si>
    <t>1.2.1.0.29.01.00.00.00</t>
  </si>
  <si>
    <t xml:space="preserve">Contribuição Patronal Para o Regime Próprio de Previdência </t>
  </si>
  <si>
    <t>1.2.1.0.29.01.05.00.00</t>
  </si>
  <si>
    <t>Contribuição Patronal de Servidor Ativo Civil - Cedidos</t>
  </si>
  <si>
    <t>1.2.1.0.29.07.00.00.00</t>
  </si>
  <si>
    <t>Contribuição do Servidor Ativo P/o Regime Próprio de Previdência</t>
  </si>
  <si>
    <t>1.2.1.0.29.07.01.00.00</t>
  </si>
  <si>
    <t xml:space="preserve">Contribuição de Servidor Ativo Civil - Legislativo </t>
  </si>
  <si>
    <t>1.2.1.0.29.07.02.00.00</t>
  </si>
  <si>
    <t xml:space="preserve">Contribuição de Servidor Ativo Civil -  Executivo </t>
  </si>
  <si>
    <t>1.2.1.0.29.07.03.00.00</t>
  </si>
  <si>
    <t>Contribuição de Servidor Ativo Civil - Indiretas – Escritório da Cidade</t>
  </si>
  <si>
    <t>1.2.1.0.29.07.04.00.00</t>
  </si>
  <si>
    <t>Contribuição de Servidor Ativo Civil - Indiretas - Ipassp-Sm</t>
  </si>
  <si>
    <t>1.2.1.0.29.07.05.00.00</t>
  </si>
  <si>
    <t>Contribuição de Servidor Ativo Civil - Cedidos</t>
  </si>
  <si>
    <t>1.2.1.0.29.09.00.00.00</t>
  </si>
  <si>
    <t>Contribuições do Servidor Inativo P/o Regime Próprio de Previdência</t>
  </si>
  <si>
    <t>1.2.1.0.29.09.04.00.00</t>
  </si>
  <si>
    <t>Contribuição de Servidor Inativo Civil – Ipassp</t>
  </si>
  <si>
    <t>1.2.1.0.29.11.00.00.00</t>
  </si>
  <si>
    <t xml:space="preserve">Contribuições de Pensionista P/o Regime Próprio de Previdência </t>
  </si>
  <si>
    <t>1.2.1.0.29.11.04.00.00</t>
  </si>
  <si>
    <t>Contribuição de Pensionista Civil - Indiretas – Ipassp</t>
  </si>
  <si>
    <t>1.2.1.0.99.00.00.00.00</t>
  </si>
  <si>
    <t>Outras Contribuições Sociais</t>
  </si>
  <si>
    <t>1.3.2.5.01.03.13.00.00.</t>
  </si>
  <si>
    <t>Rec. Rem. de Dep. Banc. - PJOV - Pró-Jovem</t>
  </si>
  <si>
    <t>Rec.Rem. de Aplicações Financeiras - Fundo de Assist. a Saúde do Servidor</t>
  </si>
  <si>
    <t>Rec. Rem. de Dep. Banc. - FUNDURAM – EC</t>
  </si>
  <si>
    <t>Rec. Rem. de Dep. Banc. - Contrato 247.827-05 Centro de Eventos</t>
  </si>
  <si>
    <t>1.3.2.5.02.99.02.00.00</t>
  </si>
  <si>
    <t>1.3.2.8.00.00.00.00.00</t>
  </si>
  <si>
    <t>Remuneração dos Investim.do Regime Próprio de Previd.do Servidor</t>
  </si>
  <si>
    <t>1.3.2.8.10.00.00.00.00</t>
  </si>
  <si>
    <t>Remun.dos Investim.do Regime Próprio de Previd.do Servidor Renda Fixa</t>
  </si>
  <si>
    <t>1.3.2.8.10.00.01.00.00</t>
  </si>
  <si>
    <t>Remuneração em Investimentos de Renda Fixa</t>
  </si>
  <si>
    <t>1.3.2.8.10.00.03.00.00</t>
  </si>
  <si>
    <t>RECEITA DE CONCESSÕES E PERMISSÕES</t>
  </si>
  <si>
    <t>Receitas de Concessões e Permissões - Serviços</t>
  </si>
  <si>
    <t>Outras Receitas de Concessões e Permissões - Serviços</t>
  </si>
  <si>
    <t>1.4.9.0.00.00.01.00.00</t>
  </si>
  <si>
    <t>COTA-PARTE DO IMPOSTO SOBRE A PROPRIEDADE TERRITORIAL RURAL - ITR</t>
  </si>
  <si>
    <t>TRANSFERENCIA DO SALÁRIO-EDUCAÇÃO</t>
  </si>
  <si>
    <t>TRANSFERENCIAS DIRETAS DO  FNDE REF.  PROGRAMA DINHEIRO DIRETO NA ESCOLA – PDDE</t>
  </si>
  <si>
    <t>TRANSFERENCIAS DIRETAS  DO FNDE REF.  PROGRAMA NACIONAL DE APOIO AO TRANSPORTE ESCOLAR – PNATE</t>
  </si>
  <si>
    <t>OUTRAS TRANSFERENCIAS DIRETAS DO FUNDO NACIONAL DO DESENVOLVIMENTO DAEDUCACAO – FNDE</t>
  </si>
  <si>
    <t xml:space="preserve">FNDE - BRASIL ALFABETIZADO - BRALF </t>
  </si>
  <si>
    <t>1.7.2.1.99.00.20.00.00</t>
  </si>
  <si>
    <t>AUXÍLIO FINANCEIRO - ESFORÇO EXPORTADOR (MP N° 193/04)</t>
  </si>
  <si>
    <t>TRANSFERENCIAS DE CONVENIOS DA UNIAO DESTINADOS
À PROGRAMAS DE ASSISTENCIA SOCIAL</t>
  </si>
  <si>
    <t>TRANSFERENCIAS DE CONVENIOS DOS ESTADOS, DO DISTRITO FEDERAL E DE SUAS ENTIDADES</t>
  </si>
  <si>
    <t>MULTAS E JUROS DE MORA DAS TAXAS</t>
  </si>
  <si>
    <t>1.9.1.2.00.00.00.00.00</t>
  </si>
  <si>
    <t>MULTAS E JUROS DE MORA DAS CONTRIBUICOES</t>
  </si>
  <si>
    <t>1.9.1.2.29.00.00.00.00</t>
  </si>
  <si>
    <t>MULTAS E JUROS DE MORA DA DIVIDA ATIVA DO IMPOSTO SOBRE SERV QUALQUER NATUREZA</t>
  </si>
  <si>
    <t>1.9.1.5.00.00.00.00.00</t>
  </si>
  <si>
    <t>Multas e Juros de Mora da Dívida Ativa de Outras Receitas</t>
  </si>
  <si>
    <t>1.9.1.5.99.00.00.00.00</t>
  </si>
  <si>
    <t>Outras Multas e Juros de Mora da Dívida Ativa de Outras Receitas</t>
  </si>
  <si>
    <t>OUTRAS INDENIZAÇÕES</t>
  </si>
  <si>
    <t>1.9.2.2.00.00.00.00.00</t>
  </si>
  <si>
    <t>RESTITUICOES</t>
  </si>
  <si>
    <t>1.9.2.2.10.00.00.00.00</t>
  </si>
  <si>
    <t>Compensações Financeiras entre o RGPS e o RPPS</t>
  </si>
  <si>
    <t>1.9.2.2.99.00.00.00.00</t>
  </si>
  <si>
    <t>OUTRAS RESTITUICOES</t>
  </si>
  <si>
    <t>Restituições PNAC</t>
  </si>
  <si>
    <t>Restituições PNAE</t>
  </si>
  <si>
    <t>1.9.2.2.99.00.12.00.00</t>
  </si>
  <si>
    <t>Outras Restituições – FMDCA Doações</t>
  </si>
  <si>
    <t>RECEITA DA DIVIDA ATIVA SOBRE SERVICOS DE QUALQUER NATUREZA - ISS</t>
  </si>
  <si>
    <t>1.9.9.0.99.00.01.00.00</t>
  </si>
  <si>
    <t>OUTRAS RECEITAS DIRETAMENTE ARREC. PELO RPPS</t>
  </si>
  <si>
    <t>OUTRAS RECEITAS DIRETAMENTE ARRECADADAS PELO RPPS-PREVID</t>
  </si>
  <si>
    <t>OUTRAS RECEITAS DIRETAMENTE ARRECADADAS PELO RPPS-SAÚDE</t>
  </si>
  <si>
    <t>1.9.9.0.99.00.08.00.00</t>
  </si>
  <si>
    <t>OUTRAS RECEITAS DIVERSAS - FUNREBOM</t>
  </si>
  <si>
    <t>7.0.0.0.00.00.00.00.00</t>
  </si>
  <si>
    <t>Receitas Correntes  Intra-Orçamentárias</t>
  </si>
  <si>
    <t>7.2.0.0.00.00.00.00.00</t>
  </si>
  <si>
    <t>Receita de Contribuições - Intra-Orçamentárias</t>
  </si>
  <si>
    <t>7.2.1.0.00.00.00.00.00</t>
  </si>
  <si>
    <t>Contribuições Sociais-Intra-orçamentárias</t>
  </si>
  <si>
    <t>7.2.1.0.01.01.01.00.00</t>
  </si>
  <si>
    <t>Contrib Patronal P/Atendim à Saúde Médica do Serv - Fdo Saúde</t>
  </si>
  <si>
    <t>7.2.1.0.01.01.01.01.00</t>
  </si>
  <si>
    <t>Contribuição Patronal P/ o Atendim. à Saúde Méd. do Servidor -Exec</t>
  </si>
  <si>
    <t>7.2.1.0.29.00.00.00.00</t>
  </si>
  <si>
    <t>Contribuições Previdenciárias do Regime Próprio-Intra-Orçam</t>
  </si>
  <si>
    <t>7.2.1.0.29.01.00.00.00.</t>
  </si>
  <si>
    <t>Contribuição Patronal de Servidor Ativo Civil - Intra-Orçamentária</t>
  </si>
  <si>
    <t>7.2.1.0.29.01.01.00.00.</t>
  </si>
  <si>
    <t>Contribuição Patronal de Servidor Ativo Civil -Legislativo</t>
  </si>
  <si>
    <t>7.2.1.0.29.01.02.00.00.</t>
  </si>
  <si>
    <t>Contribuição Patronal de Servidor Ativo Civil -Executivo</t>
  </si>
  <si>
    <t>7.2.1.0.29.01.03.00.00.</t>
  </si>
  <si>
    <t>Contribuição Patronal de Servidor Ativo Civil -Escritorio da Cidade</t>
  </si>
  <si>
    <t>7.2.1.0.29.01.04.00.00.</t>
  </si>
  <si>
    <t>Contribuição Patronal de Servidor Ativo Civil -Ipassp</t>
  </si>
  <si>
    <t>7.2.1.0.29.13.00.00.00.</t>
  </si>
  <si>
    <t>Contribuição Previdenciária Para Amortização do Déficit Atuarial</t>
  </si>
  <si>
    <t>7.2.1.0.29.13.01.00.00.</t>
  </si>
  <si>
    <t>Contribuição Previd.Para Amortiz.do Déficit Atuarial - Legislativo</t>
  </si>
  <si>
    <t>7.2.1.0.29.13.02.00.00.</t>
  </si>
  <si>
    <t>Contribuição Previd.Para Amortiz.do Déficit Atuarial - Executivo</t>
  </si>
  <si>
    <t>COTA PARTE DO FPM - FUNDEB</t>
  </si>
  <si>
    <t>1.7.2.1.01.05.04.00</t>
  </si>
  <si>
    <t>COTA PARTE DO ITR - FUNDEB</t>
  </si>
  <si>
    <t>1.7.2.1.36.00.05.00</t>
  </si>
  <si>
    <t>Tranferência Financeira L.C. Nº87/96 - FUNDEB</t>
  </si>
  <si>
    <t>1.7.2.2.01.01.05.00</t>
  </si>
  <si>
    <t>COTA PARTE DO ICMS - FUNDEB</t>
  </si>
  <si>
    <t>1.7.2.2.01.02.04.00</t>
  </si>
  <si>
    <t>COTA PARTE DO IPVA - FUNDEB</t>
  </si>
  <si>
    <t>1.7.2.2.01.04.05.00</t>
  </si>
  <si>
    <t>COTA PARTE DO IPI/EXPORTAÇÃO - FUNDEB</t>
  </si>
  <si>
    <t>FONTE</t>
  </si>
  <si>
    <t>IRRF sobre Rendimentos - Prestação de Serviços de Terceiros - Poder Executivo/Indiretas</t>
  </si>
  <si>
    <t>Rec. Rem. de Dep. Banc. de Rec. Vinculados - Ações e Serviços Públicos de Saúde - ASPS</t>
  </si>
  <si>
    <t xml:space="preserve">Rec. Rem. de Dep. Banc. de Rec. Vinculados - Fundo Nacional de Assistência Social - FNAS </t>
  </si>
  <si>
    <t>REC. REM. DEP. BANC. - FEAS Governo do Estado</t>
  </si>
  <si>
    <t>TRANSFERENCIA DE RECURSOS DO SISTEMA UNICO DE SAUDE - SUS - REPASSE FUNDO A FUNDO</t>
  </si>
  <si>
    <t>TRANSFERENCIAS DE RECURSOS DO FUNDO NACIONAL DE ASSISTENCIA SOCIAL - FNAS</t>
  </si>
  <si>
    <t>RECEITA DA DIVIDA ATIVA DO IMPOSTO SOBRE A PROPRIEDADE PREDIAL E TERRITORIAL URBANA</t>
  </si>
  <si>
    <t>1.2.1.0.01.01.05.01.00</t>
  </si>
  <si>
    <t>Contribuição dos Pensionista p/Assist.Med.dos Serv.-Ipassp</t>
  </si>
  <si>
    <t>1301</t>
  </si>
  <si>
    <t>1.9.2.2.99.00.01.00.00</t>
  </si>
  <si>
    <t>Restituição ao RPPS -  Previdência</t>
  </si>
  <si>
    <t>Restituição ao RPPS -  Saúde</t>
  </si>
  <si>
    <t>1.9.9.0.99.00.01.02.00</t>
  </si>
  <si>
    <t>1.9.9.0.99.00.01.01.00</t>
  </si>
  <si>
    <t>0400</t>
  </si>
  <si>
    <t>1.3.2.8.10.00.02.00.00</t>
  </si>
  <si>
    <t>Remuneração em Investimentos de Renda Fixa - Taxa Administração</t>
  </si>
  <si>
    <t>Remuneração em Investimentos de Renda Fixa – Centralização da Folha Pgto</t>
  </si>
  <si>
    <t>Rec. Rem. de Dep. Banc. - FNS PABA VISA</t>
  </si>
  <si>
    <t>1.3.2.5.01.99.03.00.00</t>
  </si>
  <si>
    <t>1376</t>
  </si>
  <si>
    <t>1385</t>
  </si>
  <si>
    <t>1387</t>
  </si>
  <si>
    <t>PRONASCI - Vídeo-Monitoramento</t>
  </si>
  <si>
    <t>1388</t>
  </si>
  <si>
    <t>PRONASCI - Praça da Juventude</t>
  </si>
  <si>
    <t>1389</t>
  </si>
  <si>
    <t>Políticas para Mulheres - Casa de Passagem</t>
  </si>
  <si>
    <t>1390</t>
  </si>
  <si>
    <t>1391</t>
  </si>
  <si>
    <t>2.1.1.4.99.00.01.00.00</t>
  </si>
  <si>
    <t>( - ) Dedução de Receita para formação do FUNDEB</t>
  </si>
  <si>
    <t>( - ) Dedução da Receita por Renúncia</t>
  </si>
  <si>
    <t>FONTES DE RECEITA</t>
  </si>
  <si>
    <t>PROJEÇÃO DA RECEITA</t>
  </si>
  <si>
    <t>RECEITAS CORRENTES</t>
  </si>
  <si>
    <t>RECEITA DE CONTRIBUIÇÕES</t>
  </si>
  <si>
    <t>RECEITA PATRIMONIAL</t>
  </si>
  <si>
    <t>RECEITA AGROPECUÁRIA</t>
  </si>
  <si>
    <t>RECEITA DE SERVIÇOS</t>
  </si>
  <si>
    <t>TRANSFERÊNCIAS CORRENTES</t>
  </si>
  <si>
    <t>RECEITA DE CAPITAL</t>
  </si>
  <si>
    <t>OPERAÇÕES DE CRÉDITO</t>
  </si>
  <si>
    <t>ALIENAÇÃO DE BENS</t>
  </si>
  <si>
    <t>AMORT. EMPRÉSTIMOS CONCEDIDOS</t>
  </si>
  <si>
    <t>TRANSFERÊNCIA DE CAPITAL</t>
  </si>
  <si>
    <t>OUTRAS RECEITAS DE CAPITAL</t>
  </si>
  <si>
    <t>RECEITA TOTAL</t>
  </si>
  <si>
    <t>CÁLCULO DA RECEITA CORRENTE LÍQUIDA</t>
  </si>
  <si>
    <t>(-) Contr. Plano Seg. Social Servidores</t>
  </si>
  <si>
    <t xml:space="preserve">(-) Parcela contabilizada transferência ao Fundeb </t>
  </si>
  <si>
    <t>(-) Remuneração dos Investimentos do RPPS</t>
  </si>
  <si>
    <t>(-) Outras receitas diretamente arrec. pelo RPPS</t>
  </si>
  <si>
    <t xml:space="preserve">(-) IRRF </t>
  </si>
  <si>
    <t xml:space="preserve">(=) RECEITA CORRENTE LÍQUIDA </t>
  </si>
  <si>
    <t>Rec. Rem. de Dep. Banc. - FES Camp. De Vacinação</t>
  </si>
  <si>
    <t>Rec. Rem. de Dep. Banc. - Monitoramento da Situação Nutricional</t>
  </si>
  <si>
    <t>FNAS - BPC</t>
  </si>
  <si>
    <t>TRANSFERENCIAS DIRETAS DO FNDE REF.  PROGRAMA NACIONAL  DE ALIMENTACAO ESCOLAR – PNAE</t>
  </si>
  <si>
    <t>Convênio 1871/2009 - Emancipar</t>
  </si>
  <si>
    <t>1.9.1.5.99.01.04.00.00</t>
  </si>
  <si>
    <t>2.1.1.4.99.00.03.00.00</t>
  </si>
  <si>
    <t>IRRF - Prestação de Serviços de Terceiros - Poder Executivo/Indiretas - Próprio</t>
  </si>
  <si>
    <t>IRRF - Prestação de Serviços de Terceiros - Poder Executivo/Indiretas - MDE</t>
  </si>
  <si>
    <t xml:space="preserve">IRRF - Prestação de Serviços  de Terceiros - Poder Executivo/Indiretas - ASPS </t>
  </si>
  <si>
    <t xml:space="preserve">IRRF - Sobre Rendim. -  Prestação de Serviços de Terceiros - Poder Legislativo - Próprio </t>
  </si>
  <si>
    <t xml:space="preserve">IRRF - Sobre Rendim. -  Prestação de Serviços de Terceiros - Poder Legislativo - MDE </t>
  </si>
  <si>
    <t xml:space="preserve">IRRF - Sobre Rendim. -  Prestação de Serviços de Terceiros - Poder Legislativo - ASPS </t>
  </si>
  <si>
    <t>Imp. s/ Transmissão "Inter Vivos" Bens Imóv. de Direitos Reais s/ Imóveis - ITBI</t>
  </si>
  <si>
    <t>Imposto Sobre a Produção e a Circulação</t>
  </si>
  <si>
    <t>1.1.1.3.05.01.00.00.00</t>
  </si>
  <si>
    <t>1.1.1.3.05.01.01.00.00</t>
  </si>
  <si>
    <t>1.1.1.3.05.01.02.00.00</t>
  </si>
  <si>
    <t>1.1.1.3.05.01.03.00.00</t>
  </si>
  <si>
    <t>Taxa de Licença para Funcionamento de Estabelecimentos Comerciais,
 Industriais e Prestadoras de Serviços</t>
  </si>
  <si>
    <t>Taxa para Prevenção de Incêndio</t>
  </si>
  <si>
    <t>1.2.1.0.99.00.12.00.00</t>
  </si>
  <si>
    <t>Contribuição para o Custeio da Iluminação Pública</t>
  </si>
  <si>
    <t>Rec. Remuneração de Depósitos de Recursos Vinculados - Fundo de Saúde</t>
  </si>
  <si>
    <t>Rec. Rem. de Dep. Banc. - Saúde do Trabalhador – Federal</t>
  </si>
  <si>
    <t>Rec. Rem. de Dep. Banc. - Saúde do Trabalhador - Estadual</t>
  </si>
  <si>
    <t>Rec. Rem. de Dep. Banc. - Campanha de Vacinação</t>
  </si>
  <si>
    <t>Rec. Rem. de Dep. Banc. - Consulta Popular - Aquisição de Medicamentos</t>
  </si>
  <si>
    <t>Rec. Rem. de Dep. Banc. de Rec. Vinculados – Manut. Desenv. Ensino - MDE</t>
  </si>
  <si>
    <t>Rec. Rem. de Dep. Banc. - MDS Prog. Bolsa Família</t>
  </si>
  <si>
    <t>Rec. Rem. de Dep. Banc. - FNAS – PVMC Piso Var. Média Complexidade</t>
  </si>
  <si>
    <t>Rec. Rem. de Dep. Banc. - FNS - EMSTE</t>
  </si>
  <si>
    <t>Rec. Rem. de Dep. Banc. - FNS - IGDBF</t>
  </si>
  <si>
    <t>Rec. Rem. de Dep. Banc. - FNS - BINF</t>
  </si>
  <si>
    <t>Rec. Rem. de Dep. Banc. - Assentamentos Precários</t>
  </si>
  <si>
    <t>1.6.0.0.05.99.02.00.00</t>
  </si>
  <si>
    <t>TRANSFERENCIAS DO SALARIO-EDUCACAO</t>
  </si>
  <si>
    <t>Transf. PNAP - Programa Nacional de Alimentação Escolar - Pré Escola</t>
  </si>
  <si>
    <t>TRANSF. DE CONVENIOS DA UNIAO DESTINADAS À PROG. DE ASSISTÊNCIA SOCIAL</t>
  </si>
  <si>
    <t>1.7.6.1.99.00.20.00.00</t>
  </si>
  <si>
    <t>Convênio 732059/2010 - Ministério do Turismo</t>
  </si>
  <si>
    <t>MULTAS E JUROS DE MORA DO IMPOSTO SOBRE A PROPRIEDADE PREDIAL E TERRITORIAL URBANA - IPTU</t>
  </si>
  <si>
    <t>1.9.1.1.99.01.00.00.00</t>
  </si>
  <si>
    <t>MULTAS E JUROS DE MORA DA DIVIDA ATIVA DO IMPOSTO SOBRE A PROPRIEDADE PREDIAL E TERRITORIAL URBANA - IPTU</t>
  </si>
  <si>
    <t>MULTAS E JUROS DE MORA DA DIVIDA ATIVA DO IMPOSTO SOBRE SERV
QUALQUER NATUREZA - ISS</t>
  </si>
  <si>
    <t>MULTAS E JUROS - FRDR</t>
  </si>
  <si>
    <t>RESTITUIÇÕES</t>
  </si>
  <si>
    <t>1.9.3.1.99.01.00.00.00</t>
  </si>
  <si>
    <t>RECEITA DA DIVIDA ATIVA DE OUTROS TRIBUTOS PRINCIPAL</t>
  </si>
  <si>
    <t>Pró-Moradias (PAC) - SANTA MARTA</t>
  </si>
  <si>
    <t>AMORTIZACOES DE EMPRÉSTIMOS DIVERSOS</t>
  </si>
  <si>
    <t>AMORTIZACAO DE EMPRÉSTIMOS</t>
  </si>
  <si>
    <t>IRRF - Ativo/Inativo - Executivo / Indireta - MDE</t>
  </si>
  <si>
    <t>1.1.1.2.04.31.01.03.00</t>
  </si>
  <si>
    <t>IRRF - Ativo/Inativo - Executivo / Indireta - ASPS</t>
  </si>
  <si>
    <t>1.1.1.2.04.31.02.00.00</t>
  </si>
  <si>
    <t>IRRF sobre Rendimentos do Trabalho - Ativos/Inativos do Poder Legislativo</t>
  </si>
  <si>
    <t>1.1.1.2.04.31.02.01.00</t>
  </si>
  <si>
    <t>IRRF - Ativo/Inativo - Legislativo - Próprio</t>
  </si>
  <si>
    <t>1.1.1.2.04.31.02.02.00</t>
  </si>
  <si>
    <t>IRRF – Ativo/Inativo - Legislativo - MDE</t>
  </si>
  <si>
    <t>1.1.1.2.04.31.02.03.00</t>
  </si>
  <si>
    <t>IRRF - Ativo/Inativo - Legislativo - ASPS</t>
  </si>
  <si>
    <t>1.1.1.2.04.31.03.00.00</t>
  </si>
  <si>
    <t>IRRF sobre Rendimentos do Trabalho - Inativos Pagos pelo RPPS</t>
  </si>
  <si>
    <t>1.1.1.2.04.31.03.01.00</t>
  </si>
  <si>
    <t>IRRF - Inativos Pagos pelo RPPS - Próprio</t>
  </si>
  <si>
    <t>1.1.1.2.04.31.03.02.00</t>
  </si>
  <si>
    <t>IRRF - Inativos Pagos pelo RPPS - MDE</t>
  </si>
  <si>
    <t>1.1.1.2.04.31.03.03.00</t>
  </si>
  <si>
    <t xml:space="preserve">IRRF - Inativos Pagos pelo RPPS - ASPS </t>
  </si>
  <si>
    <t>1.1.1.2.04.31.05.00.00</t>
  </si>
  <si>
    <t>IRRF sobre Rendimentos - Pensionistas Pagos com Recursos do RPPS</t>
  </si>
  <si>
    <t>1.1.1.2.04.31.05.01.00</t>
  </si>
  <si>
    <t xml:space="preserve">IRRF - Pensionistas Pagos com Recursos do RPPS - Próprio </t>
  </si>
  <si>
    <t>1.1.1.2.04.31.05.02.00</t>
  </si>
  <si>
    <t>IRRF - Pensionistas Pagos com Recursos do RPPS - MDE</t>
  </si>
  <si>
    <t>1.1.1.2.04.31.05.03.00</t>
  </si>
  <si>
    <t>IRRF - Pensionistas Pagos com Recursos do RPPS - ASPS</t>
  </si>
  <si>
    <t>1.1.1.2.04.31.06.00.00</t>
  </si>
  <si>
    <t>IRRF sobre Rendimentos - Prestação de Serviços de Terceiros - Poder 
Executivo/Indiretas</t>
  </si>
  <si>
    <t>1.1.1.2.04.31.06.01.00</t>
  </si>
  <si>
    <t>IRRF - Prestação de Serviços Terceiros - Poder Executivo/Indiretas - Próprio</t>
  </si>
  <si>
    <t>1.1.1.2.04.31.06.02.00</t>
  </si>
  <si>
    <t>IRRF - Prestação de Serviços Terceiros - Poder Executivo/Indiretas - MDE</t>
  </si>
  <si>
    <t>1.1.1.2.04.31.06.03.00</t>
  </si>
  <si>
    <t xml:space="preserve">IRRF - Prestação de Serviços Terceiros - Poder Executivo/Indiretas - ASPS </t>
  </si>
  <si>
    <t>1.1.1.2.04.31.07.00.00</t>
  </si>
  <si>
    <t xml:space="preserve">IRRF s/  Rendimentos - Prestação de Serv. de Terceiros - Poder Legislativo </t>
  </si>
  <si>
    <t>1.1.1.2.04.31.07.01.00</t>
  </si>
  <si>
    <t xml:space="preserve">IRRF - Prestação de Serviços de Terceiros - Poder Legislativo - Próprio </t>
  </si>
  <si>
    <t>1.1.1.2.04.31.07.02.00</t>
  </si>
  <si>
    <t xml:space="preserve">IRRF - Prestação de Serviços de Terceiros - Poder Legislativo - MDE </t>
  </si>
  <si>
    <t>1.1.1.2.04.31.07.03.00</t>
  </si>
  <si>
    <t xml:space="preserve">IRRF - Prestação de Serviços de Terceiros - Poder Legislativo - ASPS </t>
  </si>
  <si>
    <t>1.1.1.2.04.34.00.00.00</t>
  </si>
  <si>
    <t>Retido nas Fontes - Outros Rendimentos</t>
  </si>
  <si>
    <t>1.1.1.2.04.34.03.00.00</t>
  </si>
  <si>
    <t>Retido nas Fontes - Outros Rendimentos - Poder Executivo</t>
  </si>
  <si>
    <t>1.1.1.2.04.34.03.01.00</t>
  </si>
  <si>
    <t>Retido nas Fontes - Outros Rendimentos - Poder Executivo - Próprio</t>
  </si>
  <si>
    <t>1.1.1.2.04.34.03.02.00</t>
  </si>
  <si>
    <t>Retido nas Fontes - Outros Rendimentos - Poder Executivo - MDE</t>
  </si>
  <si>
    <t>1.1.1.2.04.34.03.03.00</t>
  </si>
  <si>
    <t>Retido nas Fontes - Outros Rendimentos - Poder Executivo - ASPS</t>
  </si>
  <si>
    <t>1.1.1.2.08.00.00.00.00</t>
  </si>
  <si>
    <t>Imp. s/ Transmissão "Inter Vivos" Bens Imóv. de Direitos Reais s/ Imóveis</t>
  </si>
  <si>
    <t>1.1.1.2.08.00.01.00.00</t>
  </si>
  <si>
    <t>ITBI-Próprio</t>
  </si>
  <si>
    <t>1.1.1.2.08.00.02.00.00</t>
  </si>
  <si>
    <t>ITBI-MDE</t>
  </si>
  <si>
    <t>1.1.1.2.08.00.03.00.00</t>
  </si>
  <si>
    <t>ITBI-ASPS</t>
  </si>
  <si>
    <t>1.1.1.3.00.00.00.00.00</t>
  </si>
  <si>
    <t>Imposto Sobre Produção e Circulação</t>
  </si>
  <si>
    <t>1.1.1.3.05.00.00.00.00</t>
  </si>
  <si>
    <t>Imposto Sobre Serviços de Qualquer Natureza</t>
  </si>
  <si>
    <t>1.1.1.3.05.00.01.00.00</t>
  </si>
  <si>
    <t>ISS - Próprio</t>
  </si>
  <si>
    <t>1.1.1.3.05.00.02.00.00</t>
  </si>
  <si>
    <t>ISS - MDE</t>
  </si>
  <si>
    <t>1.1.1.3.05.00.03.00.00</t>
  </si>
  <si>
    <t>ISS - ASPS</t>
  </si>
  <si>
    <t>1.1.2.0.00.00.00.00.00</t>
  </si>
  <si>
    <t>Taxas</t>
  </si>
  <si>
    <t>1.1.2.1.00.00.00.00.00</t>
  </si>
  <si>
    <t>Taxas pelo Exercício do Poder de Polícia</t>
  </si>
  <si>
    <t>1.1.2.1.17.00.00.00.00</t>
  </si>
  <si>
    <t>Taxa de Fiscalização de Vigilância Sanitária</t>
  </si>
  <si>
    <t>1.1.2.1.21.00.00.00.00</t>
  </si>
  <si>
    <t>Taxa de Controle e Fiscalização Ambiental</t>
  </si>
  <si>
    <t>1.1.2.1.25.00.00.00.00</t>
  </si>
  <si>
    <t>1.1.2.1.29.00.00.00.00</t>
  </si>
  <si>
    <t>Taxa de Licença para Execução de Obras</t>
  </si>
  <si>
    <t>1.1.2.1.31.00.00.00.00</t>
  </si>
  <si>
    <t>Taxa de Utilização de Área de Domínio Público</t>
  </si>
  <si>
    <t>1.1.2.1.32.00.00.00.00</t>
  </si>
  <si>
    <t>Taxa de Aprovação do Projeto de Construção Civil</t>
  </si>
  <si>
    <t>1.1.2.1.99.00.00.00.00</t>
  </si>
  <si>
    <t>Outras Taxas pelo Exercício do Poder de Polícia</t>
  </si>
  <si>
    <t>1.1.2.1.99.00.01.00.00</t>
  </si>
  <si>
    <t>Taxa para Prevenção Incêndio</t>
  </si>
  <si>
    <t>1.1.2.1.99.00.03.00.00</t>
  </si>
  <si>
    <t>Taxas Diversas Poder de Polícia</t>
  </si>
  <si>
    <t>1.1.2.2.00.00.00.00.00</t>
  </si>
  <si>
    <t>Taxas pela Prestação de Serviços</t>
  </si>
  <si>
    <t>1.1.2.2.21.00.00.00.00</t>
  </si>
  <si>
    <t>Taxas de Serviços Cadastrais</t>
  </si>
  <si>
    <t>1.1.2.2.28.00.00.00.00</t>
  </si>
  <si>
    <t>Taxa de Cemitério</t>
  </si>
  <si>
    <t>1.1.2.2.90.00.00.00.00</t>
  </si>
  <si>
    <t>Taxa de Limpeza Pública</t>
  </si>
  <si>
    <t>1.1.2.2.99.00.00.00.00</t>
  </si>
  <si>
    <t>Outras Taxas pela Prestação de Serviços</t>
  </si>
  <si>
    <t>1.1.2.2.99.00.01.00.00</t>
  </si>
  <si>
    <t>Taxa de Registro / Inspeção de Produtos Agropecuários</t>
  </si>
  <si>
    <t>1.1.2.2.99.00.06.00.00</t>
  </si>
  <si>
    <t>Taxa Custo Operacional dos Consignados</t>
  </si>
  <si>
    <t>1.2.0.0.00.00.00.00.00</t>
  </si>
  <si>
    <t>Receita de Contribuições</t>
  </si>
  <si>
    <t>1.2.1.0.00.00.00.00.00</t>
  </si>
  <si>
    <t>Contribuições Sociais</t>
  </si>
  <si>
    <t>Contribuição FMDCA</t>
  </si>
  <si>
    <t xml:space="preserve"> </t>
  </si>
  <si>
    <t>1.3.0.0.00.00.00.00.00</t>
  </si>
  <si>
    <t>Receita Patrimonial</t>
  </si>
  <si>
    <t>1.3.1.0.00.00.00.00.00</t>
  </si>
  <si>
    <t>Receitas Imobiliárias</t>
  </si>
  <si>
    <t>1.3.1.1.00.00.00.00.00</t>
  </si>
  <si>
    <t>Aluguéis</t>
  </si>
  <si>
    <t>1.3.1.1.00.00.04.00.00</t>
  </si>
  <si>
    <t>Aluguel de Imóveis Públicos</t>
  </si>
  <si>
    <t>1.3.1.2.00.00.00.00.00</t>
  </si>
  <si>
    <t>Arrendamentos</t>
  </si>
  <si>
    <t>1.3.1.2.00.00.01.00.00</t>
  </si>
  <si>
    <t>Arrendamento Cemitério</t>
  </si>
  <si>
    <t>1.3.2.0.00.00.00.00.00</t>
  </si>
  <si>
    <t>Receita de Valores Mobiliários</t>
  </si>
  <si>
    <t>1.3.2.1.00.00.00.00.00</t>
  </si>
  <si>
    <t>Juros de Títulos de Renda</t>
  </si>
  <si>
    <t>1.3.2.5.00.00.00.00.00</t>
  </si>
  <si>
    <t>Remuneração de Depósitos Bancários</t>
  </si>
  <si>
    <t>1.3.2.5.01.00.00.00.00</t>
  </si>
  <si>
    <t>Remuneração de Depósitos de Recursos Vinculados</t>
  </si>
  <si>
    <t>1.3.2.5.01.02.00.00.00</t>
  </si>
  <si>
    <t xml:space="preserve">Rec. Rem. de Dep. Banc. de Rec. Vinculados - FUNDEB </t>
  </si>
  <si>
    <t>1.3.2.5.01.03.00.00.00</t>
  </si>
  <si>
    <t>Remuneração de Depósitos de Recursos Vinculados - Fundo de Saúde</t>
  </si>
  <si>
    <t>1.3.2.5.01.03.01.00.00</t>
  </si>
  <si>
    <t>Rec. Rem. de Dep. Banc. - Farmácia Popular</t>
  </si>
  <si>
    <t>1.3.2.5.01.03.02.00.00</t>
  </si>
  <si>
    <t>Rec. Rem. de Dep. Banc. - SUS</t>
  </si>
  <si>
    <t>1.3.2.5.01.03.03.00.00</t>
  </si>
  <si>
    <t>Rec. Rem. de Dep. Banc. - PABA</t>
  </si>
  <si>
    <t>1.3.2.5.01.03.04.00.00</t>
  </si>
  <si>
    <t>Rec. Rem. de Dep. Banc. - Vigilância Sanitária</t>
  </si>
  <si>
    <t>1.3.2.5.01.03.06.00.00</t>
  </si>
  <si>
    <t>Rec. Rem. de Dep. Banc. - PROESF Federal</t>
  </si>
  <si>
    <t>1.3.2.5.01.03.07.00.00</t>
  </si>
  <si>
    <t>Rec. Rem. de Dep. Banc. - PROESF Estadual</t>
  </si>
  <si>
    <t>1.3.2.5.01.03.08.00.00</t>
  </si>
  <si>
    <t>Rec. Rem. de Dep. Banc. - CAPS</t>
  </si>
  <si>
    <t>1.3.2.5.01.03.09.00.00</t>
  </si>
  <si>
    <t>Rec. Rem. de Dep. Banc. - DST / AIDS</t>
  </si>
  <si>
    <t>1.3.2.5.01.03.10.00.00</t>
  </si>
  <si>
    <t>Rec. Rem. de Dep. Banc. - Teto Financeiro</t>
  </si>
  <si>
    <t>1.3.2.5.01.03.11.00.00</t>
  </si>
  <si>
    <t>Rec. Rem. de Dep. Banc. - FNS Farmácia Básica</t>
  </si>
  <si>
    <t>1.3.2.5.01.03.12.00.00</t>
  </si>
  <si>
    <t>Rec. Rem. de Dep. Banc. - FES Farmácia Básica</t>
  </si>
  <si>
    <t>1.3.2.5.01.03.13.00.00</t>
  </si>
  <si>
    <t>Rec. Rem. de Dep. Banc. - FNS PACS</t>
  </si>
  <si>
    <t>1.3.2.5.01.03.14.00.00</t>
  </si>
  <si>
    <t>1.3.2.5.01.03.15.00.00</t>
  </si>
  <si>
    <t>Rec. Rem. de Dep. Banc. - PACS Estadual</t>
  </si>
  <si>
    <t>1.3.2.5.01.03.16.00.00</t>
  </si>
  <si>
    <t>Rec. Rem. de Dep. Banc. - CEO Manutenção</t>
  </si>
  <si>
    <t>1.3.2.5.01.03.17.00.00</t>
  </si>
  <si>
    <t>Rec. Rem. de Dep. Banc. - Saúde do Trabalhador – Fed.</t>
  </si>
  <si>
    <t>1.3.2.5.01.03.19.00.00</t>
  </si>
  <si>
    <t>1.3.2.5.01.03.20.00.00</t>
  </si>
  <si>
    <t>1.3.2.5.01.03.21.00.00</t>
  </si>
  <si>
    <t>1.3.2.5.01.03.24.00.00</t>
  </si>
  <si>
    <t>1.3.2.5.01.03.25.00.00</t>
  </si>
  <si>
    <t>Rec. Rem. de Dep. Banc. - Inverno Gaúcho</t>
  </si>
  <si>
    <t>1.3.2.5.01.03.26.00.00</t>
  </si>
  <si>
    <t>1.3.2.5.01.03.27.00.00</t>
  </si>
  <si>
    <t>1.3.2.5.01.03.29.00.00</t>
  </si>
  <si>
    <t>1.3.2.5.01.03.31.00.00</t>
  </si>
  <si>
    <t>1.3.2.5.01.03.32.00.00</t>
  </si>
  <si>
    <t xml:space="preserve">Rec. Rem. de Dep. Banc. - Equipamentos PA </t>
  </si>
  <si>
    <t>1.3.2.5.01.05.00.00.00</t>
  </si>
  <si>
    <t>Rec. Rem. de Dep. Banc. de Rec. Vinculados – Manut. Desenv. Ensino</t>
  </si>
  <si>
    <t>1.3.2.5.01.06.00.00.00</t>
  </si>
  <si>
    <t>Rec. Rem. de Dep. Banc. de Rec. Vinculados - Ações e Serviços Públicos
de Saúde - ASPS</t>
  </si>
  <si>
    <t>1.3.2.5.01.09.00.00.00</t>
  </si>
  <si>
    <t>Rec. Rem. de Dep. Banc. de Rec. Vinculados  - CIDE</t>
  </si>
  <si>
    <t>1.3.2.5.01.10.00.00.00</t>
  </si>
  <si>
    <t xml:space="preserve">Rec. Rem. de Dep. Banc. de Rec. Vinculados - Fundo Nacional de 
Assistência Social - FNAS </t>
  </si>
  <si>
    <t>1.3.2.5.01.10.01.00.00</t>
  </si>
  <si>
    <t>Rec. Rem. de Dep. Banc. - FNAS Básico Fixo</t>
  </si>
  <si>
    <t>1.3.2.5.01.10.02.00.00</t>
  </si>
  <si>
    <t xml:space="preserve">Rec. Rem. de Dep. Banc. - FNAS Alta Complexidade </t>
  </si>
  <si>
    <t>1.3.2.5.01.10.03.00.00</t>
  </si>
  <si>
    <t>Rec. Rem. de Dep. Banc. - FNAS Média Complexidade</t>
  </si>
  <si>
    <t>1.3.2.5.01.10.04.00.00</t>
  </si>
  <si>
    <t>Rec. Rem. de Dep. Banc. - FNAS Transição de Média Complexidade</t>
  </si>
  <si>
    <t>1.3.2.5.01.10.05.00.00</t>
  </si>
  <si>
    <t>Rec. Rem. de Dep. Banc. - FNAS Básico Transição</t>
  </si>
  <si>
    <t>1.3.2.5.01.10.06.00.00</t>
  </si>
  <si>
    <t>Rec. Rem. de Dep. Banc. - PETI Jornada</t>
  </si>
  <si>
    <t>1.3.2.5.01.10.08.00.00</t>
  </si>
  <si>
    <t>1.3.2.5.01.10.09.00.00</t>
  </si>
  <si>
    <t>Rec. Rem. de Dep. Banc. - Bolsa Criança</t>
  </si>
  <si>
    <t>1.3.2.5.01.10.10.00.00</t>
  </si>
  <si>
    <t>1.3.2.5.01.10.11.00.00</t>
  </si>
  <si>
    <t>1.3.2.5.01.10.12.00.00</t>
  </si>
  <si>
    <t>1.3.2.5.01.10.14.00.00</t>
  </si>
  <si>
    <t>Rec. Rem. de Dep. Banc. - Jornada Ampliada</t>
  </si>
  <si>
    <t>1.3.2.5.01.10.15.00.00</t>
  </si>
  <si>
    <t>1.3.2.5.01.10.16.00.00</t>
  </si>
  <si>
    <t>Rec. Rem. de Dep. Banc. - IGDBF</t>
  </si>
  <si>
    <t>1.3.2.5.01.10.17.00.00</t>
  </si>
  <si>
    <t>1.3.2.5.01.10.18.00.00</t>
  </si>
  <si>
    <t>Rec. Rem. de Dep. Banc. - PJOV Pró-Jovem</t>
  </si>
  <si>
    <t>Rec. Rem. de Dep. Banc. - Piso Média Complexidade II</t>
  </si>
  <si>
    <t>Rec. Rem. de Dep. Banc. - PETI Bolsa</t>
  </si>
  <si>
    <t>1.3.2.5.01.11.00.00.00</t>
  </si>
  <si>
    <t>Rec. Rem. de Dep. Banc. de Rec. Vinculados – FNDE</t>
  </si>
  <si>
    <t>1.3.2.5.01.11.01.00.00</t>
  </si>
  <si>
    <t>Rec. Rem. de Dep. Banc. - PNAC</t>
  </si>
  <si>
    <t>1.3.2.5.01.11.02.00.00</t>
  </si>
  <si>
    <t>Rec. Rem. de Dep. Banc. - Salário Educação</t>
  </si>
  <si>
    <t>1.3.2.5.01.11.03.00.00</t>
  </si>
  <si>
    <t>Rec. Rem. de Dep. Banc. - PNAE</t>
  </si>
  <si>
    <t>1.3.2.5.01.11.04.00.00</t>
  </si>
  <si>
    <t>Rec. Rem. de Dep. Banc. - FNDE - Transporte Escolar</t>
  </si>
  <si>
    <t>1.3.2.5.01.11.05.00.00</t>
  </si>
  <si>
    <t>Rec. Rem. de Dep. Banc. - PNAP – Programa Alim. Pré-Escola</t>
  </si>
  <si>
    <t>1.3.2.5.01.11.06.00.00</t>
  </si>
  <si>
    <t>Rec. Rem. de Dep. Banc. - FNDE - PAR Educação Inclusiva</t>
  </si>
  <si>
    <t>1.3.2.5.01.11.09.00.00</t>
  </si>
  <si>
    <t>1.3.2.5.01.99.00.00</t>
  </si>
  <si>
    <t>Rec. Rem. de Outros Depósitos Bancários de Recursos Vinculados</t>
  </si>
  <si>
    <t>1.3.2.5.01.99.04.00.00</t>
  </si>
  <si>
    <t>Rec. Rem. de Dep. Banc. -  Alienação de Bens</t>
  </si>
  <si>
    <t>1.3.2.5.01.99.05.00.00</t>
  </si>
  <si>
    <t>Rec. Rem. de Dep. Banc. - FMA Fundo Meio Ambiente</t>
  </si>
  <si>
    <t>1.3.2.5.01.99.06.00.00</t>
  </si>
  <si>
    <t>Rec. Rem. de Dep. Banc. - Multa de Trânsito</t>
  </si>
  <si>
    <t>1.3.2.5.01.99.08.00.00</t>
  </si>
  <si>
    <t>Rec. Rem. de Dep. Banc. - FRDR</t>
  </si>
  <si>
    <t>Rec. Rem. de Dep. Banc. - FUNREBOM</t>
  </si>
  <si>
    <t>1.3.2.5.01.99.10.00.00</t>
  </si>
  <si>
    <t>Rec. Rem. de Dep. Banc. - Transporte Escolar</t>
  </si>
  <si>
    <t>1.3.2.5.01.99.16.00.00</t>
  </si>
  <si>
    <t>Rec. Rem. de Dep. Banc. - Contrato 213522-08 - Vila Ecologia</t>
  </si>
  <si>
    <t>1.3.2.5.01.99.20.00.00</t>
  </si>
  <si>
    <t>Rec. Rem. de Dep. Banc. - Contrato 218.815-56 PAC OGU</t>
  </si>
  <si>
    <t>1.3.2.5.01.99.23.00.00</t>
  </si>
  <si>
    <t>1.3.2.5.01.99.28.00.00</t>
  </si>
  <si>
    <t>Rec. Rem. de Dep. Banc. - Programa Brasil Alfabetizado</t>
  </si>
  <si>
    <t>1.3.2.5.01.99.31.00.00</t>
  </si>
  <si>
    <t>Rec. Rem. de Dep. Banc. - Fundo Municipal do Centro de Eventos</t>
  </si>
  <si>
    <t>1.3.2.5.01.99.33.00.00</t>
  </si>
  <si>
    <t>Rec. Rem. de Dep. Banc. - FEAS Gov.  do Estado</t>
  </si>
  <si>
    <t>1.3.2.5.01.99.34.00.00</t>
  </si>
  <si>
    <t>Rec. Rem. de Dep. Banc. - FMDCA Doações</t>
  </si>
  <si>
    <t>Rec. Rem. de Dep. Banc. - FUNDELL</t>
  </si>
  <si>
    <t>1.3.2.5.01.99.50.00.00</t>
  </si>
  <si>
    <t>Rec. Rem. de Dep. Banc. - Contrato 247.827-05 Centro de Eventos 2ª Etapa</t>
  </si>
  <si>
    <t>1.3.2.5.01.99.54.00.00</t>
  </si>
  <si>
    <t>Rec. Rem. de Dep. Banc. - PROCON</t>
  </si>
  <si>
    <t>1.3.2.5.01.99.57.00.00</t>
  </si>
  <si>
    <t>Rec. Rem. de Dep. Banc. - Contrato 274.556-93 Cozinhas Comunitárias</t>
  </si>
  <si>
    <t>1.3.2.5.02.00.00.00.00</t>
  </si>
  <si>
    <t>Remuneração de Depórsitos de Recursos Não Vinculados</t>
  </si>
  <si>
    <t>1.3.2.5.02.99.00.00.00</t>
  </si>
  <si>
    <t>Receita de Remuneração de Outros Depósitos de Recursos Não Vinculados</t>
  </si>
  <si>
    <t>1.3.2.5.02.99.01.00.00</t>
  </si>
  <si>
    <t>Rec. Rem. Dep. Rec. Não Vinculado - Executivo</t>
  </si>
  <si>
    <t>1.4.0.0.00.00.00.00.00</t>
  </si>
  <si>
    <t>Receita Agropecuária</t>
  </si>
  <si>
    <t>1.4.9.0.00.00.00.00.00</t>
  </si>
  <si>
    <t>Outras Receitas Agropecuárias</t>
  </si>
  <si>
    <t>Receita Programa Troca-Troca</t>
  </si>
  <si>
    <t>1.6.0.0.00.00.00.00.00</t>
  </si>
  <si>
    <t>Receita de Serviços</t>
  </si>
  <si>
    <t>1.6.0.0.05.00.00.00.00</t>
  </si>
  <si>
    <t>Serviços de Saúde</t>
  </si>
  <si>
    <t>1.6.0.0.05.99.00.00.00</t>
  </si>
  <si>
    <t>Outros Serviços de Saúde</t>
  </si>
  <si>
    <t>1.6.0.0.05.99.01.00.00</t>
  </si>
  <si>
    <t>Serviços de Saúde - CAPS</t>
  </si>
  <si>
    <t>Serviços de Saúde - SIA-SUS</t>
  </si>
  <si>
    <t>1.6.0.0.05.99.04.00.00</t>
  </si>
  <si>
    <t>Serviços de Saúde - Hosp. Municipal</t>
  </si>
  <si>
    <t>1.7.0.0.00.00.00.00.00</t>
  </si>
  <si>
    <t>TRANSFERENCIAS CORRENTES</t>
  </si>
  <si>
    <t>1.7.2.0.00.00.00.00.00</t>
  </si>
  <si>
    <t>TRANSFERENCIAS INTERGOVERNAMENTAIS</t>
  </si>
  <si>
    <t>1.7.2.1.00.00.00.00.00</t>
  </si>
  <si>
    <t>Transferências da União</t>
  </si>
  <si>
    <t>1.7.2.1.01.00.00.00.00</t>
  </si>
  <si>
    <t>Participação na Receita da União</t>
  </si>
  <si>
    <t>1.7.2.1.01.02.00.00.00</t>
  </si>
  <si>
    <t>Cota-Parte do Fundo de Participação dos Municípios - FPM</t>
  </si>
  <si>
    <t>1.7.2.1.01.02.01.00.00</t>
  </si>
  <si>
    <t>COTA-PARTE DO FPM - PROPRIO</t>
  </si>
  <si>
    <t>1.7.2.1.01.02.02.00.00</t>
  </si>
  <si>
    <t>COTA-PARTE DO FPM - MDE</t>
  </si>
  <si>
    <t>1.7.2.1.01.02.04.00.00</t>
  </si>
  <si>
    <t>COTA-PARTE DO FPM - ASPS</t>
  </si>
  <si>
    <t>1.7.2.1.01.02.06.00.00</t>
  </si>
  <si>
    <t>Cota-Parte do FPM - FUNDEB</t>
  </si>
  <si>
    <t>1.7.2.1.01.05.00.00.00</t>
  </si>
  <si>
    <t>COTA-PARTE DO IMPOSTO SOBRE A PROPR. TERRITORIAL RURAL - ITR</t>
  </si>
  <si>
    <t>1.7.2.1.01.05.01.00.00</t>
  </si>
  <si>
    <t>COTA-PARTE DO ITR - PROPRIO</t>
  </si>
  <si>
    <t>1.7.2.1.01.05.02.00.00</t>
  </si>
  <si>
    <t>COTA-PARTE DO ITR - MDE</t>
  </si>
  <si>
    <t>1.7.2.1.01.05.03.00.00</t>
  </si>
  <si>
    <t>COTA-PARTE DO ITR - ASPS</t>
  </si>
  <si>
    <t>1.7.2.1.01.05.04.00.00</t>
  </si>
  <si>
    <t>Cota-Parte do ITR – FUNDEB</t>
  </si>
  <si>
    <t>1.7.2.1.22.00.00.00.00</t>
  </si>
  <si>
    <t>TRANSFERENCIA DA COMPENSACAO FINANCEIRA
PELA EXPLORACAO DE RECURSOS NATURAIS</t>
  </si>
  <si>
    <t>1.7.2.1.22.70.00.00.00</t>
  </si>
  <si>
    <t>COTA-PARTE DO FUNDO ESPECIAL DO PETROLEO - FEP</t>
  </si>
  <si>
    <t>1.7.2.1.33.00.00.00.00</t>
  </si>
  <si>
    <t>TRANSFERENCIA DE RECURSOS DO SISTEMA UNICO DE SAUDE - SUS - 
REPASSE FUNDO A FUNDO</t>
  </si>
  <si>
    <t>PISO DE ATENCAO BASICA - PAB VARIAVEL</t>
  </si>
  <si>
    <t>Ações Estruturantes de Vigilância Sanitária</t>
  </si>
  <si>
    <t>1.7.2.1.34.00.00.00.00</t>
  </si>
  <si>
    <t>TRANSFERENCIAS DE RECURSOS DO FUNDO NACIONAL DE ASSISTENCIA
SOCIAL - FNAS</t>
  </si>
  <si>
    <t>1.7.2.1.34.00.06.00.00</t>
  </si>
  <si>
    <t>PROGRAMAS TEMPORÁRIOS COM RECURSOS RECEBIDOS DO FNAS</t>
  </si>
  <si>
    <t xml:space="preserve">FNAS – ALTA COMPLEXIDADE </t>
  </si>
  <si>
    <t>FNAS – BÁSICO FIXO</t>
  </si>
  <si>
    <t>FNAS – PISO FIXO MÉDIA COMPLEXIDADE</t>
  </si>
  <si>
    <t xml:space="preserve">FNAS – TRANSIÇÃO DE MÉDIA COMPLEXIDADE </t>
  </si>
  <si>
    <t>1.7.2.1.35.00.00.00.00</t>
  </si>
  <si>
    <t>TRANSFERENCIAS DE RECURSOS DO FUNDO NACIONAL DO 
DESENVOLVIMENTO DA EDUCACAO – FNDE</t>
  </si>
  <si>
    <t>1.7.2.1.35.01.00.00.00</t>
  </si>
  <si>
    <t>1.7.2.1.35.03.00.00.00</t>
  </si>
  <si>
    <t>TRANSFERENCIAS DIRETAS DO FNDE REF.  PROGRAMA NACIONAL 
DE ALIMENTACAO ESCOLAR – PNAE</t>
  </si>
  <si>
    <t>1.7.2.1.35.04.00.00.00</t>
  </si>
  <si>
    <t>TRANSFERENCIAS DIRETAS  DO FNDE REF.  PROGRAMA NACIONAL 
DE APOIO AO TRANSPORTE ESCOLAR – PNATE</t>
  </si>
  <si>
    <t>1.7.2.1.35.99.00.00.00</t>
  </si>
  <si>
    <t>OUTRAS TRANSFERENCIAS DIRETAS DO FUNDO NACIONAL DO
DESENVOLVIMENTO DAEDUCACAO – FNDE</t>
  </si>
  <si>
    <t>1.7.2.1.35.99.01.00.00</t>
  </si>
  <si>
    <t>PROGRAMA ATENDIMENTO A CRIANÇA - PNAC</t>
  </si>
  <si>
    <t>1.7.2.1.35.99.03.00.00</t>
  </si>
  <si>
    <t>1.7.2.1.36.00.00.00.00</t>
  </si>
  <si>
    <t>TRANSFERENCIA FINANCEIRA DO ICMS – DESONERACAO - L.C. N° 87/96</t>
  </si>
  <si>
    <t>1.7.2.1.36.00.01.00.00</t>
  </si>
  <si>
    <t>TRANSFERENCIA FINANCEIRA - L.C.N° 87/96 - PROPRIO</t>
  </si>
  <si>
    <t>1.7.2.1.36.00.02.00.00</t>
  </si>
  <si>
    <t>TRANSFERENCIA FINANCEIRA - L.C.N° 87/96 - MDE</t>
  </si>
  <si>
    <t>1.7.2.1.36.00.04.00.00</t>
  </si>
  <si>
    <t>TRANSFERENCIA FINANCEIRA - L.C.N° 87/96 - ASPS</t>
  </si>
  <si>
    <t>1.7.2.1.36.00.05.00.00</t>
  </si>
  <si>
    <t>TRANSFERENCIA FINANCEIRA - L.C.N° 87/96 - FUNDEB</t>
  </si>
  <si>
    <t>1.7.2.1.99.00.00.00.00</t>
  </si>
  <si>
    <t>OUTRAS TRANSFERENCIAS DA UNIAO</t>
  </si>
  <si>
    <t>1.7.2.1.99.00.21.00.00</t>
  </si>
  <si>
    <t>DNPM</t>
  </si>
  <si>
    <t>1.7.2.2.00.00.00.00.00</t>
  </si>
  <si>
    <t>TRANSFERENCIAS DOS ESTADOS</t>
  </si>
  <si>
    <t>1.7.2.2.01.00.00.00.00</t>
  </si>
  <si>
    <t>PARTICIPACAO NA RECEITA DOS ESTADOS</t>
  </si>
  <si>
    <t>1.7.2.2.01.01.00.00.00</t>
  </si>
  <si>
    <t>COTA-PARTE DO ICMS</t>
  </si>
  <si>
    <t>1.7.2.2.01.01.01.00.00</t>
  </si>
  <si>
    <t>COTA-PARTE DO ICMS - PROPRIO</t>
  </si>
  <si>
    <t>1.7.2.2.01.01.02.00.00</t>
  </si>
  <si>
    <t>COTA-PARTE DO ICMS - MDE</t>
  </si>
  <si>
    <t>1.7.2.2.01.01.04.00.00</t>
  </si>
  <si>
    <t>COTA-PARTE DO ICMS - ASPS</t>
  </si>
  <si>
    <t>1.7.2.2.01.01.05.00.00</t>
  </si>
  <si>
    <t>COTA-PARTE DO ICMS - FUNDEB</t>
  </si>
  <si>
    <t>1.7.2.2.01.02.00.00.00</t>
  </si>
  <si>
    <t>COTA-PARTE DO IPVA</t>
  </si>
  <si>
    <t>1.7.2.2.01.02.01.00.00</t>
  </si>
  <si>
    <t>COTA-PARTE DO IPVA - PROPRIO</t>
  </si>
  <si>
    <t>1.7.2.2.01.02.02.00.00</t>
  </si>
  <si>
    <t>COTA-PARTE DO IPVA - MDE</t>
  </si>
  <si>
    <t>1.7.2.2.01.02.03.00.00</t>
  </si>
  <si>
    <t>COTA-PARTE DO IPVA - ASPS</t>
  </si>
  <si>
    <t>1.7.2.2.01.02.04.00.00</t>
  </si>
  <si>
    <t>Cota-Parte do IPVA - FUNDEB</t>
  </si>
  <si>
    <t>1.7.2.2.01.04.00.00.00</t>
  </si>
  <si>
    <t>COTA-PARTE DO IPI SOBRE EXPORTACAO</t>
  </si>
  <si>
    <t>1.7.2.2.01.04.01.00.00</t>
  </si>
  <si>
    <t>Cota-Parte do IPI / Exportação - Próprio</t>
  </si>
  <si>
    <t>1.7.2.2.01.04.02.00.00</t>
  </si>
  <si>
    <t>Cota-Parte do IPI / Exportação - MDE</t>
  </si>
  <si>
    <t>1.7.2.2.01.04.04.00.00</t>
  </si>
  <si>
    <t>Cota-Parte do IPI / Exportação - ASPS</t>
  </si>
  <si>
    <t>1.7.2.2.01.04.05.00.00</t>
  </si>
  <si>
    <t>Cota-Parte do IPI / Exportação - FUNDEB</t>
  </si>
  <si>
    <t>1.7.2.2.01.13.00.00.00</t>
  </si>
  <si>
    <t>COTA-PARTE DA CONTRIBUICAO DE INTERVENCAO NO DOMINIO ECONOMICO</t>
  </si>
  <si>
    <t>1.7.2.2.33.00.00.00.00</t>
  </si>
  <si>
    <t>TRANSFERENCIA DE RECURSOS DO ESTADO PARA PROGRAMAS DE SAUDE - REPASSE FUNDO A FUNDO</t>
  </si>
  <si>
    <t>1.7.2.2.99.00.00.00.00</t>
  </si>
  <si>
    <t>OUTRAS TRANFERENCIAS DOS ESTADOS</t>
  </si>
  <si>
    <t>1.7.2.2.99.00.03.00.00</t>
  </si>
  <si>
    <t>COTA-PARTE DA MULTA DE TRANSITO</t>
  </si>
  <si>
    <t>1.7.2.4.00.00.00.00.00</t>
  </si>
  <si>
    <t>TRANSFERENCIAS MULTIGOVERNAMENTAIS</t>
  </si>
  <si>
    <t>1.7.2.4.01.00.00.00.00</t>
  </si>
  <si>
    <t>TRANSFERENCIAS DE RECURSOS DO FUNDEB</t>
  </si>
  <si>
    <t>1.7.6.0.00.00.00.00.00</t>
  </si>
  <si>
    <t>TRANSFERENCIAS DE CONVENIOS</t>
  </si>
  <si>
    <t>1.7.6.1.00.00.00.00.00</t>
  </si>
  <si>
    <t>TRANSF. DE CONVENIOS DA UNIAO E DE SUAS ENTIDADES</t>
  </si>
  <si>
    <t>1.7.6.1.01.00.00.00.00</t>
  </si>
  <si>
    <t>TRANSF.DE CONVENIOS DA UNIAO P/ O SISTEMA UNICO DE SAUDE - SUS</t>
  </si>
  <si>
    <t>1.7.6.1.01.00.99.00.00</t>
  </si>
  <si>
    <t>OUTROS CONVENIOS COM A UNIAO - SAUDE</t>
  </si>
  <si>
    <t>1.7.6.1.01.00.99.01.00</t>
  </si>
  <si>
    <t>DST/AIDS</t>
  </si>
  <si>
    <t>1.7.6.1.01.00.99.02.00</t>
  </si>
  <si>
    <t>1.7.6.1.02.00.00.00.00</t>
  </si>
  <si>
    <t>TRANSFERENCIAS DE CONVENIOS DA UNIAO DESTINADOS À PROGRAMAS DE  EDUCACAO</t>
  </si>
  <si>
    <t>1.7.6.1.02.00.01.00.00</t>
  </si>
  <si>
    <t>1.7.6.1.03.00.00.00.00</t>
  </si>
  <si>
    <t>1.7.6.1.03.00.01.00.00</t>
  </si>
  <si>
    <t>Transf. Assist. Social – IGDBF</t>
  </si>
  <si>
    <t>1.7.6.1.99.00.00.00.00</t>
  </si>
  <si>
    <t>OUTRAS TRANSFERENCIAS DE CONVENIOS DA UNIAO</t>
  </si>
  <si>
    <t>1.7.6.1.99.00.01.00.00</t>
  </si>
  <si>
    <t>1.7.6.2.00.00.00.00.00</t>
  </si>
  <si>
    <t>TRANSFERENCIAS DE CONVENIOS DOS ESTADOS, DO DISTRITO 
FEDERAL E DE SUAS ENTIDADES</t>
  </si>
  <si>
    <t>1.7.6.2.02.00.00.00.00</t>
  </si>
  <si>
    <t>TRANSFERENCIAS DE CONVENIOS DOS ESTADOS DESTINADOS À 
PROGRAMAS  DE EDUCACAO</t>
  </si>
  <si>
    <t>1.7.6.2.02.00.01.00.00</t>
  </si>
  <si>
    <t>TRANSFERENCIAS DE CONVENIO PARA O TRANSPORTE ESCOLAR</t>
  </si>
  <si>
    <t>1.9.0.0.00.00.00.00.00</t>
  </si>
  <si>
    <t>1.9.1.0.00.00.00.00.00</t>
  </si>
  <si>
    <t>MULTAS E JUROS DE MORA</t>
  </si>
  <si>
    <t>1.9.1.1.00.00.00.00.00</t>
  </si>
  <si>
    <t>MULTAS E JUROS DE MORA DOS TRIBUTOS</t>
  </si>
  <si>
    <t>1.9.1.1.38.00.00.00.00</t>
  </si>
  <si>
    <t>MULTAS E JUROS DE MORA DO IMPOSTO SOBRE A PROPRIEDADE PREDIAL E TERRITORIAL URBANO</t>
  </si>
  <si>
    <t>1.9.1.1.38.00.01.00.00</t>
  </si>
  <si>
    <t>MULTAS E JUROS DE MORA DO IPTU - PROPRIO</t>
  </si>
  <si>
    <t>1.9.1.1.38.00.02.00.00</t>
  </si>
  <si>
    <t>MULTAS E JUROS DE MORA DO IPTU - MDE</t>
  </si>
  <si>
    <t>1.9.1.1.38.00.03.00.00</t>
  </si>
  <si>
    <t>MULTAS E JUROS DE MORA DO IPTU - ASPS</t>
  </si>
  <si>
    <t>1.9.1.1.40.00.00.00.00</t>
  </si>
  <si>
    <t>MULTAS E JUROS DE MORA DO IMPOSTO SOBRE SERVICOS DE QUALQUER NATUREZA – ISS</t>
  </si>
  <si>
    <t>1.9.1.1.40.00.01.00.00</t>
  </si>
  <si>
    <t>MULTAS E JUROS DE MORA DO ISS - PROPRIO</t>
  </si>
  <si>
    <t>1.9.1.1.40.00.02.00.00</t>
  </si>
  <si>
    <t>MULTAS E JUROS DE MORA DO ISS - MDE</t>
  </si>
  <si>
    <t>1.9.1.1.40.00.03.00.00</t>
  </si>
  <si>
    <t>MULTAS E JUROS DE MORA DO ISS - ASPS</t>
  </si>
  <si>
    <t>1.9.1.1.99.00.00.00.00</t>
  </si>
  <si>
    <t>MULTAS E JUROS DE MORA  DE OUTROS TRIBUTOS</t>
  </si>
  <si>
    <t>1.9.1.1.99.01.01.00.00</t>
  </si>
  <si>
    <t>Multas e Juros de Mora das Taxas</t>
  </si>
  <si>
    <t>1.9.1.1.99.01.02.00.00</t>
  </si>
  <si>
    <t>Multa e Juros de Mora Código de Posturas</t>
  </si>
  <si>
    <t>1.9.1.1.99.01.03.00.00</t>
  </si>
  <si>
    <t>Multa e Juros de Mora do Patrimônio</t>
  </si>
  <si>
    <t>1.9.1.1.99.01.04.00.00</t>
  </si>
  <si>
    <t>Multa e Juros de Mora Produção e Circulação</t>
  </si>
  <si>
    <t>1.9.1.1.99.01.05.00.00</t>
  </si>
  <si>
    <t>1.9.1.3.00.00.00.00.00</t>
  </si>
  <si>
    <t>MULTAS E JUROS DE MORA DA DIVIDA ATIVA DOS TRIBUTOS</t>
  </si>
  <si>
    <t>1.9.1.3.11.00.00.00.00</t>
  </si>
  <si>
    <t>MULTAS E JUROS DE MORA DA DIVIDA ATIVA DO 
IMPOSTO SOBRE A PROPRIEDADE PREDIAL E</t>
  </si>
  <si>
    <t>1.9.1.3.11.00.01.00.00</t>
  </si>
  <si>
    <t>MULTAS E JUROS DE MORA DA DIVIDA ATIVA DO IPTU - PROPRIO</t>
  </si>
  <si>
    <t>1.9.1.3.11.00.02.00.00</t>
  </si>
  <si>
    <t>MULTAS E JUROS DE MORA DA DIVIDA ATIVA DO IPTU - MDE</t>
  </si>
  <si>
    <t>1.9.1.3.11.00.03.00.00</t>
  </si>
  <si>
    <t>MULTAS E JUROS DE MORA DA DIVIDA ATIVA DO IPTU - ASPS</t>
  </si>
  <si>
    <t>1.9.1.3.13.00.00.00.00</t>
  </si>
  <si>
    <t>1.9.1.3.13.00.01.00.00</t>
  </si>
  <si>
    <t>MULTAS E JUROS DE MORA DA DIVIDA ATIVA DO ISS - PROPRIO</t>
  </si>
  <si>
    <t>1.9.1.3.13.00.02.00.00</t>
  </si>
  <si>
    <t>MULTAS E JUROS DE MORA DA DIVIDA ATIVA DO ISS - MDE</t>
  </si>
  <si>
    <t>1.9.1.3.13.00.03.00.00</t>
  </si>
  <si>
    <t>MULTAS E JUROS DE MORA DA DIVIDA ATIVA DO ISS - ASPS</t>
  </si>
  <si>
    <t>1.9.1.3.99.00.00.00.00</t>
  </si>
  <si>
    <t>MULTAS E JUROS DE MORA DA DIVIDA ATIVA DE OUTROS TRIBUTOS</t>
  </si>
  <si>
    <t>1.9.1.3.99.00.01.00.00</t>
  </si>
  <si>
    <t>MULTAS E JUROS DE MORA DA DIVIDA ATIVA DAS TAXAS</t>
  </si>
  <si>
    <t>1.9.1.9.00.00.00.00.00</t>
  </si>
  <si>
    <t>MULTAS DE OUTRAS ORIGENS</t>
  </si>
  <si>
    <t>1.9.1.9.15.00.00.00.00</t>
  </si>
  <si>
    <t>MULTAS PREVISTAS NA LEGISLACAO DE TRANSITO</t>
  </si>
  <si>
    <t>1.9.1.9.27.00.00.00.00</t>
  </si>
  <si>
    <t>MULTAS E JUROS PREVISTOS EM CONTRATO</t>
  </si>
  <si>
    <t>1.9.1.9.27.00.01.00.00</t>
  </si>
  <si>
    <t>MULTAS - FRDR</t>
  </si>
  <si>
    <t>1.9.2.0.00.00.00.00.00</t>
  </si>
  <si>
    <t>INDENIZACOES E RESTITUICOES</t>
  </si>
  <si>
    <t>1.9.2.1.00.00.00.00.00</t>
  </si>
  <si>
    <t>INDENIZACOES</t>
  </si>
  <si>
    <t>1.9.2.1.99.00.00.00.00</t>
  </si>
  <si>
    <t>OUTRAS INDENIZACOES</t>
  </si>
  <si>
    <t>1.9.2.2.99.00.07.00.00</t>
  </si>
  <si>
    <t>OUTRAS RESTITUIÇÕES</t>
  </si>
  <si>
    <t>1.9.2.2.99.00.10.00.00</t>
  </si>
  <si>
    <t>RESTITUICAO PELO PAGAMENTO INDEVIDO</t>
  </si>
  <si>
    <t>1.9.3.0.00.00.00.00.00</t>
  </si>
  <si>
    <t>RECEITA DA DIVIDA ATIVA</t>
  </si>
  <si>
    <t>1.9.3.1.00.00.00.00.00</t>
  </si>
  <si>
    <t>RECEITA DA DIVIDA ATIVA TRIBUTARIA</t>
  </si>
  <si>
    <t>1.9.3.1.11.00.00.00.00</t>
  </si>
  <si>
    <t>RECEITA  DIVIDA ATIVA  IMP. SOBRE  PROPR. PREDIAL E TERRIT. URBANA</t>
  </si>
  <si>
    <t>1.9.3.1.11.00.01.00.00</t>
  </si>
  <si>
    <t>RECEITA DA DIVIDA ATIVA DO IPTU - PROPRIO</t>
  </si>
  <si>
    <t>1.9.3.1.11.00.02.00.00</t>
  </si>
  <si>
    <t>RECEITA DA DIVIDA ATIVA DO IPTU - MDE</t>
  </si>
  <si>
    <t>1.9.3.1.11.00.03.00.00</t>
  </si>
  <si>
    <t>RECEITA DA DIVIDA ATIVA DO IPTU - ASPS</t>
  </si>
  <si>
    <t>1.9.3.1.13.00.00.00.00</t>
  </si>
  <si>
    <t>RECEITA DA DIVIDA ATIVA SOBRE SERV. QUALQUER NATUREZA - ISS</t>
  </si>
  <si>
    <t>1.9.3.1.13.00.01.00.00</t>
  </si>
  <si>
    <t>RECEITA DA DIVIDA ATIVA DO ISS - PROPRIO</t>
  </si>
  <si>
    <t>1.9.3.1.13.00.02.00.00</t>
  </si>
  <si>
    <t>RECEITA DA DIVIDA ATIVA DO ISS - MDE</t>
  </si>
  <si>
    <t>1.9.3.1.13.00.03.00.00</t>
  </si>
  <si>
    <t>RECEITA DA DIVIDA ATIVA DO ISS - ASPS</t>
  </si>
  <si>
    <t>1.9.3.1.99.00.00.00.00</t>
  </si>
  <si>
    <t>RECEITA DA DIVIDA ATIVA DE OUTROS TRIBUTOS</t>
  </si>
  <si>
    <t>1.9.3.1.99.01.01.00.00</t>
  </si>
  <si>
    <t>RECEITA DA DIVIDA ATIVA DAS TAXAS</t>
  </si>
  <si>
    <t>1.9.3.2.00.00.00.00.00</t>
  </si>
  <si>
    <t>RECEITA DA DIVIDA ATIVA NAO TRIBUTARIA</t>
  </si>
  <si>
    <t>1.9.3.2.99.00.00.00.00</t>
  </si>
  <si>
    <t>RECEITA DA DIVIDA ATIVA NAO TRIBUTARIA DE OUTRAS RECEITAS</t>
  </si>
  <si>
    <t>1.9.3.2.99.01.00.00.00</t>
  </si>
  <si>
    <t>RECEITA DA DIVIDA ATIVA NAO TRIBUTARIA DE OUTRAS RECEITAS – Principal</t>
  </si>
  <si>
    <t>1.9.3.2.99.01.04.00.00</t>
  </si>
  <si>
    <t>RECEITA DA DIVIDA ATIVA NÃO TRIBUTARIA DA CONCESSÃO DE EMPRESTIMOS</t>
  </si>
  <si>
    <t>1.9.3.2.99.01.07.00.00</t>
  </si>
  <si>
    <t>RECEITA DA DIVIDA ATIVA NAO TRIBUTARIA PROVENIENTE DA  
IMPUTACAO DE  MULTAS DIVERSAS</t>
  </si>
  <si>
    <t>1.9.9.0.00.00.00.00.00</t>
  </si>
  <si>
    <t>RECEITAS DIVERSAS</t>
  </si>
  <si>
    <t>1.9.9.0.99.00.00.00.00</t>
  </si>
  <si>
    <t>OUTRAS RECEITAS</t>
  </si>
  <si>
    <t>1.9.9.0.99.00.07.00.00</t>
  </si>
  <si>
    <t>OUTRAS RECEITAS DIVERSAS</t>
  </si>
  <si>
    <t>2.0.0.0.00.00.00.00.00</t>
  </si>
  <si>
    <t>2.1.0.0.00.00.00.00.00</t>
  </si>
  <si>
    <t>OPERACOES DE CREDITO</t>
  </si>
  <si>
    <t>2.1.1.0.00.00.00.00.00</t>
  </si>
  <si>
    <t>OPERACOES DE CREDITO INTERNAS</t>
  </si>
  <si>
    <t>2.1.1.4.00.00.00.00.00</t>
  </si>
  <si>
    <t>OPERAÇÕES DE CRÉDITO INTERNAS CONTRATUAIS</t>
  </si>
  <si>
    <t>2.1.1.4.99.00.00.00.00</t>
  </si>
  <si>
    <t>OUTRAS OPERAÇÕES DE CRÉDITO INTERNAS – CONTRATUAIS</t>
  </si>
  <si>
    <t>2.1.1.4.99.00.02.00.00</t>
  </si>
  <si>
    <t>Pró-Moradias (PAC)</t>
  </si>
  <si>
    <t>Pró-Moradias – Cadena</t>
  </si>
  <si>
    <t>2.1.2.0.00.00.00.00.00</t>
  </si>
  <si>
    <t>OPERACOES DE CREDITO EXTERNAS</t>
  </si>
  <si>
    <t>2.1.2.3.00.00.00.00.00</t>
  </si>
  <si>
    <t>OPERACOES DE CREDITO EXTERNAS CONTRATUAIS</t>
  </si>
  <si>
    <t>2.1.2.3.05.00.00.00.00</t>
  </si>
  <si>
    <t>OPERACOES DE CREDITO EXTERNAS PARA PROGRAMAS DE MODERNIZACAO DA  ADMINISTRACAO PÚBLICA</t>
  </si>
  <si>
    <t>2.1.2.3.99.00.00.00.00</t>
  </si>
  <si>
    <t>OUTRAS OPERAÇÕES DE CRÉDITO EXTERNAS CONTRATUAIS</t>
  </si>
  <si>
    <t>2.1.2.3.99.00.01.00.00</t>
  </si>
  <si>
    <t>BANCO MUNDIAL</t>
  </si>
  <si>
    <t>2.2.0.0.00.00.00.00.00</t>
  </si>
  <si>
    <t>ALIENACAO DE BENS</t>
  </si>
  <si>
    <t>2.2.2.0.00.00.00.00.00</t>
  </si>
  <si>
    <t>ALIENACAO DE BENS IMOVEIS</t>
  </si>
  <si>
    <t>2.2.2.5.00.00.00.00.00</t>
  </si>
  <si>
    <t>ALIENACAO DE IMOVEIS URBANOS</t>
  </si>
  <si>
    <t>2.3.0.0.00.00.00.00.00</t>
  </si>
  <si>
    <t>AMORTIZACAO DE EMPRESTIMOS</t>
  </si>
  <si>
    <t>2.3.0.0.99.00.00.00.00</t>
  </si>
  <si>
    <t>AMORTIZACOES DE FINANCIAMENTOS DIVERSOS</t>
  </si>
  <si>
    <t>2.3.0.0.99.00.01.00.00</t>
  </si>
  <si>
    <t>AMORTIZACAO DE FINANCIAMENTOS CONCEDIDOS AOS CONTRIBUINTES E/OU AGRICULTORES</t>
  </si>
  <si>
    <t>2.4.0.0.00.00.00.00.00</t>
  </si>
  <si>
    <t>TRANSFERENCIAS DE CAPITAL</t>
  </si>
  <si>
    <t>2.4.2.0.00.00.00.00.00</t>
  </si>
  <si>
    <t>2.4.2.1.00.00.00.00.00</t>
  </si>
  <si>
    <t>TRANSFERENCIAS DA UNIAO</t>
  </si>
  <si>
    <t>2.4.2.1.99.00.00.00.00</t>
  </si>
  <si>
    <t>2.4.2.1.99.00.01.00.00</t>
  </si>
  <si>
    <t>PAC - Contrato 218.815-56</t>
  </si>
  <si>
    <t>Contrato 256.097-60 Rua das Limeiras</t>
  </si>
  <si>
    <t>1.9.2.2.10.01.00.00.00</t>
  </si>
  <si>
    <t>1406</t>
  </si>
  <si>
    <t>1405</t>
  </si>
  <si>
    <t>(-) Remuneração do Fundo de Assistência à Saúde</t>
  </si>
  <si>
    <t>(-) Compensações Financeiras entre RGPS e RPPS</t>
  </si>
  <si>
    <t>1408</t>
  </si>
  <si>
    <t>1.3.2.5.01.99.09.00.00</t>
  </si>
  <si>
    <t>1.3.2.5.01.99.83.00.00</t>
  </si>
  <si>
    <t>1411</t>
  </si>
  <si>
    <t>Rec. Rem. de Dep. Banc. - Contrato 311961-07 Quad.</t>
  </si>
  <si>
    <t>1.7.2.1.35.99.08.00.00</t>
  </si>
  <si>
    <t>FNDE - PNAE Mais Educação</t>
  </si>
  <si>
    <t>2.4.7.0.00.00.00.00</t>
  </si>
  <si>
    <t>2.4.7.1.00.00.00.00</t>
  </si>
  <si>
    <t>TRANSFERÊNCIAS DE CONVÊNIOS</t>
  </si>
  <si>
    <t xml:space="preserve">TRANSFERÊNCIAS DE CONVÊNIOS DA UNIÃO </t>
  </si>
  <si>
    <t>2.4.7.1.01.00.00.00</t>
  </si>
  <si>
    <t>TRANSFERÊNCIAS DE CONVÊNIOS DA UNIÃO PARA O SISTEMA ÚNICO DE SAÚDE - SUS</t>
  </si>
  <si>
    <t>1.2.3.0.00.00.00.00.00</t>
  </si>
  <si>
    <t>Rec. Rem. de Dep. Banc. - Construção US</t>
  </si>
  <si>
    <t>1.3.2.5.01.03.61.00.00</t>
  </si>
  <si>
    <t>4002</t>
  </si>
  <si>
    <t>1.3.2.5.01.03.62.00.00</t>
  </si>
  <si>
    <t>4295</t>
  </si>
  <si>
    <t>Rec. Rem. de Dep. Banc. - Alienação de Bens SMS</t>
  </si>
  <si>
    <t>1.3.2.5.01.11.12.00.00</t>
  </si>
  <si>
    <t>Rec. Rem. de Dep. Banc. - FNDE - PNAE Mais Educação</t>
  </si>
  <si>
    <t>1.3.2.5.01.99.99.00.00</t>
  </si>
  <si>
    <t>1.3.2.5.01.99.99.50.00</t>
  </si>
  <si>
    <t>Rec. Rem. de Dep. Banc. - Pronasci Conv. 74469</t>
  </si>
  <si>
    <t>Rec. Rem. Dep. Banc - Outros</t>
  </si>
  <si>
    <t>1414</t>
  </si>
  <si>
    <t>1.9.2.2.99.00.14.00.00</t>
  </si>
  <si>
    <t>Outras Restituições - PNAC</t>
  </si>
  <si>
    <t>1.9.2.2.99.00.15.00.00</t>
  </si>
  <si>
    <t>Outras Restituições - PNAP</t>
  </si>
  <si>
    <t>1.9.2.2.99.00.16.00.00</t>
  </si>
  <si>
    <t>Outras Restituições - PNAE</t>
  </si>
  <si>
    <t>1.9.2.2.99.00.17.00.00</t>
  </si>
  <si>
    <t>Outras Restituições - PNAE Mais Educação</t>
  </si>
  <si>
    <t>1.9.2.2.99.00.18.00.00</t>
  </si>
  <si>
    <t>Outras Restituições - Educ. em Saúde</t>
  </si>
  <si>
    <t>1.9.2.2.99.00.19.00.00</t>
  </si>
  <si>
    <t>Outras Restituições - PABA</t>
  </si>
  <si>
    <t>1.9.2.2.99.00.20.00.00</t>
  </si>
  <si>
    <t>Outras Restituições - PJOV Piso Básico</t>
  </si>
  <si>
    <t>Construção e Ampliação de Unidade de Saúde</t>
  </si>
  <si>
    <t>1.3.2.5.01.10.39.00.00</t>
  </si>
  <si>
    <t>Rec. Rem. de Dep. Banc. - FNAS FPMC4</t>
  </si>
  <si>
    <t>1.3.2.5.01.99.39.00.00</t>
  </si>
  <si>
    <t>Rec. Rem. de Dep. Banc. - FUNDEEL</t>
  </si>
  <si>
    <t>1.3.2.5.01.99.87.00.00</t>
  </si>
  <si>
    <t>Rec. Rem. de Dep. Banc. - Cont. 301.574-04 Urbanização N.S</t>
  </si>
  <si>
    <t>1.1.2.2.99.00.10.00.00</t>
  </si>
  <si>
    <t>Taxa de Inscrição no Concurso</t>
  </si>
  <si>
    <t>TRANSFERENCIAS DE CONVENIOS DOS ESTADOS PARA O SISTEMA ÚNICO DE SAUDE - SUS</t>
  </si>
  <si>
    <t>2.2.1.9.00.00.01.02.00</t>
  </si>
  <si>
    <t>2.2.1.9.00.00.00.00.00</t>
  </si>
  <si>
    <t>ALIENAÇÃO DE OUTROS BENS MÓVEIS</t>
  </si>
  <si>
    <t>2.2.1.9.00.00.01.00.00</t>
  </si>
  <si>
    <t>ALIENAÇÃO DE BENS MÓVEIS ADQUIRIDOS COM RECURSOS VINCULADOS</t>
  </si>
  <si>
    <t>Alienação de Bens - SMS</t>
  </si>
  <si>
    <t>2.2.1.9.00.00.01.03.00</t>
  </si>
  <si>
    <t>1416</t>
  </si>
  <si>
    <t>Alienação de Bens - SMED</t>
  </si>
  <si>
    <t>2.4.2.1.99.00.32.00.00</t>
  </si>
  <si>
    <t>1417</t>
  </si>
  <si>
    <t>Contrato 327.130-80 - Aquisição de Máquinas p/ Estrada</t>
  </si>
  <si>
    <t>2.4.2.1.99.00.33.00.00</t>
  </si>
  <si>
    <t>1407</t>
  </si>
  <si>
    <t>Contrato  306.502-46 - Revitalização Praça Mena Barreto</t>
  </si>
  <si>
    <t>(-) DEDUÇÃO DA RECEITA POR RENÚNCIA</t>
  </si>
  <si>
    <t>1.3.2.5.01.99.91.00.00</t>
  </si>
  <si>
    <t>Rec. Rem. de Dep. Banc. - Alienação de Bens SMED</t>
  </si>
  <si>
    <t>2.4.2.1.99.00.35.00.00</t>
  </si>
  <si>
    <t>1415</t>
  </si>
  <si>
    <t>Previsão</t>
  </si>
  <si>
    <t>1.2.3.0.00.00.00.00</t>
  </si>
  <si>
    <t>Restituições PNAP</t>
  </si>
  <si>
    <t>Restituições PNAE Mais Educação</t>
  </si>
  <si>
    <t xml:space="preserve">Outras Restiutições – PABA </t>
  </si>
  <si>
    <t>1.7.6.2.01.00.05.00.00</t>
  </si>
  <si>
    <t>CUSTEIO</t>
  </si>
  <si>
    <t>4297</t>
  </si>
  <si>
    <t>Alienação de Imóveis Urbanos</t>
  </si>
  <si>
    <t>1.3.2.5.01.03.63.00.00</t>
  </si>
  <si>
    <t>4221</t>
  </si>
  <si>
    <t>Rec. Rem. de Dep. Banc. - Regionalização</t>
  </si>
  <si>
    <t>1.3.2.5.01.10.40.00.00</t>
  </si>
  <si>
    <t>1423</t>
  </si>
  <si>
    <t>Rec. Rem. de Dep. Banc. - FNAS - IGD SUAS</t>
  </si>
  <si>
    <t>1.3.2.5.01.11.13.00.00</t>
  </si>
  <si>
    <t>1422</t>
  </si>
  <si>
    <t>Rec. Rem. de Dep. Banc. - FNDE Conv. 704173/2010</t>
  </si>
  <si>
    <t>1.3.2.5.01.99.92.00.00</t>
  </si>
  <si>
    <t>Rec. Rem. de Dep. Banc. -Contrato 325.020-10 - PRONAF</t>
  </si>
  <si>
    <t>1.3.2.5.01.99.93.00.00</t>
  </si>
  <si>
    <t xml:space="preserve">Rec. Rem. de Dep. Banc. -Contrato 310.558-91 - Pavimentação </t>
  </si>
  <si>
    <t>1.3.2.5.01.99.94.00.00</t>
  </si>
  <si>
    <t xml:space="preserve">Rec. Rem. de Dep. Banc. -Contrato 299.711-02 - Pavimentação </t>
  </si>
  <si>
    <t>1.3.2.5.01.99.96.00.00</t>
  </si>
  <si>
    <t>1420</t>
  </si>
  <si>
    <t>Rec. Rem. de Dep. Banc. -Pró-Infância - Creche</t>
  </si>
  <si>
    <t>ATENÇÃO BÁSICA</t>
  </si>
  <si>
    <t>1.7.2.1.33.01.00.00.00</t>
  </si>
  <si>
    <t>1.7.2.1.33.01.01.00.00</t>
  </si>
  <si>
    <t>PISO Da ATENÇÃO BÁSICA FIXO</t>
  </si>
  <si>
    <t>1.7.2.1.33.01.01.01.00</t>
  </si>
  <si>
    <t>PAB FIXO</t>
  </si>
  <si>
    <t>1.7.2.1.33.00.01.02.00</t>
  </si>
  <si>
    <t>Programa de Requalificação de UBS - Informatização e Telessaúde</t>
  </si>
  <si>
    <t>1.7.2.1.33.01.02.00.00</t>
  </si>
  <si>
    <t>1.7.2.1.33.01.02.01.00</t>
  </si>
  <si>
    <t xml:space="preserve">PACS - AGENTES COMUNITARIOS DA SAUDE </t>
  </si>
  <si>
    <t>1.7.2.1.33.01.02.05.00</t>
  </si>
  <si>
    <t>1.7.2.1.33.02.00.00.00</t>
  </si>
  <si>
    <t>MÉDIA E ALTA COMPLEXIDADE AMBULATORIAL E HOSPITALAR</t>
  </si>
  <si>
    <t>LIMITE FINANCEIRO MÉDIA E ALTA COMPLEXIDADE AMBULATORIAL E HOSPITALAR-MAC</t>
  </si>
  <si>
    <t>1.7.2.1.33.02.01.01.00</t>
  </si>
  <si>
    <t>Centro de Especialidades Odontológicas</t>
  </si>
  <si>
    <t>1.7.2.1.33.02.01.02.00</t>
  </si>
  <si>
    <t>Financiamento aos Centros de Referência em Saúde do Trabalhador</t>
  </si>
  <si>
    <t>1.7.2.1.33.02.01.03.00</t>
  </si>
  <si>
    <t>4620</t>
  </si>
  <si>
    <t>Serviço de Atendimento Móvel às Urgências - SAMU</t>
  </si>
  <si>
    <t>1.7.2.1.33.02.01.00.00</t>
  </si>
  <si>
    <t>1.7.2.1.33.03.00.00.00</t>
  </si>
  <si>
    <t>VIGILÂNCIA EM SAÚDE</t>
  </si>
  <si>
    <t>1.7.2.1.33.03.01.00.00</t>
  </si>
  <si>
    <t>PISO VARIÁVEL DE VIGILÂNCIA E PROMOÇÃO DA SAÚDE - PVVPS</t>
  </si>
  <si>
    <t>1.7.2.1.33.03.01.01.00</t>
  </si>
  <si>
    <t>Campanha Nacional de Seguimento do Sarampo e Rubéola</t>
  </si>
  <si>
    <t>1.7.2.1.33.03.01.02.00</t>
  </si>
  <si>
    <t>Incentivo Programa DST/AIDS</t>
  </si>
  <si>
    <t>1.7.2.1.33.03.01.03.00</t>
  </si>
  <si>
    <t>Incentivo Projetos Vigilância e Prevenção de Violência e Acidentes</t>
  </si>
  <si>
    <t>1.7.2.1.33.03.02.00.00</t>
  </si>
  <si>
    <t>VIGILÂNCIA E PROMOÇÃO DA SAÚDE</t>
  </si>
  <si>
    <t>1.7.2.1.33.03.02.01.00</t>
  </si>
  <si>
    <t>Piso Fixo de Vigilância e Promoção da Saúde - PFVPS</t>
  </si>
  <si>
    <t>1.7.2.1.33.03.03.00.00</t>
  </si>
  <si>
    <t>PISO FIXO DE VIGILÂNCIA SANITÁRIA</t>
  </si>
  <si>
    <t>1.7.2.1.33.03.03.01.00</t>
  </si>
  <si>
    <t>1.7.2.1.33.04.00.00.00</t>
  </si>
  <si>
    <t>ASSISTÊNCIA FARMACÊUTICA</t>
  </si>
  <si>
    <t>1.7.2.1.33.04.01.00.00</t>
  </si>
  <si>
    <t>FARMÁCIA POPULAR</t>
  </si>
  <si>
    <t>1.7.2.1.33.04.01.01.00</t>
  </si>
  <si>
    <t>1.7.2.1.33.04.02.00.00</t>
  </si>
  <si>
    <t>BÁSICO DA ASSISTÊNCIA FARMACEUTICA</t>
  </si>
  <si>
    <t>1.7.2.1.33.04.02.01.00</t>
  </si>
  <si>
    <t>Programa de Assistência Farmacêutica Básica</t>
  </si>
  <si>
    <t>1.7.2.1.34.01.00.00.00</t>
  </si>
  <si>
    <t>1.7.2.1.34.02.00.00.00</t>
  </si>
  <si>
    <t>1.7.2.1.34.03.00.00.00</t>
  </si>
  <si>
    <t>1.7.2.1.34.04.00.00.00</t>
  </si>
  <si>
    <t>1.7.2.1.34.10.00.00.00</t>
  </si>
  <si>
    <t>FNAS – IGDBF</t>
  </si>
  <si>
    <t>1.7.2.1.34.11.00.00.00</t>
  </si>
  <si>
    <t>FNAS - IGD SUAS</t>
  </si>
  <si>
    <t>1.7.2.2.33.02.00.00.00</t>
  </si>
  <si>
    <t>4170</t>
  </si>
  <si>
    <t>FES  - Salvar/Emerg/Salvar/UPAS</t>
  </si>
  <si>
    <t>1.7.2.2.33.07.00.00.00</t>
  </si>
  <si>
    <t>FES - Trabalhador</t>
  </si>
  <si>
    <t>1.7.2.2.33.11.00.00.00</t>
  </si>
  <si>
    <t>FES - Farmácia Básica</t>
  </si>
  <si>
    <t>1.7.2.2.33.12.00.00.00</t>
  </si>
  <si>
    <t>FES - Primeira Infância Melhor - PIM</t>
  </si>
  <si>
    <t>1.7.2.2.33.16.00.00.00</t>
  </si>
  <si>
    <t>FES - PACS</t>
  </si>
  <si>
    <t>1.7.2.2.33.17.00.00.00</t>
  </si>
  <si>
    <t>FES - PSF</t>
  </si>
  <si>
    <t>1.9.1.3.99.00.03.00.00</t>
  </si>
  <si>
    <t>Multa e Juro de Dívida Ativa da Inspeção Sanitária</t>
  </si>
  <si>
    <t>1.9.1.4.00.00.00.00.00</t>
  </si>
  <si>
    <t>MULTAS E JUROS DE MORA DA DÍVIDA ATIVA DAS CONTRIBUIÇÕES</t>
  </si>
  <si>
    <t>1.9.1.4.99.00.00.00.00</t>
  </si>
  <si>
    <t>MULTAS E JUROS DE MORA DA DÍVIDA ATIVA DE OUTRAS CONTRIBUIÇÕES</t>
  </si>
  <si>
    <t>1.9.1.4.99.01.00.00.00</t>
  </si>
  <si>
    <t>MULTAS E JUROS DE MORA DA DÍVIDA ATIVA DE OUTRAS CONTRIBUIÇÕES - PRINCIPAL</t>
  </si>
  <si>
    <t>1.9.1.4.99.01.09.00.00</t>
  </si>
  <si>
    <t>Multas e Juros da Dívida Ativa da Contribuição para Iluminação Pública</t>
  </si>
  <si>
    <t>MULTAS E JUROS DE MORA DA DÍVIDA ATIVA DE OUTRAS RECEITAS</t>
  </si>
  <si>
    <t>OUTRAS MULTAS E JUROS DE MORA DA DÍVIDA ATIVA DE OUTRAS RECEITAS</t>
  </si>
  <si>
    <t>1.9.1.5.99.01.00.00.00</t>
  </si>
  <si>
    <t>OUTRAS MULTAS E JUROS DE MORA DA DÍVIDA ATIVA DE OUTRAS RECEITAS-PRINCIPAL</t>
  </si>
  <si>
    <t>1.9.1.5.99.01.03.00.00</t>
  </si>
  <si>
    <t>Multas e Juros de Mora da Dívida Ativa dos Autos de Infração</t>
  </si>
  <si>
    <t>Multas e Juros de Mora da Dívida Ativa dos Autos de Infração - PROCON</t>
  </si>
  <si>
    <t>1.9.1.9.10.00.00.00.00</t>
  </si>
  <si>
    <t>MULTAS PREVISTAS NA LEGISLAÇÃO SANITÁRIA</t>
  </si>
  <si>
    <t>1.9.1.9.12.00.00.00.00</t>
  </si>
  <si>
    <t>MULTAS PREVISTAS NA LEGISLAÇÃO DE REGISTRO DO COMÉRCIO</t>
  </si>
  <si>
    <t>1.9.1.9.35.00.00.00.00</t>
  </si>
  <si>
    <t>MULTAS POR DANOS AO MEIO AMBIENTE</t>
  </si>
  <si>
    <t>1.9.1.9.50.00.00.00.00</t>
  </si>
  <si>
    <t>MULTAS POR AUTO DE INFRAÇÃO</t>
  </si>
  <si>
    <t>1.9.1.9.50.00.01.00.00</t>
  </si>
  <si>
    <t>Multas por Auto de Infração - IPTU</t>
  </si>
  <si>
    <t>1.9.1.9.50.00.02.00.00</t>
  </si>
  <si>
    <t>Multas por Auto de Infração - ITBI</t>
  </si>
  <si>
    <t>1.9.1.9.50.00.03.00.00</t>
  </si>
  <si>
    <t>Multas por Auto de Infração - Alvará</t>
  </si>
  <si>
    <t>1.9.1.9.50.00.04.00.00</t>
  </si>
  <si>
    <t>Multas por Auto de Infração - ISS</t>
  </si>
  <si>
    <t>1.9.1.9.50.00.05.00.00</t>
  </si>
  <si>
    <t>Multas por Auto de Infração - Transporte</t>
  </si>
  <si>
    <t>1.9.1.9.50.00.06.00.00</t>
  </si>
  <si>
    <t>Multas por Auto de Infração - Postura</t>
  </si>
  <si>
    <t>1.9.1.9.50.00.07.00.00</t>
  </si>
  <si>
    <t>Multas por Auto de Infração - Elevadores</t>
  </si>
  <si>
    <t>1.9.3.1.35.00.00.00.00</t>
  </si>
  <si>
    <t>RECEITA DA DÍVIDA ATIVA DA TAXA DE FISCALIZAÇÃO E VIGILÂNCIA SANITÁRIA</t>
  </si>
  <si>
    <t>(R) TRANSF. FINANCEIRA L.C. 87/96 - FUNDEB</t>
  </si>
  <si>
    <t>(-) DEDUÇÃO DA RECEITA POR RESTITUIÇÃO</t>
  </si>
  <si>
    <t>(-) DEDUÇÃO DA RECEITA POR DESCONTO CONCEDIDO</t>
  </si>
  <si>
    <t>1425</t>
  </si>
  <si>
    <t>1.3.2.5.01.99.99.01.00</t>
  </si>
  <si>
    <t>Rec. Rem. de Dep. Banc. -Banco Mundial</t>
  </si>
  <si>
    <t>1.7.6.2.99.00.00.00.00</t>
  </si>
  <si>
    <t xml:space="preserve">OUTRAS TRANSFERÊNCIAS DE CONVÊNIOS DOS ESTADOS </t>
  </si>
  <si>
    <t>1.7.6.2.99.00.18.00.00</t>
  </si>
  <si>
    <t>1.7.6.2.99.00.20.00.00</t>
  </si>
  <si>
    <t>Convênio - Combate a Estiagem</t>
  </si>
  <si>
    <t>1.7.6.3.00.00.00.00.00</t>
  </si>
  <si>
    <t>TRANSFERÊNCIA DE CONVÊNIOS DOS MUNICIPIOS E DE SUAS ENTIDADES</t>
  </si>
  <si>
    <t>1.7.6.3.99.00.00.00.00</t>
  </si>
  <si>
    <t>OUTRAS TRANSFERÊNCIAS DE CONVÊNIOS DOS MUNICIPIOS</t>
  </si>
  <si>
    <t>1.1.2.2.99.00.11.00.00</t>
  </si>
  <si>
    <t>Taxa de Vistoria de Trânsito</t>
  </si>
  <si>
    <t>1.3.2.5.01.03.64.00.00</t>
  </si>
  <si>
    <t>Rec. Rem. de Dep. Banc. - SALVAR</t>
  </si>
  <si>
    <t>1.7.2.1.33.01.02.03.00</t>
  </si>
  <si>
    <t>Programa de Melhoria do Acesso e da Qualidade - PMAQ</t>
  </si>
  <si>
    <t>1.7.6.2.99.00.21.00.00</t>
  </si>
  <si>
    <t>1428</t>
  </si>
  <si>
    <t>Convênio 2447/2011 - Padarias Comunitárias</t>
  </si>
  <si>
    <t>1.9.1.9.27.00.02.00.00</t>
  </si>
  <si>
    <t>MULTAS CONTRATUAIS</t>
  </si>
  <si>
    <t>2.4.2.1.99.00.40.00.00</t>
  </si>
  <si>
    <t>1426</t>
  </si>
  <si>
    <t>Contrato 363.505-68 Construção de Praças</t>
  </si>
  <si>
    <t>1.3.2.5.01.99.99.51.00</t>
  </si>
  <si>
    <t>1427</t>
  </si>
  <si>
    <t>Rec. Rem. de Dep. Banc. - Contrato 363.505-68 Construção</t>
  </si>
  <si>
    <t>1.7.6.1.99.00.23.00.00</t>
  </si>
  <si>
    <t>Conv. 764750 - Santa Maria Cinema</t>
  </si>
  <si>
    <t>2.4.7.0.00.00.00.00.00</t>
  </si>
  <si>
    <t>TRANSFERÊNCIA DE CONVÊNOS</t>
  </si>
  <si>
    <t>2.4.7.1.00.00.00.00.00</t>
  </si>
  <si>
    <t>TRANSFERÊNCIAS DE CONVÊNIOS DA UNIÃO E DE DUAS ENTIDADES</t>
  </si>
  <si>
    <t>2.4.7.1.02.00.00.00.00</t>
  </si>
  <si>
    <t>TRANSFERÊNCIAS DE CONVÊNIOS DA UNIÃO DESTINADAS A PROGRAMAS DE EDUCAÇÃO</t>
  </si>
  <si>
    <t>1429</t>
  </si>
  <si>
    <t>1.3.2.5.01.11.14.00.00</t>
  </si>
  <si>
    <t>Rec. Rem. de Dep. Banc. - FNDE Conv. 701353/2011 - Ampliação e Reforma de Escolas</t>
  </si>
  <si>
    <t>1.3.2.5.01.99.99.53.00</t>
  </si>
  <si>
    <t>Rec. Rem. de Dep. Banc. - Conv.2447/2011 Padarias Comunitárias</t>
  </si>
  <si>
    <t>Programa Farmácia Popular do Brasil</t>
  </si>
  <si>
    <t>1.9.9.0.02.00.00.00.00</t>
  </si>
  <si>
    <t>RECEITA DE ÔNUS DE SUCUBÊNCIA DE AÇÕES JUDICIAIS</t>
  </si>
  <si>
    <t>1.9.9.0.02.01.00.00.00</t>
  </si>
  <si>
    <t>Receitas de Honorários de Advogados</t>
  </si>
  <si>
    <t>1.3.2.3.00.00.00.00.00</t>
  </si>
  <si>
    <t>Participações</t>
  </si>
  <si>
    <t>Rec. Rem. de Dep. Banc. - SAMU/SALVAR Federal</t>
  </si>
  <si>
    <t>1.3.2.5.01.99.99.54.00</t>
  </si>
  <si>
    <t>Rec. Rem. de Dep. Banc. - Contr.307.215-87 Cidade Digital</t>
  </si>
  <si>
    <t>1444</t>
  </si>
  <si>
    <t>1.3.2.5.01.99.99.56.00</t>
  </si>
  <si>
    <t>Rec. Rem. de Dep. Banc. - 3ª Etapa Centro de Eventos</t>
  </si>
  <si>
    <t>1.3.2.5.01.99.99.57.00</t>
  </si>
  <si>
    <t>1424</t>
  </si>
  <si>
    <t>1.3.2.5.01.99.99.58.00</t>
  </si>
  <si>
    <t>1430</t>
  </si>
  <si>
    <t>Rec. Rem. de Dep. Banc. - Contr. 347.288-01 Programa Esporte e Lazer</t>
  </si>
  <si>
    <t>Rec. Rem. de Dep. Banc. - Contr. 367.368-95 Equipamentos Banco de Alimentos</t>
  </si>
  <si>
    <t>1.9.1.9.50.00.08.00.00</t>
  </si>
  <si>
    <t>Multas por Auto de Infração - Patrimônio/Obras</t>
  </si>
  <si>
    <t>2.4.2.1.01.00.00.00.00</t>
  </si>
  <si>
    <t>TRANSFERÊNCIA DE RECURSOS DO SISTEMA ÚNICO DE SAÚDE</t>
  </si>
  <si>
    <t>2.4.2.1.01.00.01.00.00</t>
  </si>
  <si>
    <t xml:space="preserve">Programa de Requalificação de UBS </t>
  </si>
  <si>
    <t>FNDE - Proinfancia</t>
  </si>
  <si>
    <t>1433</t>
  </si>
  <si>
    <t>Termo Compromisso PAC 203589</t>
  </si>
  <si>
    <t>1.3.2.5.01.10.41.00.00</t>
  </si>
  <si>
    <t>1445</t>
  </si>
  <si>
    <t>Rec. Rem. de Dep. Banc. - FNAS - ACESSUAS - Pronatec</t>
  </si>
  <si>
    <t>1.3.2.5.01.11.15.00.00</t>
  </si>
  <si>
    <t>Rec. Rem. de Dep. Banc. - FNDE Conv. 20358 - Pro Infância - Creches - PAC</t>
  </si>
  <si>
    <t>1.7.2.1.34.12.00.00.00</t>
  </si>
  <si>
    <t>FNAS - ACESUAS Pronatec</t>
  </si>
  <si>
    <t>1.7.6.1.99.00.24.00.00</t>
  </si>
  <si>
    <t>Convênio TEM nº 06/2012 - Feira Economia</t>
  </si>
  <si>
    <t>Contrato 327.880-66 - 3ª Etapa Centro de Eventos</t>
  </si>
  <si>
    <t>1.3.2.5.01.03.65.00.00</t>
  </si>
  <si>
    <t>4051</t>
  </si>
  <si>
    <t>Rec. Rem. de Dep. Banc. - Diabetes</t>
  </si>
  <si>
    <t>1.3.2.5.01.03.66.00.00</t>
  </si>
  <si>
    <t>4111</t>
  </si>
  <si>
    <t>Rec. Rem. de Dep. Banc. - CEO</t>
  </si>
  <si>
    <t>1.3.2.5.01.03.67.00.00</t>
  </si>
  <si>
    <t>4112</t>
  </si>
  <si>
    <t>Rec. Rem. de Dep. Banc. - Próteses Dentárias</t>
  </si>
  <si>
    <t>1.3.2.5.01.03.68.00.00</t>
  </si>
  <si>
    <t>4011</t>
  </si>
  <si>
    <t>Rec. Rem. de Dep. Banc. - PIES</t>
  </si>
  <si>
    <t>1.7.2.2.33.19.00.00.00</t>
  </si>
  <si>
    <t>Diabetes Mellitus</t>
  </si>
  <si>
    <t>1.7.2.2.33.20.00.00.00</t>
  </si>
  <si>
    <t>CEO - Centro de Especialidades Odont.</t>
  </si>
  <si>
    <t>1.7.2.2.33.21.00.00.00</t>
  </si>
  <si>
    <t>LRPD - Labor. Reg. de Prótese Dentária</t>
  </si>
  <si>
    <t>1.7.2.2.33.22.00.00.00</t>
  </si>
  <si>
    <t>Incentivo Atenção Básica - PIES</t>
  </si>
  <si>
    <t>Multa e Juros de Mora do PROCON</t>
  </si>
  <si>
    <t>1.9.1.1.99.01.07.00.00</t>
  </si>
  <si>
    <t>Multa e Juros de Mora do Licenciamento Ambiental</t>
  </si>
  <si>
    <t>1.9.1.8.00.00.00.00.00</t>
  </si>
  <si>
    <t>MULTAS E JUROS DE MORA DE OUTRAS</t>
  </si>
  <si>
    <t>1.9.1.8.01.00.00.00.00</t>
  </si>
  <si>
    <t>MULTAS E JUROS DE MORA DE ALUGUEL</t>
  </si>
  <si>
    <t>2.4.2.1.99.00.39.00.00</t>
  </si>
  <si>
    <t>1.3.2.8.20.00.00.00.00</t>
  </si>
  <si>
    <t>Remuneração dos Investimentos em Renda Variável</t>
  </si>
  <si>
    <t>1.3.2.8.20.00.01.00.00</t>
  </si>
  <si>
    <t>1.9.2.2.07.00.00.00.00</t>
  </si>
  <si>
    <t>Recuperação de Despesas de Exercícios Anteriores</t>
  </si>
  <si>
    <t>Restituições Determinadas pelo TCE</t>
  </si>
  <si>
    <t>1.9.2.2.99.00.22.00.00</t>
  </si>
  <si>
    <t>2.4.2.1.99.00.37.00.00</t>
  </si>
  <si>
    <t>2.4.2.1.99.00.38.00.00</t>
  </si>
  <si>
    <t>Contrato 299.711-02 - Pavimentação de Ruas</t>
  </si>
  <si>
    <t>PAC 1 Pro-Infância - Creches - PAC</t>
  </si>
  <si>
    <t xml:space="preserve">(-) OUTRAS DEDUÇÕES DA RECEITA </t>
  </si>
  <si>
    <t>TOTAL DE DEDUÇÕES</t>
  </si>
  <si>
    <t>2015</t>
  </si>
  <si>
    <t>1.9.1.1.99.01.08.00.00</t>
  </si>
  <si>
    <t>1431</t>
  </si>
  <si>
    <t>1419</t>
  </si>
  <si>
    <t>1440</t>
  </si>
  <si>
    <t>1435</t>
  </si>
  <si>
    <t>1438</t>
  </si>
  <si>
    <t>1442</t>
  </si>
  <si>
    <t>Contrato 373.425-06 - Modernização Centro de Atividades Multiplas</t>
  </si>
  <si>
    <t>1441</t>
  </si>
  <si>
    <t>1447</t>
  </si>
  <si>
    <t>4521</t>
  </si>
  <si>
    <t>Remuneração em Investimentos de Renda Fixa - Taxa Administração - Fdo de Saúde</t>
  </si>
  <si>
    <t>2016</t>
  </si>
  <si>
    <t>Rec. Rem. de Dep. Banc. - PMAQ</t>
  </si>
  <si>
    <t>1.3.2.5.01.99.99.59.00</t>
  </si>
  <si>
    <t>Rec. Rem. de Dep. Banc. - Educação Fiscal</t>
  </si>
  <si>
    <t>1316</t>
  </si>
  <si>
    <t>1.3.2.5.01.99.99.60.00</t>
  </si>
  <si>
    <t>1.7.2.1.33.01.02.04.00</t>
  </si>
  <si>
    <t>1.7.2.1.33.03.04.00.00</t>
  </si>
  <si>
    <t>VIGILÂNCIA EPIDEMIOLÓGICA E AMBIENTAL EM SAÚDE</t>
  </si>
  <si>
    <t>1.7.2.1.33.03.04.01.00</t>
  </si>
  <si>
    <t>GESTÃO DO SUS</t>
  </si>
  <si>
    <t>1.7.2.1.33.05.00.00.00</t>
  </si>
  <si>
    <t>1.9.1.2.99.00.00.00.00</t>
  </si>
  <si>
    <t>MULTAS E JUROS DE MORA DE OURAS CONTRIBUIÇÕES</t>
  </si>
  <si>
    <t>1.9.1.2.99.01.00.00.00</t>
  </si>
  <si>
    <t>MULTAS E JUROS DE MORA DE OURAS CONTRIBUIÇÕES - PRINCIPAL</t>
  </si>
  <si>
    <t>1.9.1.2.99.01.11.00.00</t>
  </si>
  <si>
    <t>Multas e Juros de Mora da Contribuição para Iluminação Pública</t>
  </si>
  <si>
    <t>MULTAS E JURSO DE MORA DA DÍVIDA ATIVA DE OUTRAS CONTRIBUIÇÕES</t>
  </si>
  <si>
    <t>Multas e Juros da Dívida Ativa da Conribuição para Iluminação Pública</t>
  </si>
  <si>
    <t>MULTAS PREVISTAS NA LEGISLACAO DE REGISTRO DO COMÉRCIO</t>
  </si>
  <si>
    <t>Indeniz. Por Danos - Recurso FMS</t>
  </si>
  <si>
    <t>1.9.2.2.99.00.09.00.00</t>
  </si>
  <si>
    <t>1.9.2.2.99.00.09.01.00</t>
  </si>
  <si>
    <t>1.9.2.2.99.00.09.02.00</t>
  </si>
  <si>
    <t>Outras Restituições - rec. Saúde Municipal</t>
  </si>
  <si>
    <t>1.9.3.1.99.01.04.00.00</t>
  </si>
  <si>
    <t>1439</t>
  </si>
  <si>
    <t>2.5.9.0.00.00.00.00.00</t>
  </si>
  <si>
    <t>2.5.9.0.00.00.03.00.00</t>
  </si>
  <si>
    <t>Variação Cambial - Operação de Crédito</t>
  </si>
  <si>
    <t>Taxa de Licença para Funcionamento de Estabelecimentos Comerciais,  Industriais e Prestadora de Serviços</t>
  </si>
  <si>
    <t>IRRF sobre Rendimentos do Trabalho- Ativos/Inativos do Poder Executivo/Indiretas</t>
  </si>
  <si>
    <t>Taxa de Licença para Funcionamento de Estabelecimentos Comerciais,  Industriais e Prestadoras de Serviços</t>
  </si>
  <si>
    <t>Rec. Rem. de Dep. Banc. - Convênios ou Emendas</t>
  </si>
  <si>
    <t>1.3.2.5.01.03.70.00.00</t>
  </si>
  <si>
    <t>Rec. Rem. de Dep. Banc. - PMAQ - Programa de Melhoria da Qualidade</t>
  </si>
  <si>
    <t>1.3.2.5.01.11.17.00.00</t>
  </si>
  <si>
    <t xml:space="preserve">Rec. Rem. de Dep. Banc. - FNDE PTA </t>
  </si>
  <si>
    <t>1.3.2.5.01.11.18.00.00</t>
  </si>
  <si>
    <t>1450</t>
  </si>
  <si>
    <t>1460</t>
  </si>
  <si>
    <t>Rec. Rem. de Dep. Banc. - FNDE PAR Educ</t>
  </si>
  <si>
    <t>1.3.2.5.01.11.19.00.00</t>
  </si>
  <si>
    <t>1459</t>
  </si>
  <si>
    <t>Rec. Rem. de Dep. Banc. - FNDE PAR TC 8582</t>
  </si>
  <si>
    <t>Rec. Rem. de Dep. Banc. -  Fundo de Saúde</t>
  </si>
  <si>
    <t>Rec. Rem. de Dep. Banc. - FUNDURAM - EC</t>
  </si>
  <si>
    <t>Rec. Rem. de Dep. Banc. - CEF 375.231-18</t>
  </si>
  <si>
    <t>1.3.2.5.01.99.99.61.00</t>
  </si>
  <si>
    <t>Rec. Rem. de Dep. Banc. - CEF 315.253-23 - Pav. Sinalização</t>
  </si>
  <si>
    <t>1.3.2.5.01.99.99.62.00</t>
  </si>
  <si>
    <t>Rec. Rem. de Dep. Banc. - CEF 373.425-06</t>
  </si>
  <si>
    <t>1.3.2.5.01.99.99.63.00</t>
  </si>
  <si>
    <t>Rec. Rem. de Dep. Banc. - CEF 366.454-21 - Pav. Rua Cidade de Ouro Preto</t>
  </si>
  <si>
    <t>1.3.2.5.01.99.99.64.00</t>
  </si>
  <si>
    <t>Rec. Rem. de Dep. Banc. - CEF 368.948-22 - Pav. Rua Alfredo B. T.</t>
  </si>
  <si>
    <t>1.3.2.5.01.99.99.65.00</t>
  </si>
  <si>
    <t>Rec. Rem. de Dep. Banc. - CEF 373.371-63 - Infraestrutura Urbana</t>
  </si>
  <si>
    <t>1.3.2.5.01.99.99.66.00</t>
  </si>
  <si>
    <t>Rec. Rem. de Dep. Banc. - CEF 372.575-03 - Revitalização Praça Monsenhor</t>
  </si>
  <si>
    <t>1.3.2.5.01.99.99.67.00</t>
  </si>
  <si>
    <t>Rec. Rem. de Dep. Banc. - CEF 374.729-91 - Asfaltamento Rua Luiz Tombesi</t>
  </si>
  <si>
    <t>Rec. Rem. Dep. Rec. Não Vinculado - EC</t>
  </si>
  <si>
    <t>1.3.2.8.10.00.04.00.00</t>
  </si>
  <si>
    <t>SAÚDE BUCAL</t>
  </si>
  <si>
    <t>Incentivo de Qualificação das Ações da Dengue</t>
  </si>
  <si>
    <t>1.7.2.1.33.03.01.05.00</t>
  </si>
  <si>
    <t>1.7.2.1.33.03.01.06.00</t>
  </si>
  <si>
    <t>Repasse p/ Estrut. Tec. Da Vig. Em Saúde</t>
  </si>
  <si>
    <t>Inc. Amb. Do Prog. Nac. HIV/AIDS e outros</t>
  </si>
  <si>
    <t>1.7.2.1.33.05.02.00.00</t>
  </si>
  <si>
    <t>Prog. Nac. Reorient. Prof. Em Saúde</t>
  </si>
  <si>
    <t>1.7.2.1.33.05.03.00.00</t>
  </si>
  <si>
    <t xml:space="preserve">Incent. Reab. Psicossocial PI </t>
  </si>
  <si>
    <t>MULTAS E JUROS DE MORA DAS CONTRIBUIÇÕES</t>
  </si>
  <si>
    <t>MULTAS E JUROS DE MORA DE OUTRAS CONTRIBUIÇÕES</t>
  </si>
  <si>
    <t>MULTAS E JUROS DE MORA DE OUTRAS CONTRIBUIÇÕES - PRINCIPAL</t>
  </si>
  <si>
    <t>RESTITUIÇÕES DETERMINADAS PELO TCE</t>
  </si>
  <si>
    <t>1.9.2.2.99.00.02.00.00</t>
  </si>
  <si>
    <t>PROGRAMA TROCA-TROCA</t>
  </si>
  <si>
    <t>RECEITA DA DIVIDA ATIVA DA TAXA DE COLETA DE LIXO</t>
  </si>
  <si>
    <t>Cont. 263.387-13 Aquis. Equip. Esportivo</t>
  </si>
  <si>
    <t>2.4.2.1.01.00.02.00.00</t>
  </si>
  <si>
    <t>Contrato 310.558-91 - Pavimentação de Ruas</t>
  </si>
  <si>
    <t>1.7.2.1.33.02.01.04.00</t>
  </si>
  <si>
    <t>Rede Viver sem Limites - RDEF - CEO</t>
  </si>
  <si>
    <t>1.7.2.1.33.02.01.05.00</t>
  </si>
  <si>
    <t>Teto Municipal rede de  Urgência - RAU - UPA</t>
  </si>
  <si>
    <t>1.9.3.1.99.01.02.00.00</t>
  </si>
  <si>
    <t>DÍVIDA ATIVA DA TAXA DE INSPEÇÃO SANITÁRIA</t>
  </si>
  <si>
    <t>2.4.2.1.02.00.00.00.00</t>
  </si>
  <si>
    <t>TRANSFERÊNCIA DE RECURSOS DESTINADOS A PROGRAMAS DE EDUCAÇÃO</t>
  </si>
  <si>
    <t>(-) DEDUÇÃO DA RECEITA POR COMPENSAÇÃO</t>
  </si>
  <si>
    <t>INDENIZAÇÕES</t>
  </si>
  <si>
    <t>Outras Indenizações</t>
  </si>
  <si>
    <t>1.9.2.1.99.03.00.00.00</t>
  </si>
  <si>
    <t>1.3.2.5.01.03.71.00.00</t>
  </si>
  <si>
    <t>4150</t>
  </si>
  <si>
    <t>Rec. Rem. de Dep. Banc. - Tuberculose</t>
  </si>
  <si>
    <t>1.3.2.5.01.03.72.00.00</t>
  </si>
  <si>
    <t>1.3.2.5.01.03.73.00.00</t>
  </si>
  <si>
    <t>4240</t>
  </si>
  <si>
    <t>Rec. Rem. de Dep. Banc. - Custeio aos C.I. Saúde</t>
  </si>
  <si>
    <t>1.3.2.5.01.11.20.00.00</t>
  </si>
  <si>
    <t>1461</t>
  </si>
  <si>
    <t>Rec. Rem. de Dep. Banc. - FNDE PAR Quadra Escola Bernardino</t>
  </si>
  <si>
    <t>1462</t>
  </si>
  <si>
    <t>1.3.2.5.01.11.21.00.00</t>
  </si>
  <si>
    <t>Rec. Rem. de Dep. Banc. - Compra de Vagas</t>
  </si>
  <si>
    <t>1.7.2.2.33.23.00.00.00</t>
  </si>
  <si>
    <t>Custeio UPA - FES</t>
  </si>
  <si>
    <t>1.7.2.2.33.24.00.00.00</t>
  </si>
  <si>
    <t>Incentivo para Controle da Tuberculose</t>
  </si>
  <si>
    <t>1.7.6.1.02.00.03.00.00</t>
  </si>
  <si>
    <t>Compra de Vagas - Programa Brasil Carinhoso</t>
  </si>
  <si>
    <t xml:space="preserve">SAÚDE DA FAMÍLIA - PSF </t>
  </si>
  <si>
    <t>1.7.2.2.33.25.00.00.00</t>
  </si>
  <si>
    <t>Custeio aos Consórcios de Saúde</t>
  </si>
  <si>
    <t>1.7.6.2.99.00.22.00.00</t>
  </si>
  <si>
    <t>1463</t>
  </si>
  <si>
    <t>Projeto Concha Acústica Parque Itaimbé</t>
  </si>
  <si>
    <t>1.3.2.5.01.03.74.00.00</t>
  </si>
  <si>
    <t>4100</t>
  </si>
  <si>
    <t>Rec. Rem. de Dep. Banc. - Saúde Fam. Indígena</t>
  </si>
  <si>
    <t>1.3.2.5.01.99.99.68.00</t>
  </si>
  <si>
    <t>Rec. Rem. de Dep. Banc. - Projeto Concha Acústica</t>
  </si>
  <si>
    <t>1.7.2.1.33.05.04.00.00</t>
  </si>
  <si>
    <t>Incent. Prog. Qalificação da RAPS</t>
  </si>
  <si>
    <t>1.7.2.2.33.26.00.00.00</t>
  </si>
  <si>
    <t>PSF Indígena</t>
  </si>
  <si>
    <t>1.9.2.2.99.00.24.00.00</t>
  </si>
  <si>
    <t>Outras Restituições - Salário Educação</t>
  </si>
  <si>
    <t>1452</t>
  </si>
  <si>
    <t>Contribuição de Servidor Ativo Civil - Executivo</t>
  </si>
  <si>
    <t>7.2.1.0.29.01.02.00.00</t>
  </si>
  <si>
    <t>Contr. Patronal Serv. Ativo Civil - Executivo</t>
  </si>
  <si>
    <t>1.7.2.1.33.02.01.06.00</t>
  </si>
  <si>
    <t>Teto Municipal Rede Cegonha (RCEG)</t>
  </si>
  <si>
    <t>Remuneração em Investimentos de Renda Variável</t>
  </si>
  <si>
    <t>1.3.2.5.01.03.61.0000</t>
  </si>
  <si>
    <t>Rec. Rem. de Dep. Banc. - Convênios e Emendas</t>
  </si>
  <si>
    <t>1.3.2.5.01.03.62.0000</t>
  </si>
  <si>
    <t>4622</t>
  </si>
  <si>
    <t>Contrato 398.239-75 - Modernização do Restaurante Popular</t>
  </si>
  <si>
    <t>1456</t>
  </si>
  <si>
    <t>1454</t>
  </si>
  <si>
    <t>Contrato 390.473-58 - Pav. Asfáltica da Rua Três de Maio</t>
  </si>
  <si>
    <t>Contrato 401.057-62 - Pav. Asfáltica de Trechos Rua Dom Miguel Lima Valverde e Rua Dom Érico Ferrari</t>
  </si>
  <si>
    <t>1457</t>
  </si>
  <si>
    <t>Contrato 1.001.643-04 - Pav. Asfáltica de Trechos Rua Dom Miguel Lima Valverde e Rua Dom Érico Ferrari</t>
  </si>
  <si>
    <t>1458</t>
  </si>
  <si>
    <t>Receita da Dívida Ativa Proveniente de Amortização de Empréstimos e Financiamentos</t>
  </si>
  <si>
    <t>2017</t>
  </si>
  <si>
    <t>1.2.1.0.99.00.16.00.00</t>
  </si>
  <si>
    <t>1464</t>
  </si>
  <si>
    <t>Contribuição ao Fundo Municipal do Idoso</t>
  </si>
  <si>
    <t>1.3.2.5.01.03.75.00.00</t>
  </si>
  <si>
    <t>4232</t>
  </si>
  <si>
    <t>Rec. Rem. de Dep. Banc. - Região Resolve</t>
  </si>
  <si>
    <t>1.3.2.5.01.10.43.00.00</t>
  </si>
  <si>
    <t>1466</t>
  </si>
  <si>
    <t>Rec. Rem. de Dep. Banc. - PMAQ - Piso Básico Variável</t>
  </si>
  <si>
    <t>1.3.2.5.01.99.99.69.00</t>
  </si>
  <si>
    <t>Rec. Rem. de Dep. Banc. - Fundo Municipal do Idoso</t>
  </si>
  <si>
    <t>1.3.2.5.01.99.99.70.00</t>
  </si>
  <si>
    <t>1.3.2.5.01.99.99.71.00</t>
  </si>
  <si>
    <t xml:space="preserve">Rec. Rem. de Dep. Banc. - Contrato 389424-37 - Aquisição de Patrulha Agrícola </t>
  </si>
  <si>
    <t>Rec. Rem. de Dep. Banc. - Contrato 386786-57 - Revitalização Parque Itaimbé</t>
  </si>
  <si>
    <t>1.7.2.1.33.02.01.07.00</t>
  </si>
  <si>
    <t>Teto Municipal Rede Saúde Mental (RSME)</t>
  </si>
  <si>
    <t>1.7.2.1.34.13.00.00.00</t>
  </si>
  <si>
    <t>Piso Básico Variável - SCFV</t>
  </si>
  <si>
    <t>Auxílio Financeiro  - Esforço Exportador (MP Nº 193/04)</t>
  </si>
  <si>
    <t>1.7.2.1.99.00.50.00.00</t>
  </si>
  <si>
    <t>Auxílio Financeiro  aos Municípios</t>
  </si>
  <si>
    <t>1.7.2.2.33.01.00.00.00</t>
  </si>
  <si>
    <t>FES  - Hospitais Públicos</t>
  </si>
  <si>
    <t>2.4.7.1.02.00.08.00.00</t>
  </si>
  <si>
    <t>Convenio 704173/2010 - Proinfância</t>
  </si>
  <si>
    <t>1.3.2.5.01.03.49.00.00</t>
  </si>
  <si>
    <t>Rec. Rem. de Dep. Banc. - UPA</t>
  </si>
  <si>
    <t>1.3.2.5.01.10.44.00.00</t>
  </si>
  <si>
    <t>1467</t>
  </si>
  <si>
    <t>Rec. Rem. de Dep. Banc. - FNAS - PAC II</t>
  </si>
  <si>
    <t>1.7.2.1.34.14.00.00.00</t>
  </si>
  <si>
    <t>FNAS - PAC II</t>
  </si>
  <si>
    <t>1.9.3.1.99.01.05.00.00</t>
  </si>
  <si>
    <t>RECEITA DA DIVIDA ATIVA ILUMINAÇÃO PÚBLICA</t>
  </si>
  <si>
    <t>2.4.2.1.99.00.65.00.00</t>
  </si>
  <si>
    <t>Contrato  375.086-59 - Reforma do CEO</t>
  </si>
  <si>
    <t>1.3.2.5.01.03.76.00.00</t>
  </si>
  <si>
    <t>4931</t>
  </si>
  <si>
    <t>2.4.2.1.99.00.66.00.00</t>
  </si>
  <si>
    <t>Estruturação da Rede Básica de Saúde</t>
  </si>
  <si>
    <t>2.4.2.2.00.00.00.00.00</t>
  </si>
  <si>
    <t>2.4.2.2.09.00.00.00.00</t>
  </si>
  <si>
    <t>OUTRAS TRANSFERÊNCIAS DOS ESTADOS</t>
  </si>
  <si>
    <t>4292</t>
  </si>
  <si>
    <t>1.7.6.2.99.00.23.00.00</t>
  </si>
  <si>
    <t>1469</t>
  </si>
  <si>
    <t>FMAS - Convênio 3640/2013</t>
  </si>
  <si>
    <t>1.3.2.5.01.03.77.00.00</t>
  </si>
  <si>
    <t>Rec. Rem. de Dep. Banc. - Aquis. Veículos</t>
  </si>
  <si>
    <t>Termo de Adesão FEAS 2013</t>
  </si>
  <si>
    <t>1.7.2.2.99.00.07.00.00</t>
  </si>
  <si>
    <t>2.4.2.1.99.00.67.00.00</t>
  </si>
  <si>
    <t>1470</t>
  </si>
  <si>
    <t>Contr. 387.527-35 - Revitalização do Complexo Guarani Atlântico</t>
  </si>
  <si>
    <t>2.4.2.1.99.00.62.00.00</t>
  </si>
  <si>
    <t>Contrato 390.473-58 - Pavimentação Asfáltica da Rua Três de Maio</t>
  </si>
  <si>
    <t>1.3.2.5.01.10.45.00.00</t>
  </si>
  <si>
    <t>1468</t>
  </si>
  <si>
    <t>Rec. Rem. de Dep. Banc. - FMAS</t>
  </si>
  <si>
    <t>1.7.2.1.33.03.02.03.00</t>
  </si>
  <si>
    <t>FNS - Aperfeiçoamento SUS - Parte ANVISA</t>
  </si>
  <si>
    <t>1.7.2.2.99.00.08.00.00</t>
  </si>
  <si>
    <t>1475</t>
  </si>
  <si>
    <t>Repasse Passe Livre Estudantil</t>
  </si>
  <si>
    <t>1.9.2.2.99.00.26.00.00</t>
  </si>
  <si>
    <t>Outras Restituições - CAPS</t>
  </si>
  <si>
    <t>1.9.3.2.16.00.00.00.00</t>
  </si>
  <si>
    <t>RECEITA DA DIVIDA ATIVA DE OUTRAS CONTRIBUIÇÕES</t>
  </si>
  <si>
    <t>1.9.3.2.16.01.00.00.00</t>
  </si>
  <si>
    <t>RECEITA DA DIVIDA ATIVA DE OUTRAS CONTRIBUIÇÕES - PRINCIPAL</t>
  </si>
  <si>
    <t>1.9.3.2.16.01.0900.00</t>
  </si>
  <si>
    <t>Receita da Divida Ativa de Outras Contribuição Iluminação Pública</t>
  </si>
  <si>
    <t>1.3.2.5.01.10.46.00.00</t>
  </si>
  <si>
    <t>Rec. Rem. de Dep. Banc. - FEAS 2013</t>
  </si>
  <si>
    <t>1.3.2.5.01.99.99.72.00</t>
  </si>
  <si>
    <t>1.3.2.5.01.99.99.73.00</t>
  </si>
  <si>
    <t>Rec. Rem. de Dep. Banc. - Contrato 387.527-35 - Revitalização</t>
  </si>
  <si>
    <t>Rec. Rem. de Dep. Banc. - FE - Passe Livre Estudantil</t>
  </si>
  <si>
    <t>1.7.2.2.33.28.00.00.00</t>
  </si>
  <si>
    <t>FES - Dispensação de Fraldas</t>
  </si>
  <si>
    <t>1.7.6.1.99.00.25.00.00</t>
  </si>
  <si>
    <t>1476</t>
  </si>
  <si>
    <t>Conv. Trab. Social Prog. Minha Casa Minha Vida</t>
  </si>
  <si>
    <t>1.9.1.9.27.00.05.00.00</t>
  </si>
  <si>
    <t>MULTA CONTRATUAL MANUTENÇÃO DA ILUMINAÇÃO PÚBLICA - FUNCIP</t>
  </si>
  <si>
    <t>1.9.2.1.99.00.04.00.00</t>
  </si>
  <si>
    <t>Indeniz. por Dano - Recurso FMS</t>
  </si>
  <si>
    <t>1.9.2.1.99.00.05.00.00</t>
  </si>
  <si>
    <t>Indeniz. por Dano - Recurso Educação</t>
  </si>
  <si>
    <t>Outras Restituições - Rec. Saúde Municipal</t>
  </si>
  <si>
    <t>2.4.2.1.99.00.64.00.00</t>
  </si>
  <si>
    <t>Contrato 401.057-62 - Pavimentação Asfaltática da Rua Dom Erico Ferrari</t>
  </si>
  <si>
    <t>2.4.2.2..01.00.02.00.00</t>
  </si>
  <si>
    <t>4293</t>
  </si>
  <si>
    <t>AQUISIÇÃO DE EQUIPAMENTOS E MATERIAIS PERMANENTES HOSPITALARES</t>
  </si>
  <si>
    <t>2.4.2.2.01.00.00.00.00</t>
  </si>
  <si>
    <t>TRANSFERÊNCIAS DE RECURSOS DO SISTEMA ÚNICO DE SAÚDE - SUS</t>
  </si>
  <si>
    <t>ITBI - Próprio</t>
  </si>
  <si>
    <t>ITBI - MDE</t>
  </si>
  <si>
    <t>ITBI - ASPS</t>
  </si>
  <si>
    <t>Contribuição dos Serv.Ativos p/Assist.Med.dos Serv.-</t>
  </si>
  <si>
    <t xml:space="preserve">Contribuição de Servidor Ativo Civil - Ind.- Esc. </t>
  </si>
  <si>
    <t>Outras Receitas Diret. Arrec. Rpps - Saud.</t>
  </si>
  <si>
    <t>1.9.3.2.16.01.09.00.00</t>
  </si>
  <si>
    <t>1.3.2.5.01.03.78.00.00</t>
  </si>
  <si>
    <t>4122</t>
  </si>
  <si>
    <t>Rec. Rem. de Dep. Banc. - Saúde Prev. AIDS</t>
  </si>
  <si>
    <t>1.3.2.5.01.99.99.74.00</t>
  </si>
  <si>
    <t>1478</t>
  </si>
  <si>
    <t>Rec. Rem. de Dep. Banc. - Contrato CEF Pátios Rurais</t>
  </si>
  <si>
    <t>1.3.2.5.01.99.99.75.00</t>
  </si>
  <si>
    <t>1477</t>
  </si>
  <si>
    <t>Rec. Rem. de Dep. Banc. - Pro Leite</t>
  </si>
  <si>
    <t>1.3.2.5.01.99.99.76.00</t>
  </si>
  <si>
    <t>Rec. Rem. de Dep. Banc. - Contrato 401.057-62 - Ações de Infra</t>
  </si>
  <si>
    <t>1.3.2.5.01.99.99.77.00</t>
  </si>
  <si>
    <t>Rec. Rem. de Dep. Banc. - Contrato 390.473-58 - Ações de Infra</t>
  </si>
  <si>
    <t>Repasse BPC</t>
  </si>
  <si>
    <t>1.7.2.1.99.00.22.00.00</t>
  </si>
  <si>
    <t>Contrato CEF patios Rurais</t>
  </si>
  <si>
    <t>1.7.2.2.33.29.00.00.00</t>
  </si>
  <si>
    <t>Rede Cegonha</t>
  </si>
  <si>
    <t>1.7.2.2.33.30.00.00.00</t>
  </si>
  <si>
    <t>Promoção e Prevenção a Saúde - AIDS</t>
  </si>
  <si>
    <t>1.7.6.2.99.00.24.00.00</t>
  </si>
  <si>
    <t>Programa Pro-Leite</t>
  </si>
  <si>
    <t>MULTAS E JUROS DE MORA DAS CONTRIBUIÇÕES PARA O RPPS</t>
  </si>
  <si>
    <t>1.9.1.2.29.01.00.00.00</t>
  </si>
  <si>
    <t>MULTAS E JUROS DE MORA DA CONTRIBUIÇÃO PATRONAL</t>
  </si>
  <si>
    <t>1.9.1.2.29.01.01.00.00</t>
  </si>
  <si>
    <t>Multas e Juros de Mora da Contribuição Patronal - Executivo</t>
  </si>
  <si>
    <t>1.3.2.5.01.10.47.00.00</t>
  </si>
  <si>
    <t>1485</t>
  </si>
  <si>
    <t>Rec. Rem. de Dep. Banc. - ACEPETI</t>
  </si>
  <si>
    <t>1.7.2.1.33.03.02.02.00</t>
  </si>
  <si>
    <t>FNS - Aperfeiçoamento SUS - Parte FNS</t>
  </si>
  <si>
    <t>1.7.2.1.34.15.00.00.00</t>
  </si>
  <si>
    <t>FNAS - Ações Prog. Errad. Trab. Inf. ACEPETI</t>
  </si>
  <si>
    <t>Total
2014</t>
  </si>
  <si>
    <t>Rec. Rem. de Dep. Banc. - FNDE - Pró-Infância</t>
  </si>
  <si>
    <t>Prog. De Financ. Das Ações de Alim. E Nut.</t>
  </si>
  <si>
    <t>1.7.2.2.33.06.00.00.00</t>
  </si>
  <si>
    <t>FES - Epidemiologia</t>
  </si>
  <si>
    <t>1.7.2.2.33.27.00.00.00</t>
  </si>
  <si>
    <t>Região Resolve - Aquisição de Equip. UBS</t>
  </si>
  <si>
    <t>1.9.1.9.10.00.00.00</t>
  </si>
  <si>
    <t>RECEITAS CORRENTES INTRA ORÇAMENTÁRIAS</t>
  </si>
  <si>
    <t>(-) Renúncia de Receita (-) Outras Deduções</t>
  </si>
  <si>
    <t>(-) Outras deduções da receita corrente</t>
  </si>
  <si>
    <t>Esruuração da Rede Básica de Saúde</t>
  </si>
  <si>
    <t>2.4.2.1.99.00.68.00.00</t>
  </si>
  <si>
    <t>1484</t>
  </si>
  <si>
    <t>Contrato 805191/2014 - Aq. Equip. Esportivo e Impl. de Parques Infantis</t>
  </si>
  <si>
    <t>2.4.2.1.99.00.71.00.00</t>
  </si>
  <si>
    <t>Contrato 799943-13 - Centro de Eventos 4ª Etapa</t>
  </si>
  <si>
    <t>1472</t>
  </si>
  <si>
    <t>2.4.2.1.99.00.73.00.00</t>
  </si>
  <si>
    <t>Contrato 785.577-13 - Alameda das Esculturas</t>
  </si>
  <si>
    <t>1471</t>
  </si>
  <si>
    <t>2.4.2.1.99.00.63.00.00</t>
  </si>
  <si>
    <t>Contrato 399.658-75 - Pró-Transporte - PAC</t>
  </si>
  <si>
    <t>1465</t>
  </si>
  <si>
    <t>2.4.2.1.99.00.75.00.00</t>
  </si>
  <si>
    <t>Contrato 809178/2014 - Ações de Infraestrutara</t>
  </si>
  <si>
    <t>1483</t>
  </si>
  <si>
    <t>2.4.2.1.99.00.77.00.00</t>
  </si>
  <si>
    <t>Contrato 805766/2014 - Aquisição de Patrulha Agrícola</t>
  </si>
  <si>
    <t>1482</t>
  </si>
  <si>
    <t>1.7.2.1.99.00.99.00.00</t>
  </si>
  <si>
    <t>1.7.2.1.99.00.99.01</t>
  </si>
  <si>
    <t>Contrato 317.541-41 - Trabalho Social Residencial Zilda Arns</t>
  </si>
  <si>
    <t>1488</t>
  </si>
  <si>
    <t>1.7.2.1.99.00.99.02</t>
  </si>
  <si>
    <t>Contrato 415.906-33 - Trabalho Social Residencial Leonel Brisola</t>
  </si>
  <si>
    <t>1489</t>
  </si>
  <si>
    <t>Remuneração de Depósitos de Recursos Não Vinculados</t>
  </si>
  <si>
    <t>2018</t>
  </si>
  <si>
    <t>1.7.2.1.33.03.01.07.00</t>
  </si>
  <si>
    <t>Incentivos Pontuais P/ Ações de Serviços de Vigilância em Saúde</t>
  </si>
  <si>
    <t>1.9.1.8.99.00.00.00.00</t>
  </si>
  <si>
    <t>OUTRAS MULTAS E JUROS DE MORA</t>
  </si>
  <si>
    <t>1.9.1.8.99.01.00.00.00</t>
  </si>
  <si>
    <t>Multas e Juros do Meio Ambiente</t>
  </si>
  <si>
    <t>1.9.1.8.99.02.00.00.00</t>
  </si>
  <si>
    <t>Multa e Juros de Autos de Infração</t>
  </si>
  <si>
    <t>MULTA POR DANOS AO MEIO AMBIENTE</t>
  </si>
  <si>
    <t>1.9.3.2.99.01.02.00.00</t>
  </si>
  <si>
    <t>RECEITA DA DÍVIDA ATIVA NÃO TRIBUTÁRIA PROVENIENTE DA INSCRIÇÃO DE CERTIDÃO DE DECISÃO - TÍTULO EXECUTIVO DO TCE</t>
  </si>
  <si>
    <t>1.9.9.0.99.00.01.03.00</t>
  </si>
  <si>
    <t>RECEITA PELA CENTRALIZAÇÃO DA FOLHA DE PGTO - PREVIDÊNCIA</t>
  </si>
  <si>
    <t>RECEITA REALIZADA</t>
  </si>
  <si>
    <t>(-) Renúncia de Receita Corrente</t>
  </si>
  <si>
    <t>1.3.2.5.01.99.99.78.00</t>
  </si>
  <si>
    <t>1.3.2.5.01.99.99.79.00</t>
  </si>
  <si>
    <t>Rec. Rem. de Dep. Banc. - Contr. 1.001.643-04  Ações de Infra</t>
  </si>
  <si>
    <t>1.9.1.1.99.01.01.01.00</t>
  </si>
  <si>
    <t>1.9.1.1.99.01.01.02.00</t>
  </si>
  <si>
    <t>1.9.1.3.99.00.01.01.00</t>
  </si>
  <si>
    <t>1.9.1.8.05.00.00.00.00</t>
  </si>
  <si>
    <t>MULTAS E JUROS DE MORA DA ALIENAÇÃO DE OUTROS BENS IMÓVEIS</t>
  </si>
  <si>
    <t>1.9.2.2.99.00.27.00.00</t>
  </si>
  <si>
    <t>Outras Restituições - FNAS PBV II</t>
  </si>
  <si>
    <t>1.9.3.1.99.01.01.01.00</t>
  </si>
  <si>
    <t>1.9.3.1.99.01.01.02.00</t>
  </si>
  <si>
    <t>Outras Restituições - FNAS Básico Fixo</t>
  </si>
  <si>
    <t>1.9.1.3.99.00.01.02.00</t>
  </si>
  <si>
    <t>1.9.2.2.99.00.29.00.00</t>
  </si>
  <si>
    <t>Outras Restituições - IPLAN RL</t>
  </si>
  <si>
    <t>1.9.3.2.99.01.08.00.00</t>
  </si>
  <si>
    <t>1.3.2.5.01.99.99.80.00</t>
  </si>
  <si>
    <t>1.3.2.5.01.99.99.81.00</t>
  </si>
  <si>
    <t>1.7.2.1.01.04.00.00.00</t>
  </si>
  <si>
    <t>1.7.2.1.01.04.01.00.00</t>
  </si>
  <si>
    <t>1.7.2.1.01.04.02.00.00</t>
  </si>
  <si>
    <t>1.7.2.1.01.04.03.00.00</t>
  </si>
  <si>
    <t>1.3.2.5.01.99.99.82.00</t>
  </si>
  <si>
    <t>1.7.2.1.33.01.02.07.00</t>
  </si>
  <si>
    <t>Prog. Saúde na Escola (RAB-SESC-SM)</t>
  </si>
  <si>
    <t>2.1.1.4.99.00.04.00.00</t>
  </si>
  <si>
    <t>Pró-Transporte - Contrato nº 413.011-69</t>
  </si>
  <si>
    <t>1491</t>
  </si>
  <si>
    <t>Contrato 811209/2014 - Aquisição de Patrulha Agrícola</t>
  </si>
  <si>
    <t>1490</t>
  </si>
  <si>
    <t>2.4.2.1.99.00.61.00.00</t>
  </si>
  <si>
    <t>1.7.2.1.99.00.99.03</t>
  </si>
  <si>
    <t>1486</t>
  </si>
  <si>
    <t>2019</t>
  </si>
  <si>
    <t>1.1.2.1.99.10.00.00.00</t>
  </si>
  <si>
    <t>Taxa de Serviço de Inspeção Municipal - SI</t>
  </si>
  <si>
    <t>1.2.1.0.99.00.17.00.00</t>
  </si>
  <si>
    <t>Contribuição ao FMAS</t>
  </si>
  <si>
    <t>Rec. Rem. de Dep. Banc. - Contrato 401.057-62 - Planej.</t>
  </si>
  <si>
    <t>Rec. Rem. de Dep. Banc. - Contrato Contrato Patrulha Agrícola</t>
  </si>
  <si>
    <t>Rec. Rem. de Dep. Banc. - Contrato 1.001.643-04 - Ações de Infra</t>
  </si>
  <si>
    <t>Rec. Rem. de Dep. Banc. - Contrato Cadena</t>
  </si>
  <si>
    <t xml:space="preserve">Rec. Rem. de Dep. Banc. - Contrato 229.039-88 </t>
  </si>
  <si>
    <t>Rec. Rem. de Dep. Banc. - Cont. 805191/2014 - Aquis. Equip.</t>
  </si>
  <si>
    <t>1.3.2.5.01.99.99.83.00</t>
  </si>
  <si>
    <t xml:space="preserve">Rec. Rem. de Dep. Banc. - Contrato 389.907-72 CRAS </t>
  </si>
  <si>
    <t>1453</t>
  </si>
  <si>
    <t>1.3.2.5.01.99.99.84.00</t>
  </si>
  <si>
    <t>Rec. Rem. de Dep. Banc. - Contrato 399.658-75</t>
  </si>
  <si>
    <t>1.3.2.8.10.00.05.00.00</t>
  </si>
  <si>
    <t>Remuneração em Investimentos de Renda Fixa – Tx. Adm.</t>
  </si>
  <si>
    <t>400</t>
  </si>
  <si>
    <t>1.7.2.1.01.03.00.00.00</t>
  </si>
  <si>
    <t>Cota-Extra do FPM  - 1% COTA ENTREGUE NO MÊS DE DEZEMBRO</t>
  </si>
  <si>
    <t>1.7.2.1.01.03.01.00.00</t>
  </si>
  <si>
    <t>Cota-Extra do FPM - 1% COTA ENTREGUE NO MÊS DE DEZEMBRO -PRÓPRIO</t>
  </si>
  <si>
    <t>1.7.2.1.01.03.02.00.00</t>
  </si>
  <si>
    <t>Cota-Extra do FPM - 1% COTA ENTREGUE NO MÊS DE DEZEMBRO PRÓPRIO - MDE</t>
  </si>
  <si>
    <t>1.7.2.1.01.03.03.00.00</t>
  </si>
  <si>
    <t>Cota-Extra do FPM - 1% COTA ENTREGUE NO MÊS DE DEZEMBRO PRÓPRIO - ASPS</t>
  </si>
  <si>
    <t>Cota-Extra do FPM  - 1% COTA ENTREGUE NO MÊS DE JULHO</t>
  </si>
  <si>
    <t>Cota-Extra do FPM - 1% COTA ENTREGUE NO MÊS DE JULHO -PRÓPRIO</t>
  </si>
  <si>
    <t>Cota-Extra do FPM - 1% COTA ENTREGUE NO MÊS DE JULHO- PRÓPRIO - MDE</t>
  </si>
  <si>
    <t>Cota-Extra do FPM - 1% COTA ENTREGUE NO MÊS DE JULHO - PRÓPRIO - ASPS</t>
  </si>
  <si>
    <t>1.7.2.1.33.03.01.08.00</t>
  </si>
  <si>
    <t>Prog. Qualif. Ações Vig. em Saúde</t>
  </si>
  <si>
    <t>Contrato 395.577-16 - Trabalho Social Residencial Dom Ivo</t>
  </si>
  <si>
    <t>1.7.2.1.99.00.99.04</t>
  </si>
  <si>
    <t xml:space="preserve">Contrato 302.429-59 - Trabalho Social Residencial Videiras </t>
  </si>
  <si>
    <t>1.7.3.0.00.00.00.00.00</t>
  </si>
  <si>
    <t>TRANSFERÊNCIAS DE INSTITUIÇÕES PRIVADAS</t>
  </si>
  <si>
    <t>1.7.3.0.00.00.01.00.00</t>
  </si>
  <si>
    <t>DOAÇÕES EM BENEFÍCIO DE CRIANÇAS E ADOLESCENTES - PJ</t>
  </si>
  <si>
    <t>1.7.2.0.00.00.02.00.00</t>
  </si>
  <si>
    <t>1.7.5.0.00.00.00.00.00</t>
  </si>
  <si>
    <t>TRANSFERÊNCIAS DE PESSOAS</t>
  </si>
  <si>
    <t>1.7.5.0.00.00.01.00.00</t>
  </si>
  <si>
    <t>DOAÇÕES EM BENEFÍCIO DE CRIANÇAS E ADOLESCENTES - PF</t>
  </si>
  <si>
    <t>1.9.1.1.39.00.00.00.00</t>
  </si>
  <si>
    <t>MULTAS E JUROS DE MORA DO IMPOSTO SOBRE A TRANSMISSÃO INTER-VIVOS DE BENS IMÓVEIS - ITBI</t>
  </si>
  <si>
    <t>1.9.1.1.39.00.01.00.00</t>
  </si>
  <si>
    <t>MULTAS E JUROS DE MORA DO ITBI - PROPRIO</t>
  </si>
  <si>
    <t>1.9.1.1.39.00.02.00.00</t>
  </si>
  <si>
    <t>MULTAS E JUROS DE MORA DO  ITBI - MDE</t>
  </si>
  <si>
    <t>1.9.1.1.39.00.03.00.00</t>
  </si>
  <si>
    <t>MULTAS E JUROS DE MORA DO  ITBI - ASPS</t>
  </si>
  <si>
    <t>Multa e Juros de Mora das Taxas Pelo Poder de Polícia</t>
  </si>
  <si>
    <t>Multa e Juros de Mora das Taxas Pela Prestação de Serviços</t>
  </si>
  <si>
    <t>MULTAS E JUROS DE MORA DA DIVIDA ATIVA DAS TAXAS PELO EXERCÍCIO DO PODER DE POLÍCIA</t>
  </si>
  <si>
    <t>MULTAS E JUROS DE MORA DA DIVIDA ATIVA DAS TAXAS PELA PRESTAÇÃO DE SERVIÇOS</t>
  </si>
  <si>
    <t>Outras Multas e Juros de Mora da Dívida Ativa de Outras Receitas - Principal</t>
  </si>
  <si>
    <t>1.9.2.2.99.00.30.00.00</t>
  </si>
  <si>
    <t>Outras Restituições - Atdo. Vítima Viol.</t>
  </si>
  <si>
    <t>RECEITA DA DIVIDA ATIVA DAS TAXAS PELO EX. DO PODER DE POL.</t>
  </si>
  <si>
    <t>RECEITA DA DIVIDA ATIVA DAS TAXAS PELA PRESTAÇÃO DE SERV.</t>
  </si>
  <si>
    <t>REC. DÍVIDA ATIVA - MEIO AMBIENTE</t>
  </si>
  <si>
    <t>1.9.3.2.99.01.10.00.00</t>
  </si>
  <si>
    <t>REC. DÍVIDA ATIVA NÃO TRIBUT. - PROCON</t>
  </si>
  <si>
    <t>1.9.9.0.99.00.20.00.00</t>
  </si>
  <si>
    <t>Outras Receitas - Tarifas Aeroportuárias</t>
  </si>
  <si>
    <t>1.9.9.0.99.00.21.00.00</t>
  </si>
  <si>
    <t>Outras Receitas - Fundo de Esporte e Lazer</t>
  </si>
  <si>
    <t>1.9.9.0.99.00.22.00.00</t>
  </si>
  <si>
    <t>Outras Receitas - IGDBF</t>
  </si>
  <si>
    <t>2.4.2.1.99.00.59.00.00</t>
  </si>
  <si>
    <t>Contrato 389.907-72 - Aquisição de Imóvel para Implantação do CRAS</t>
  </si>
  <si>
    <t>Multa e Juros de Mora Taxas Poder de Polícia</t>
  </si>
  <si>
    <t>Multas e Juros de Mora das Taxas Prest. Serviço</t>
  </si>
  <si>
    <t>MULTAS E JUROS DE MORA DA DIVIDA ATIVA DAS TAXAS POD.POL.</t>
  </si>
  <si>
    <t>MULTAS E JUROS DE MORA DA DIVIDA ATIVA DAS TAXAS PRES. SERV.</t>
  </si>
  <si>
    <t>1.9.3.99.01.08.00.00</t>
  </si>
  <si>
    <t>1.3.2.5.01.99.99.85.00</t>
  </si>
  <si>
    <t>Rec. Rem. de Dep. Banc. - Contr.809178/2014 - Pavim</t>
  </si>
  <si>
    <t>1.3.2.5.01.99.99.86.00</t>
  </si>
  <si>
    <t>Rec. Rem. de Dep. Banc. - Contr. 398239-75 - Restaurante Popular</t>
  </si>
  <si>
    <t>1.9.1.5.99.01.02.01.00</t>
  </si>
  <si>
    <t>Multas e Juros da Vigilância Sanitária</t>
  </si>
  <si>
    <t>1.9.2.2.99.00.04.00.00</t>
  </si>
  <si>
    <t>1.9.2.2.99.00.04.01.00</t>
  </si>
  <si>
    <t>1.9.3.2.99.01.12.00.00</t>
  </si>
  <si>
    <t>Rec. Dívida Ativa - Contrb. Ilum. Pública</t>
  </si>
  <si>
    <t>1.9.2.2.07.01.00.00.00</t>
  </si>
  <si>
    <t>Recuperação de Despesas de Exercícios Anteriores - IPLAN</t>
  </si>
  <si>
    <t>Contrato 809178/2014 - Ações de Infraestrutura</t>
  </si>
  <si>
    <t>1.3.2.5.01.99.99.87.00</t>
  </si>
  <si>
    <t>1.7.2.1.34.16.00.00.00</t>
  </si>
  <si>
    <t>1.7.5.0.00.00.02.00.00</t>
  </si>
  <si>
    <t>Convênio Trabalho Social Programa Minha Casa Minha Vida</t>
  </si>
  <si>
    <t>1.9.1.1.99.01.01.03.00</t>
  </si>
  <si>
    <t>1.9.1.5.99.01.08.00.00</t>
  </si>
  <si>
    <t>Multas e Juros de Mora da Dívida Ativa  – Meio Ambiente</t>
  </si>
  <si>
    <t>1.9.1.1.35.00.00.00.00</t>
  </si>
  <si>
    <t>MULTAS E JUROS DE MORA DA TAXA DE FISCALIZ. VIG. SANIT.</t>
  </si>
  <si>
    <t>1.9.2.2.99.00.04.02.00</t>
  </si>
  <si>
    <t>1.9.2.2.99.00.04.03.00</t>
  </si>
  <si>
    <t>Restituição pelo Pagamento Indevido</t>
  </si>
  <si>
    <t>1.9.2.2.07.02.00.00.00</t>
  </si>
  <si>
    <t>Contrato 363.505-68 Rest. Emp. 3237/2013</t>
  </si>
  <si>
    <t>1.9.2.2.99.00.04.04.00</t>
  </si>
  <si>
    <t>Outras Restiutições – PMC</t>
  </si>
  <si>
    <t>1.9.3.2.99.01.11.00.00</t>
  </si>
  <si>
    <t>Rec. Dívida Ativa Não Trib. - Vigilância Sanitária</t>
  </si>
  <si>
    <t>Remuneração em Investimentos de Renda Fixa - Reserva Taxa Administração</t>
  </si>
  <si>
    <t>1.6.0.0.99.00.00.00.00</t>
  </si>
  <si>
    <t>Outros Serviços</t>
  </si>
  <si>
    <t>1.6.0.0.99.00.01.00.00</t>
  </si>
  <si>
    <t>Serviço de Máquinas</t>
  </si>
  <si>
    <t>1.7.2.1.33.05.05.00.00</t>
  </si>
  <si>
    <t>1.7.2.0.00.00.03.00.00</t>
  </si>
  <si>
    <t>DOAÇÕES AO FUNDO MUNICIPAL DE ASSIST. SOCIAL - PJ</t>
  </si>
  <si>
    <t>DOAÇÕES EM BENEFÍCIO DE IDOSOS- PJ</t>
  </si>
  <si>
    <t>DOAÇÕES EM BENEFÍCIO DE IDOSOS- PF</t>
  </si>
  <si>
    <t>Restituição Merenda Escolar</t>
  </si>
  <si>
    <t>Contribuição Patronal de Servidor Ativo Civil -IPLAN</t>
  </si>
  <si>
    <t>2.4.2.1.99.00.78.00.00</t>
  </si>
  <si>
    <t>Rec. Rem. de Dep. Banc. - Contr. 785577-13 - Revitaliz. Alam. Escul</t>
  </si>
  <si>
    <t>Contrato 831537/2016 - Moderniz. e Implant. Academia ao Ar Livre</t>
  </si>
  <si>
    <t>1500</t>
  </si>
  <si>
    <t>Transferência Minist. Da Integr.Nacional - Ações de Recuperação</t>
  </si>
  <si>
    <t>1495</t>
  </si>
  <si>
    <t>RECEITA CORRENTE</t>
  </si>
  <si>
    <t>1.3.2.5.01.11.22.00.00</t>
  </si>
  <si>
    <t>Rec. Rem. de Dep. Banc. - FNDE - PAR 201304429</t>
  </si>
  <si>
    <t>1496</t>
  </si>
  <si>
    <t>1.3.2.5.01.99.99.88.00</t>
  </si>
  <si>
    <t>Rec. Rem. de Dep. Banc. - Conv.822530 PELC</t>
  </si>
  <si>
    <t>1494</t>
  </si>
  <si>
    <t>1.9.1.5.99.01.02.02.00</t>
  </si>
  <si>
    <t>Multas e Juros de Mora da Dívida Ativa - Outras</t>
  </si>
  <si>
    <t>1.9.1.8.99.04.00.00.00</t>
  </si>
  <si>
    <t>Multa e Juros - NAI Vig. Sanit.</t>
  </si>
  <si>
    <t>1.9.1.8.99.06.00.00.00</t>
  </si>
  <si>
    <t>Multa e Juros de Mora - Outras Receitas</t>
  </si>
  <si>
    <t>1.9.2.2.99.00.33.00.00</t>
  </si>
  <si>
    <t>Outras Restituições - Fundo Municipal do Idoso</t>
  </si>
  <si>
    <t>1.9.3.2.99.01.06.00.00</t>
  </si>
  <si>
    <t>RECEITA DA DIVIDA ATIVA NÃO TRIBUTARIA PROVENIENTE DA PRESTAÇÃO DE SERVIÇOS DIVERSOS</t>
  </si>
  <si>
    <t>2.2.1.5.00.01.00.00</t>
  </si>
  <si>
    <t>Alienação de Veículos</t>
  </si>
  <si>
    <t>Alienação de Veículos - Saúde</t>
  </si>
  <si>
    <t>2.2.1.5.00.02.00.00</t>
  </si>
  <si>
    <t>2.2.1.5.00.03.00.00</t>
  </si>
  <si>
    <t>Alienação de Veículos - Educação</t>
  </si>
  <si>
    <t>2.4.7.1.02.00.09.00.00</t>
  </si>
  <si>
    <t>FNDE - Termo Compromisso PAR Nº 201304429</t>
  </si>
  <si>
    <t>2.4.7.1.99.00.00.00.00</t>
  </si>
  <si>
    <t>OUTRAS TRANSFERÊNCIAS DE CONVÊNIOS DA UNIÃO</t>
  </si>
  <si>
    <t>2.4.7.1.99.00.07.00.00</t>
  </si>
  <si>
    <t>Transf. De Convênios Dest. Ao Esporte e Lazer</t>
  </si>
  <si>
    <t>1.9.1.3.35.00.00.00.00</t>
  </si>
  <si>
    <t>MULTAS E JUROS DE MORA DA DIVIDA ATIVA DA TAXA DE FISCALIZAÇÃO E VIGILÂNCIA SANITÁRIA</t>
  </si>
  <si>
    <t>2020</t>
  </si>
  <si>
    <t>Contribuição de Servidor Ativo Civil - Indiretas –IPLAN</t>
  </si>
  <si>
    <t>4841</t>
  </si>
  <si>
    <t xml:space="preserve">FNDE - PNAC - Programa Nacional de Alimentação Escolar </t>
  </si>
  <si>
    <t>1.7.2.1.35.99.10.00.00</t>
  </si>
  <si>
    <t>FNDE - PNAP- Programa Nacional de Alimentação Escolar - PRÉ</t>
  </si>
  <si>
    <t>1.7.2.1.35.99.11.00.00</t>
  </si>
  <si>
    <t>Contribuição dos Serv.Ativos p/Assist.Med.dos Serv.-IPLAN</t>
  </si>
  <si>
    <t>Rec. Rem. de Dep. Banc. - Contr. 785577-13 - Restaurante Popular</t>
  </si>
  <si>
    <t>Rec. Rem. de Dep. Banc. - FNDE PAR 201304429</t>
  </si>
  <si>
    <t>1.3.2.5.01.11.23.00.00</t>
  </si>
  <si>
    <t>1501</t>
  </si>
  <si>
    <t>MULTAS E JUROS DE MORA DA DÍVIDA ATIVA DA TAXA DE FISCALIZAÇÃO E VIGILÂNCIA SANITÁRIA</t>
  </si>
  <si>
    <t>1.3.2.5.01.10.48.00.00</t>
  </si>
  <si>
    <t>Rec. Rem. de Dep. Banc. - Conv. 827351/2016</t>
  </si>
  <si>
    <t>1504</t>
  </si>
  <si>
    <t>1.3.2.5.01.10.49.00.00</t>
  </si>
  <si>
    <t>Rec. Rem. de Dep. Banc. - Conv. 827815/2016</t>
  </si>
  <si>
    <t>1505</t>
  </si>
  <si>
    <t>1.3.2.5.01.99.99.89.00</t>
  </si>
  <si>
    <t>1.3.2.5.01.99.99.90.00</t>
  </si>
  <si>
    <t>Rec. Rem. de Dep. Banc. - Contr. 811209-14</t>
  </si>
  <si>
    <t>Rec. Rem. de Dep. Banc. - Contr. 799546-13</t>
  </si>
  <si>
    <t>1.7.6.1.03.11.00.00.00</t>
  </si>
  <si>
    <t>FNAS - Convênio 827351/2016</t>
  </si>
  <si>
    <t>1.7.6.1.03.12.00.00.00</t>
  </si>
  <si>
    <t>FNAS - Convênio 827815/2016</t>
  </si>
  <si>
    <t>1.7.2.2.33.13.00.00.00</t>
  </si>
  <si>
    <t>FES - Nota Solidária</t>
  </si>
  <si>
    <t>4300</t>
  </si>
  <si>
    <t>1.9.2.2.99.00.34.00.00</t>
  </si>
  <si>
    <t>1.9.2.2.07.03.00.00.00</t>
  </si>
  <si>
    <t>1.9.2.2.99.00.13.00.00</t>
  </si>
  <si>
    <t>1.3.2.5.01.99.99.91.00</t>
  </si>
  <si>
    <t>Rec. Rem. de Dep. Banc. - Contr. 413.011-69</t>
  </si>
  <si>
    <t>1.9.1.3.99.00.01.03.00</t>
  </si>
  <si>
    <t>MJ das Taxas de Fisc. Ambiental</t>
  </si>
  <si>
    <t>1.9.2.2.99.00.35.00.00</t>
  </si>
  <si>
    <t>1508</t>
  </si>
  <si>
    <t>1.9.3.1.99.01.01.03.00</t>
  </si>
  <si>
    <t>Dívida Ativa da Taxa de Controle e Fiscalização Ambiental</t>
  </si>
  <si>
    <t>1.9.3.2.99.01.13.00.00</t>
  </si>
  <si>
    <t>Rec. Div. Ativa não Trib. - Outras</t>
  </si>
  <si>
    <t>Rec. Rem. de Dep. Banc. - A Nota é Minha</t>
  </si>
  <si>
    <t>Rec. Rem. de Dep. Banc. - FNDE - Caminho da Escola</t>
  </si>
  <si>
    <t>Multa e Juros da Fiscalização Ambiental</t>
  </si>
  <si>
    <t>MULTAS E JURO DE MORA DA DÍVIDA ATIVA DAS CONTRIBUIÇÕES</t>
  </si>
  <si>
    <t>Outras Restituições - FUNCULTURA</t>
  </si>
  <si>
    <t>2.4.2.1.02.01.00.00</t>
  </si>
  <si>
    <t>FNDE - PAR - Caminho da Escola</t>
  </si>
  <si>
    <t xml:space="preserve">SAÚDE DA FAMÍLIA - ESF </t>
  </si>
  <si>
    <t>Rec. Rem. Dep. Rec. Não Vinculado - IPLAN</t>
  </si>
  <si>
    <t>Conv. 843615/2017 - Complexo Guarani Atlântico</t>
  </si>
  <si>
    <t>1512</t>
  </si>
  <si>
    <t>Conv. 845172/2017 - 1ª Etapa Praça Novo Horizonte</t>
  </si>
  <si>
    <t>1513</t>
  </si>
  <si>
    <t>Conv. 846202/2017 - Revitalização Parque Itaimbé</t>
  </si>
  <si>
    <t>1514</t>
  </si>
  <si>
    <t>1.0.0.0.00.0.0.00.00.00</t>
  </si>
  <si>
    <t>1.1.0.0.00.0.0.00.00.00</t>
  </si>
  <si>
    <t>Impostos, Taxas e Contribuições de Melhoria</t>
  </si>
  <si>
    <t>1.1.1.0.00.0.0.00.00.00</t>
  </si>
  <si>
    <t>1.1.1.3.00.0.0.00.00.00</t>
  </si>
  <si>
    <t>1.1.1.3.03.0.0.00.00.00</t>
  </si>
  <si>
    <t>Imposto sobre a Renda - Retido na Fonte</t>
  </si>
  <si>
    <t>1.1.1.3.03.1.0.00.00.00</t>
  </si>
  <si>
    <t>Imposto sobre a Renda - Retido na Fonte - Trabalho</t>
  </si>
  <si>
    <t>1.1.1.3.03.1.1.00.00.00</t>
  </si>
  <si>
    <t>Imposto sobre a Renda - Retido na Fonte - Trabalho - Principal</t>
  </si>
  <si>
    <t>1.1.1.3.03.1.1.01.00.00</t>
  </si>
  <si>
    <t>IRRF sobre Rendimentos do Trabalho - Principal - Ativos/Inativos do Poder Executivo/Indiretas</t>
  </si>
  <si>
    <t>1.1.1.3.03.1.1.01.01.00</t>
  </si>
  <si>
    <t>IRRF sobre Rendimentos do Trabalho - Principal - Ativos/Inativos do Poder Executivo/Indiretas - Próprio</t>
  </si>
  <si>
    <t>1.1.1.3.03.1.1.01.02.00</t>
  </si>
  <si>
    <t>1.1.1.3.03.1.1.01.03.00</t>
  </si>
  <si>
    <t>IRRF sobre Rendimentos do Trabalho - Principal - Ativos/Inativos do Poder Executivo/Indiretas - MDE</t>
  </si>
  <si>
    <t>IRRF sobre Rendimentos do Trabalho - Principal - Ativos/Inativos do Poder Executivo/Indiretas - ASPS</t>
  </si>
  <si>
    <t>IRRF sobre Rendimentos do Trabalho - Principal - Ativos/Inativos do Poder Legislativo</t>
  </si>
  <si>
    <t>1.1.1.3.03.1.1.02.00.00</t>
  </si>
  <si>
    <t>1.1.1.3.03.1.1.02.01.00</t>
  </si>
  <si>
    <t>1.1.1.3.03.1.1.02.02.00</t>
  </si>
  <si>
    <t>1.1.1.3.03.1.1.02.03.00</t>
  </si>
  <si>
    <t>IRRF sobre Rendimentos do Trabalho  - Principal - Inativos Pagos pelo RPPS</t>
  </si>
  <si>
    <t>1.1.1.3.03.1.1.03.00.00</t>
  </si>
  <si>
    <t>1.1.1.3.03.1.1.03.01.00</t>
  </si>
  <si>
    <t>1.1.1.3.03.1.1.03.02.00</t>
  </si>
  <si>
    <t>1.1.1.3.03.1.1.03.03.00</t>
  </si>
  <si>
    <t>IRRF sobre Rendimentos do Trabalho - Principal - Pensionistas Pagos com Recursos do RPPS</t>
  </si>
  <si>
    <t>1.1.1.3.03.1.1.05.01.00</t>
  </si>
  <si>
    <t>1.1.1.3.03.1.1.05.02.00</t>
  </si>
  <si>
    <t>1.1.1.3.03.1.1.05.03.00</t>
  </si>
  <si>
    <t>1.1.1.3.03.4.0.00.00.00</t>
  </si>
  <si>
    <t>Imposto sobre a Renda - Retido na Fonte - Outros Rendimentos</t>
  </si>
  <si>
    <t>1.1.1.3.03.4.1.00.00.00</t>
  </si>
  <si>
    <t>Imposto sobre a Renda - Retido na Fonte - Outros Rendimentos - Principal</t>
  </si>
  <si>
    <t>1.1.1.3.03.4.1.01.00.00</t>
  </si>
  <si>
    <t>IRRF - Outros Rendimentos - Principal - Poder Executivo</t>
  </si>
  <si>
    <t>1.1.1.3.03.4.1.01.01.00</t>
  </si>
  <si>
    <t>IRRF - Outros Rendimentos - Principal Poder Executivo - Próprio</t>
  </si>
  <si>
    <t>1.1.1.3.03.4.1.01.02.00</t>
  </si>
  <si>
    <t>1.1.1.3.03.4.1.01.03.00</t>
  </si>
  <si>
    <t>IRRF - Outros Rendimentos - Principal Poder Executivo - MDE</t>
  </si>
  <si>
    <t>IRRF - Outros Rendimentos - Principal Poder Executivo - ASPS</t>
  </si>
  <si>
    <t>1.1.1.8.00.0.0.00.00.00</t>
  </si>
  <si>
    <t>Impostos Específicos de Estados/DF/Municípios</t>
  </si>
  <si>
    <t>1.1.1.8.01.0.0.00.00.00</t>
  </si>
  <si>
    <t>Imposto sobre o Patrimônio para Estados/DF/Municípios</t>
  </si>
  <si>
    <t>1.1.1.8.01.1.0.00.00.00</t>
  </si>
  <si>
    <t>Imposto sobre a Propriedade Predial e Territorial Urbana – IPTU - Principal</t>
  </si>
  <si>
    <t>1.1.1.8.01.1.1.00.00.00</t>
  </si>
  <si>
    <t>1.1.1.8.01.1.1.01.00.00</t>
  </si>
  <si>
    <t>IPTU - Principal - Próprio</t>
  </si>
  <si>
    <t>IPTU - Principal - MDE</t>
  </si>
  <si>
    <t>IPTU - Principal  -ASPS</t>
  </si>
  <si>
    <t>1.1.1.8.01.1.1.02.00.00</t>
  </si>
  <si>
    <t>1.1.1.8.01.1.1.03.00.00</t>
  </si>
  <si>
    <t>1.1.1.8.01.1.2.00.00.00</t>
  </si>
  <si>
    <t>Imposto sobre a Propriedade Predial e Territorial Urbana – IPTU - Multa</t>
  </si>
  <si>
    <t>IPTU - Multas e Juros - Próprio</t>
  </si>
  <si>
    <t>IPTU - Multas e Juros - MDE</t>
  </si>
  <si>
    <t>IPTU - Multas e Juros - ASPS</t>
  </si>
  <si>
    <t>1.1.1.8.01.1.2.01.00.00</t>
  </si>
  <si>
    <t>1.1.1.8.01.1.2.02.00.00</t>
  </si>
  <si>
    <t>1.1.1.8.01.1.2.03.00.00</t>
  </si>
  <si>
    <t>1.1.1.8.01.1.3.00.00.00</t>
  </si>
  <si>
    <t>Imposto sobre a Propriedade Predial e Territorial Urbana – IPTU - Dívida Ativa</t>
  </si>
  <si>
    <t>1.1.1.8.01.1.3.01.00.00</t>
  </si>
  <si>
    <t>1.1.1.8.01.1.3.02.00.00</t>
  </si>
  <si>
    <t>1.1.1.8.01.1.3.03.00.00</t>
  </si>
  <si>
    <t>IPTU - Dívida Ativa - Próprio</t>
  </si>
  <si>
    <t>IPTU - Dívida Ativa - MDE</t>
  </si>
  <si>
    <t>IPTU - Dívida Ativa - ASPS</t>
  </si>
  <si>
    <t>1.1.1.8.01.1.4.00.00.00</t>
  </si>
  <si>
    <t>Imposto sobre a Propriedade Predial e Territorial Urbana – IPTU - Dívida Ativa - Multas e Juros</t>
  </si>
  <si>
    <t>IPTU - Dívida Ativa - Multas e Juros - Próprio</t>
  </si>
  <si>
    <t>IPTU - Dívida Ativa - Multas e Juros - MDE</t>
  </si>
  <si>
    <t>IPTU - Dívida Ativa - AMultas e Juros - ASPS</t>
  </si>
  <si>
    <t>1.1.1.8.01.1.4.01.00.00</t>
  </si>
  <si>
    <t>1.1.1.8.01.1.4.02.00.00</t>
  </si>
  <si>
    <t>1.1.1.8.01.1.4.03.00.00</t>
  </si>
  <si>
    <t>1.1.1.8.01.4.0.00.00.00</t>
  </si>
  <si>
    <t>1.1.1.8.01.4.1.00.00.00</t>
  </si>
  <si>
    <t>Imp. s/ Transmissão "Inter Vivos" Bens Imóv. de Direitos Reais s/ Imóveis - Principal</t>
  </si>
  <si>
    <t>ITBI - Principal - Próprio</t>
  </si>
  <si>
    <t>ITBI - Principal - MDE</t>
  </si>
  <si>
    <t>ITBI - Principal - ASPS</t>
  </si>
  <si>
    <t>1.1.1.8.01.4.1.01.00.00</t>
  </si>
  <si>
    <t>1.1.1.8.01.4.1.02.00.00</t>
  </si>
  <si>
    <t>1.1.1.8.01.4.1.03.00.00</t>
  </si>
  <si>
    <t>Imp. s/ Transmissão "Inter Vivos" Bens Imóv. de Direitos Reais s/ Imóveis - Multas e Juros</t>
  </si>
  <si>
    <t>ITBI - Multas e Juros - Próprio</t>
  </si>
  <si>
    <t>ITBI - Multas e Juros - MDE</t>
  </si>
  <si>
    <t>ITBI - Multas e Juros - ASPS</t>
  </si>
  <si>
    <t>1.1.1.8.01.4.2.00.00.00</t>
  </si>
  <si>
    <t>1.1.1.8.01.4.2.01.00.00</t>
  </si>
  <si>
    <t>1.1.1.8.01.4.2.02.00.00</t>
  </si>
  <si>
    <t>1.1.1.8.01.4.2.03.00.00</t>
  </si>
  <si>
    <t>1.1.1.8.02.0.0.00.00.00</t>
  </si>
  <si>
    <t>Imposto Sobre a Produção, Circulaçãode Mercadorias e Serviços</t>
  </si>
  <si>
    <t>1.1.1.8.02.3.0.00.00.00</t>
  </si>
  <si>
    <t>1.1.1.8.02.3.1.00.00.00</t>
  </si>
  <si>
    <t>Imposto Sobre Serviços de Qualquer Natureza - Principal</t>
  </si>
  <si>
    <t>ISS - Principal - Próprio</t>
  </si>
  <si>
    <t>ISS - Principal - MDE</t>
  </si>
  <si>
    <t>ISS - Principal - ASPS</t>
  </si>
  <si>
    <t>1.1.1.8.02.3.1.01.00.00</t>
  </si>
  <si>
    <t>1.1.1.8.02.3.1.02.00.00</t>
  </si>
  <si>
    <t>1.1.1.8.02.3.1.03.00.00</t>
  </si>
  <si>
    <t>Imposto Sobre Serviços de Qualquer Natureza - Multa e Juros</t>
  </si>
  <si>
    <t>1.1.1.8.02.3.2.00.00.00</t>
  </si>
  <si>
    <t>ISS - Multas e Juros - Próprio</t>
  </si>
  <si>
    <t>ISS - Multas e Juros - MDE</t>
  </si>
  <si>
    <t>ISS - Multas e Juros - ASPS</t>
  </si>
  <si>
    <t>1.1.1.8.02.3.2.01.00.00</t>
  </si>
  <si>
    <t>1.1.1.8.02.3.2.02.00.00</t>
  </si>
  <si>
    <t>1.1.1.8.02.3.2.03.00.00</t>
  </si>
  <si>
    <t>1.1.2.0.00.0.0.00.00.00</t>
  </si>
  <si>
    <t>1.1.2.1.01.0.0.00.00.00</t>
  </si>
  <si>
    <t>Taxas de Inspeção, Controle e Fiscalização</t>
  </si>
  <si>
    <t>1.1.2.1.01.1.0.00.00.00</t>
  </si>
  <si>
    <t>1.1.2.2.01.1.1.00.00.00</t>
  </si>
  <si>
    <t>Taxas pela Prestação de Serviços - Principal</t>
  </si>
  <si>
    <t>1.1.2.2.01.1.1.01.00.00</t>
  </si>
  <si>
    <t>1.1.2.2.01.1.1.02.00.00</t>
  </si>
  <si>
    <t>1.1.2.2.01.1.1.03.00.00</t>
  </si>
  <si>
    <t>1.1.2.2.01.1.1.04.00.00</t>
  </si>
  <si>
    <t>1.1.2.2.01.1.1.05.00.00</t>
  </si>
  <si>
    <t>1.1.2.2.01.1.1.06.00.00</t>
  </si>
  <si>
    <t>1.1.2.2.01.1.1.07.00.00</t>
  </si>
  <si>
    <t>1.1.2.2.01.1.1.08.00.00</t>
  </si>
  <si>
    <t>Taxa de Inspeção Municipal - SI</t>
  </si>
  <si>
    <t>1.1.2.1.04.0.0.00.00.00</t>
  </si>
  <si>
    <t>1.1.2.1.04.1.0.00.00.00</t>
  </si>
  <si>
    <t>1.1.2.1.04.1.1.00.00.00</t>
  </si>
  <si>
    <t>Taxa de Controle e Fiscalização Ambiental - Principal</t>
  </si>
  <si>
    <t>1.1.2.2.00.0.0.00.00.00</t>
  </si>
  <si>
    <t>1.1.2.2.01.0.0.00.00.00</t>
  </si>
  <si>
    <t>1.1.2.2.01.1.0.00.00.00</t>
  </si>
  <si>
    <t>1.2.0.0.00.0.0.00.00.00</t>
  </si>
  <si>
    <t>Contribuições</t>
  </si>
  <si>
    <t>1.2.1.0.00.0.0.00.00.00</t>
  </si>
  <si>
    <t>1.2.1.0.04.0.0.00.00.00</t>
  </si>
  <si>
    <t>Contribuição para o Regime Próprio de Previdência Social - RPPS</t>
  </si>
  <si>
    <t>1.2.1.0.04.1.0.00.00.00</t>
  </si>
  <si>
    <t>Contribuição Patronal de Servidor Ativo Civil para o RPPS</t>
  </si>
  <si>
    <t>1.2.1.0.04.1.1.00.00.00</t>
  </si>
  <si>
    <t>Contribuição Patronal de Servidor Ativo Civil para o RPPS - Principal</t>
  </si>
  <si>
    <t>1.2.1.0.04.2.0.00.00.00</t>
  </si>
  <si>
    <t>Contribuição do Servidor Ativo Civil para o RPPS</t>
  </si>
  <si>
    <t>1.2.1.0.04.2.1.00.00.00</t>
  </si>
  <si>
    <t>Contribuição do Servidor Ativo Civil para o RPPS - Principal</t>
  </si>
  <si>
    <t>1.2.1.0.04.1.1.01.00.00</t>
  </si>
  <si>
    <t>1.2.1.0.04.2.1.01.00.00</t>
  </si>
  <si>
    <t>1.2.1.0.04.2.1.02.00.00</t>
  </si>
  <si>
    <t>1.2.1.0.04.2.1.03.00.00</t>
  </si>
  <si>
    <t>1.2.1.0.04.2.1.04.00.00</t>
  </si>
  <si>
    <t>1.2.1.0.04.2.1.05.00.00</t>
  </si>
  <si>
    <t>1.2.1.0.04.3.0.00.00.00</t>
  </si>
  <si>
    <t>Contribuição dos Servidores Inativos Civis para o RPPS</t>
  </si>
  <si>
    <t>1.2.1.0.04.3.1.00.00.00</t>
  </si>
  <si>
    <t>Contribuição do Servidores Inativos Civis para o RPPS - Principal</t>
  </si>
  <si>
    <t>1.2.1.0.04.4.0.00.00.00</t>
  </si>
  <si>
    <t>Contribuição dos Pensionistas Civis para o RPPS</t>
  </si>
  <si>
    <t>1.2.1.0.04.4.1.00.00.00</t>
  </si>
  <si>
    <t>Contribuição dos Pensionistas Civis para o RPPS - Principal</t>
  </si>
  <si>
    <t>1.2.1.0.04.3.1.01.00.00</t>
  </si>
  <si>
    <t>1.2.1.0.04.4.1.01.00.00.00</t>
  </si>
  <si>
    <t>1.2.1.0.06.0.0.00.00.00</t>
  </si>
  <si>
    <t>Contribuição para os Fundos de Assistência Médica</t>
  </si>
  <si>
    <t>1.2.1.0.06.3.0.00.00.00</t>
  </si>
  <si>
    <t>Contribuição para Fundos de Assistência Médica dos Servidores Civis</t>
  </si>
  <si>
    <t>1.2.1.0.06.3.1.00.00.00</t>
  </si>
  <si>
    <t>Contribuição para Fundos de Assistência Médica dos  Servidores Civis - Principal</t>
  </si>
  <si>
    <t>1.2.1.0.06.3.1.01.00.00</t>
  </si>
  <si>
    <t>1.2.1.0.06.3.1.02.00.00</t>
  </si>
  <si>
    <t>1.2.1.0.06.3.1.03.00.00</t>
  </si>
  <si>
    <t>1.2.1.0.06.3.1.04.00.00</t>
  </si>
  <si>
    <t>1.2.1.0.06.3.1.05.00.00</t>
  </si>
  <si>
    <t>1.2.1.0.06.3.1.06.00.00</t>
  </si>
  <si>
    <t>Contribuição dos Serv.Inativos p/Assist.Med.dos Serv.Ipassp-Sm</t>
  </si>
  <si>
    <t>Contribuição dos Pensionista p/Assist.Med.dos Serv.-Ipassp-Sm</t>
  </si>
  <si>
    <t>1.2.4.0.00.0.0.00.00.00</t>
  </si>
  <si>
    <t>Contribuição para o Custeio do Serviço de Iluminação Pública</t>
  </si>
  <si>
    <t>1.2.4.0.00.1.0.00.00.00</t>
  </si>
  <si>
    <t>1.2.4.0.00.1.1.00.00.00</t>
  </si>
  <si>
    <t>Contribuição para o Custeio do Serviço de Iluminação Pública - Principal</t>
  </si>
  <si>
    <t>1.3.0.0.00.0.0.00.00.00</t>
  </si>
  <si>
    <t>1.3.1.0.00.0.0.00.00.00</t>
  </si>
  <si>
    <t>Exploração do Patrimônio Imobiliário do Estado</t>
  </si>
  <si>
    <t>1.3.1.0.01.0.0.00.00.00</t>
  </si>
  <si>
    <t>Aluguéis, Arrendamentos, Foros, Laudêmios, Tarifas de Ocupação</t>
  </si>
  <si>
    <t>1.3.1.0.01.1.0.00.00.00</t>
  </si>
  <si>
    <t>Aluguéis e Arrendamentos</t>
  </si>
  <si>
    <t>1.3.1.0.01.1.1.00.00.00</t>
  </si>
  <si>
    <t>Aluguéis e Arrendamentos - Principal</t>
  </si>
  <si>
    <t>1.3.1.0.01.1.1.01.00.00</t>
  </si>
  <si>
    <t>1.3.2.0.00.0.0.00.00.00</t>
  </si>
  <si>
    <t>Valores Mobiliários</t>
  </si>
  <si>
    <t>1.3.2.1.00.0.0.00.00.00</t>
  </si>
  <si>
    <t>Juros e Correções Monetárias</t>
  </si>
  <si>
    <t>1.3.2.1.00.1.0.00.00.00</t>
  </si>
  <si>
    <t>1.3.2.1.00.1.1.00.00.00</t>
  </si>
  <si>
    <t>Remuneração de Depósitos Bancários - Principal</t>
  </si>
  <si>
    <t>1.3.2.1.00.1.1.01.00.00</t>
  </si>
  <si>
    <t>Remuneração de Depósitos de Recursos Vinculados - Principal</t>
  </si>
  <si>
    <t>1.3.2.1.00.1.1.01.02.00</t>
  </si>
  <si>
    <t>Remuneração de Depósitos  Bancários de Recursos Vinculados - FUNDEB - Principal</t>
  </si>
  <si>
    <t>1.3.2.1.00.1.1.01.03.00</t>
  </si>
  <si>
    <t>Remuneração de Depósitos  Bancários de Recursos Vinculados - Fundo de Saúde - Principal</t>
  </si>
  <si>
    <t>1.3.2.1.00.1.1.01.04.00</t>
  </si>
  <si>
    <t>Remuneração de Depósitos  Bancários de Recursos Vinculados - Manutencao e Desenvolvimento do Ensino - MDE - Principal</t>
  </si>
  <si>
    <t>1.3.2.1.00.1.1.01.05.00</t>
  </si>
  <si>
    <t>Remuneração de Depósitos  Bancários de Recursos Vinculados - Ações e Serviços Públicos de Saúde - ASPS - Principal</t>
  </si>
  <si>
    <t>1.3.2.1.00.1.1.01.06.00</t>
  </si>
  <si>
    <t>Remuneração de Depósitos  Bancários de Recursos Vinculados - Contribuição de Intervenção no Domínio Econômico - CIDE - Principal</t>
  </si>
  <si>
    <t>1.3.2.1.00.1.1.01.07.00</t>
  </si>
  <si>
    <t>Remuneração de Depósitos  Bancários de Recursos Vinculados - Fundo Nacional de Assistência Social - FNAS - Principal</t>
  </si>
  <si>
    <t>1.3.2.1.00.1.1.01.08.00</t>
  </si>
  <si>
    <t>Remuneração de Depósitos  Bancários de Recursos Vinculados - Fundo Nacional de Desenvolvimento da Educação - FNDE - Principal</t>
  </si>
  <si>
    <t>1.3.2.1.00.1.1.01.10.00</t>
  </si>
  <si>
    <t>Remuneração de Depósitos  Bancários de Recursos Vinculados - Fundo de Assistência à Saúde do Servidor - Principal</t>
  </si>
  <si>
    <t>1.3.2.1.00.1.1.01.99.00</t>
  </si>
  <si>
    <t>Remuneração de Outros Depósitos  Bancários de Recursos Vinculados - Principal</t>
  </si>
  <si>
    <t>1.3.2.1.00.1.1.02.00.00</t>
  </si>
  <si>
    <t>Remuneração de Depósitos de Recursos Não Vinculados - Principal</t>
  </si>
  <si>
    <t>1.3.2.1.00.1.1.02.01.00</t>
  </si>
  <si>
    <t>Remuneração de Depósitos de Recursos Não Vinculados - Depósitos de Poupança - Principal</t>
  </si>
  <si>
    <t>1.3.2.1.00.1.1.02.99.00</t>
  </si>
  <si>
    <t>Remuneração de Outros Depósitos  Bancários de Recursos Não Vinculados - Principal</t>
  </si>
  <si>
    <t>1.3.2.1.00.1.1.01.03.</t>
  </si>
  <si>
    <t>1.3.2.1.00.1.1.01.07.</t>
  </si>
  <si>
    <t>1.3.2.1.00.1.1.01.08.</t>
  </si>
  <si>
    <t>1.3.2.1.00.4.0.00.00.00</t>
  </si>
  <si>
    <t>Remuneração dos Recursos do Regime Próprio de Previdência Social - RPPS</t>
  </si>
  <si>
    <t>1.3.2.1.00.4.1.00.00.00</t>
  </si>
  <si>
    <t>Remuneração dos Recursos do Regime Próprio de Previdência Social - RPPS - Principal</t>
  </si>
  <si>
    <t>1.3.2.1.00.4.1.01.00.00</t>
  </si>
  <si>
    <t>1.3.2.1.00.4.1.02.00.00</t>
  </si>
  <si>
    <t>1.3.2.1.00.4.1.03.00.00</t>
  </si>
  <si>
    <t>1.3.2.1.00.4.1.04.00.00</t>
  </si>
  <si>
    <t>1.3.2.1.00.1.1.02.01.01</t>
  </si>
  <si>
    <t>Rec. Rem. Dep. Rec. Não Vinculado - Depósitos de Poupança - Executivo</t>
  </si>
  <si>
    <t>1.3.2.1.00.1.1.01.99.</t>
  </si>
  <si>
    <t>1.3.3.0.00.0.0.00.00.00</t>
  </si>
  <si>
    <t>Delegação de Serviços Públicos Mediante Concessão, Permissão, Autorização ou Licença</t>
  </si>
  <si>
    <t>1.3.3.9.00.0.0.00.00.00</t>
  </si>
  <si>
    <t>Demais Delegações de Serviços Públicos</t>
  </si>
  <si>
    <t>1.3.3.9.01.0.0.00.00.00</t>
  </si>
  <si>
    <t>1.3.3.9.01.1.0.00.00.00</t>
  </si>
  <si>
    <t>1.3.3.9.01.1.1.00.00.00</t>
  </si>
  <si>
    <t>Demais Delegações de Serviços Públicos - Principal</t>
  </si>
  <si>
    <t>1.3.3.9.01.1.1.01.00.00</t>
  </si>
  <si>
    <t>1.6.0.0.00.0.0.00.00.00</t>
  </si>
  <si>
    <t>1.6.3.0.00.0.0.00.00.00</t>
  </si>
  <si>
    <t>Serviços e Atividades Referentes à Saúde</t>
  </si>
  <si>
    <t>1.6.3.0.01.0.0.00.00.00</t>
  </si>
  <si>
    <t>Serviços de Atendimento à Saúde</t>
  </si>
  <si>
    <t>1.6.3.0.01.1.0.00.00.00</t>
  </si>
  <si>
    <t>1.6.3.0.01.1.1.00.00.00</t>
  </si>
  <si>
    <t>Serviços de Atendimento à Saúde - Principal</t>
  </si>
  <si>
    <t>1.6.2.0.01.1.1.01.00.00</t>
  </si>
  <si>
    <t>1.6.9.0.00.0.0.00.00.00</t>
  </si>
  <si>
    <t>1.6.9.0.99.0.0.00.00.00</t>
  </si>
  <si>
    <t>1.6.9.0.99.1.0.00.00.00</t>
  </si>
  <si>
    <t>1.6.9.0.99.1.1.00.00.00</t>
  </si>
  <si>
    <t>Outros Serviços - Principal</t>
  </si>
  <si>
    <t>1.6.9.0.99.1.1.01.00.00</t>
  </si>
  <si>
    <t>1.1.1.3.03.1.1.05.00.00</t>
  </si>
  <si>
    <t>1.3.2.1.00.1.1.02.99.01</t>
  </si>
  <si>
    <t>1.3.2.1.00.1.1.02.99.02</t>
  </si>
  <si>
    <t>1.7.0.0.00.0.0.00.00.00</t>
  </si>
  <si>
    <t>Transferências Correntes</t>
  </si>
  <si>
    <t>1.7.1.0.00.0.0.00.00.00</t>
  </si>
  <si>
    <t>Transferências da União e de suas Entidades</t>
  </si>
  <si>
    <t>1.7.1.8.00.0.0.00.00.00</t>
  </si>
  <si>
    <t>Transferências da União - Específica E/M</t>
  </si>
  <si>
    <t>1.7.1.8.01.0.0.00.00.00</t>
  </si>
  <si>
    <t>1.7.1.8.01.2.0.00.00.00</t>
  </si>
  <si>
    <t>Cota-Parte do Fundo de Participação dos Municípios - Cota Mensal</t>
  </si>
  <si>
    <t>1.7.1.8.01.2.1.00.00.00</t>
  </si>
  <si>
    <t>Cota-Parte do Fundo de Participação dos Municípios - Cota Mensal - Principal</t>
  </si>
  <si>
    <t>1.7.1.8.01.2.1.01.00.00</t>
  </si>
  <si>
    <t>Cota-Parte do FPM - Cota Mensal - Principal - PRÓPRIO</t>
  </si>
  <si>
    <t>1.7.1.8.01.2.1.02.00.00</t>
  </si>
  <si>
    <t>Cota-Parte do FPM - Cota Mensal - Principal - MDE</t>
  </si>
  <si>
    <t>1.7.1.8.01.2.1.03.00.00</t>
  </si>
  <si>
    <t>Cota-Parte do FPM - Cota Mensal - Principal - ASPS</t>
  </si>
  <si>
    <t>1.7.1.8.01.2.1.04.00.00</t>
  </si>
  <si>
    <t>Cota-Parte do FPM - Cota Mensal - Principal - FUNDEB</t>
  </si>
  <si>
    <t>1.7.1.8.01.3.0.00.00.00</t>
  </si>
  <si>
    <t>Cota-Parte do Fundo de Participação do Municípios – 1% Cota entregue no mês de dezembro</t>
  </si>
  <si>
    <t>1.7.1.8.01.3.1.00.00.00</t>
  </si>
  <si>
    <t>Cota-Parte do Fundo de Participação do Municípios – 1% Cota entregue no mês de dezembro - Principal</t>
  </si>
  <si>
    <t>1.7.1.8.01.3.1.01.00.00</t>
  </si>
  <si>
    <t>Cota-Parte do FPM – 1% Cota entregue no mês de dezembro - Principal - PRÓPRIO</t>
  </si>
  <si>
    <t>1.7.1.8.01.3.1.02.00.00</t>
  </si>
  <si>
    <t>Cota-Parte do FPM – 1% Cota entregue no mês de dezembro - Principal -  MDE</t>
  </si>
  <si>
    <t>1.7.1.8.01.3.1.03.00.00</t>
  </si>
  <si>
    <t>Cota-Parte do FPM – 1% Cota entregue no mês de dezembro - Principal - ASPS</t>
  </si>
  <si>
    <t>1.7.1.8.01.4.0.00.00.00</t>
  </si>
  <si>
    <t>Cota-Parte do Fundo de Participação dos Municípios - 1% Cota entregue no mês de julho</t>
  </si>
  <si>
    <t>1.7.1.8.01.4.1.00.00.00</t>
  </si>
  <si>
    <t>Cota-Parte do Fundo de Participação dos Municípios - 1% Cota entregue no mês de julho - Principal</t>
  </si>
  <si>
    <t>1.7.1.8.01.4.1.01.00.00</t>
  </si>
  <si>
    <t>Cota-Parte do FPM - 1% Cota entregue no mês de julho - Principal - PRÓPRIO</t>
  </si>
  <si>
    <t>1.7.1.8.01.4.1.02.00.00</t>
  </si>
  <si>
    <t>Cota-Parte do FPM - 1% Cota entregue no mês de julho - Principal -  MDE</t>
  </si>
  <si>
    <t>1.7.1.8.01.4.1.03.00.00</t>
  </si>
  <si>
    <t>Cota-Parte do FPM - 1% Cota entregue no mês de julho - Principal - ASPS</t>
  </si>
  <si>
    <t>1.7.1.8.01.5.0.00.00.00</t>
  </si>
  <si>
    <t>Cota-Parte do Imposto Sobre a Propriedade Territorial Rural</t>
  </si>
  <si>
    <t>1.7.1.8.01.5.1.00.00.00</t>
  </si>
  <si>
    <t>Cota-Parte do Imposto Sobre a Propriedade Territorial Rural - Principal</t>
  </si>
  <si>
    <t>1.7.1.8.01.5.1.01.00.00</t>
  </si>
  <si>
    <t>Cota-Parte do ITR - Principal - PRÓPRIO</t>
  </si>
  <si>
    <t>1.7.1.8.01.5.1.02.00.00</t>
  </si>
  <si>
    <t>Cota-Parte do ITR - Principal - MDE</t>
  </si>
  <si>
    <t>1.7.1.8.01.5.1.03.00.00</t>
  </si>
  <si>
    <t>Cota-Parte do ITR - Principal - ASPS</t>
  </si>
  <si>
    <t>1.7.1.8.01.5.1.04.00.00</t>
  </si>
  <si>
    <t>Cota-Parte do ITR - Principal - FUNDEB</t>
  </si>
  <si>
    <t>1.7.1.8.02.0.0.00.00.00</t>
  </si>
  <si>
    <t>Transferência da Compensação Financeira pela Exploração de Recursos Naturais</t>
  </si>
  <si>
    <t>1.7.1.8.02.6.0.00.00.00</t>
  </si>
  <si>
    <t>Cota-Parte do Fundo Especial do Petróleo – FEP</t>
  </si>
  <si>
    <t>1.7.1.8.02.6.1.00.00.00</t>
  </si>
  <si>
    <t>Cota-Parte do Fundo Especial do Petróleo – FEP - Principal</t>
  </si>
  <si>
    <t>1.7.1.8.03.0.0.00.00.00</t>
  </si>
  <si>
    <t>Transferência de Recursos do Sistema Único de Saúde – SUS – Repasses Fundo a Fundo</t>
  </si>
  <si>
    <t>1.7.1.8.03.1.0.00.00.00</t>
  </si>
  <si>
    <t>1.7.1.8.03.1.1.00.00.00</t>
  </si>
  <si>
    <t>Transferência de Recursos do Sistema Único de Saúde – SUS – Repasses Fundo a Fundo - Principal</t>
  </si>
  <si>
    <t>1.7.1.8.04.0.0.00.00.00</t>
  </si>
  <si>
    <t>Transferências de Recursos do Fundo Nacional de Assistência Social – FNAS</t>
  </si>
  <si>
    <t>1.7.1.8.04.1.0.00.00.00</t>
  </si>
  <si>
    <t>1.7.1.8.04.1.1.00.00.00</t>
  </si>
  <si>
    <t>Transferências de Recursos do Fundo Nacional de Assistência Social – FNAS - Principal</t>
  </si>
  <si>
    <t>1.7.1.8.05.0.0.00.00.00</t>
  </si>
  <si>
    <t>Transferências de Recursos do Fundo Nacional do Desenvolvimento da Educação – FNDE</t>
  </si>
  <si>
    <t>1.7.1.8.05.1.0.00.00.00</t>
  </si>
  <si>
    <t>Transferências do Salário-Educação</t>
  </si>
  <si>
    <t>1.7.1.8.05.1.1.00.00.00</t>
  </si>
  <si>
    <t>Transferências do Salário-Educação - Principal</t>
  </si>
  <si>
    <t>1.7.1.8.05.2.0.00.00.00</t>
  </si>
  <si>
    <t>Transferências Diretas do FNDE referentes ao Programa Dinheiro Direto na Escola – PDDE</t>
  </si>
  <si>
    <t>1.7.1.8.05.2.1.00.00.00</t>
  </si>
  <si>
    <t>Transferências Diretas do FNDE referentes ao Programa Dinheiro Direto na Escola – PDDE - Principal</t>
  </si>
  <si>
    <t>1.7.1.8.05.3.0.00.00.00</t>
  </si>
  <si>
    <t>Transferências Diretas do FNDE referentes ao Programa Nacional de Alimentação Escolar – PNAE</t>
  </si>
  <si>
    <t>1.7.1.8.05.3.1.00.00.00</t>
  </si>
  <si>
    <t>Transferências Diretas do FNDE referentes ao Programa Nacional de Alimentação Escolar – PNAE - Principal</t>
  </si>
  <si>
    <t>1.7.1.8.05.4.0.00.00.00</t>
  </si>
  <si>
    <t>Transferências Diretas do FNDE referentes ao Programa Nacional de Apoio ao Transporte do Escolar – PNATE</t>
  </si>
  <si>
    <t>1.7.1.8.05.4.1.00.00.00</t>
  </si>
  <si>
    <t>Transferências Diretas do FNDE referentes ao Programa Nacional de Apoio ao Transporte do Escolar – PNATE - Principal</t>
  </si>
  <si>
    <t>1.7.1.8.05.9.0.00.00.00</t>
  </si>
  <si>
    <t>Outras Transferências Diretas do Fundo Nacional do Desenvolvimento da Educação – FNDE</t>
  </si>
  <si>
    <t>1.7.1.8.05.9.1.00.00.00</t>
  </si>
  <si>
    <t>Outras Transferências Diretas do Fundo Nacional do Desenvolvimento da Educação – FNDE - Principal</t>
  </si>
  <si>
    <t>1.7.1.8.03.1.1.01.00.00</t>
  </si>
  <si>
    <t>1.7.1.8.03.1.1.01.01.00</t>
  </si>
  <si>
    <t>1.7.1.8.03.1.1.01.02.00</t>
  </si>
  <si>
    <t>1.7.1.8.03.1.1.01.03.00</t>
  </si>
  <si>
    <t>1.7.1.8.03.1.1.01.04.00</t>
  </si>
  <si>
    <t>1.7.1.8.03.1.1.01.05.00</t>
  </si>
  <si>
    <t>1.7.1.8.03.1.1.02.00.00</t>
  </si>
  <si>
    <t>1.7.1.8.03.1.1.02.01.00</t>
  </si>
  <si>
    <t>Agentes Comunitários de Saúde</t>
  </si>
  <si>
    <t>1.7.1.8.03.1.1.02.02.00</t>
  </si>
  <si>
    <t>1.7.1.8.03.1.1.02.03.00</t>
  </si>
  <si>
    <t>1.7.1.8.03.1.1.02.04.00</t>
  </si>
  <si>
    <t>1.7.1.8.03.1.1.03.00.00</t>
  </si>
  <si>
    <t>1.7.1.8.03.1.1.03.01.00</t>
  </si>
  <si>
    <t>1.7.1.8.03.1.1.03.02.00</t>
  </si>
  <si>
    <t>1.7.1.8.03.1.1.03.03.00</t>
  </si>
  <si>
    <t>1.7.1.8.03.1.1.03.04.00</t>
  </si>
  <si>
    <t>1.7.1.8.03.1.1.03.05.00</t>
  </si>
  <si>
    <t>1.7.1.8.03.1.1.04.00.00</t>
  </si>
  <si>
    <t>1.7.1.8.03.1.1.04.01.00</t>
  </si>
  <si>
    <t>1.7.1.8.06.0.0.00.00.00</t>
  </si>
  <si>
    <t>Transferência Financeira do ICMS – Desoneração – L.C. Nº 87/96</t>
  </si>
  <si>
    <t>1.7.1.8.06.1.0.00.00.00</t>
  </si>
  <si>
    <t>1.7.1.8.06.1.1.00.00.00</t>
  </si>
  <si>
    <t>Transferência Financeira do ICMS – Desoneração – L.C. Nº 87/96 - Principal</t>
  </si>
  <si>
    <t>1.7.1.8.06.1.1.01.00.00</t>
  </si>
  <si>
    <t>Transferência Financeira do ICMS – Desoneração – L.C. Nº 87/96 - Principal - PRÓPRIO</t>
  </si>
  <si>
    <t>1.7.1.8.06.1.1.02.00.00</t>
  </si>
  <si>
    <t>Transferência Financeira do ICMS – Desoneração – L.C. Nº 87/96 - Principal - MDE</t>
  </si>
  <si>
    <t>1.7.1.8.06.1.1.03.00.00</t>
  </si>
  <si>
    <t>Transferência Financeira do ICMS – Desoneração – L.C. Nº 87/96 - Principal - ASPS</t>
  </si>
  <si>
    <t>1.7.1.8.06.1.1.04.00.00</t>
  </si>
  <si>
    <t>Transferência Financeira do ICMS – Desoneração – L.C. Nº 87/96 - Principal - FUNDEB</t>
  </si>
  <si>
    <t>1.7.1.8.05.9.1.01.00.00</t>
  </si>
  <si>
    <t>1.7.1.8.05.9.1.02.00.00</t>
  </si>
  <si>
    <t>1.7.1.8.05.9.1.03.00.00</t>
  </si>
  <si>
    <t>1.7.1.8.99.0.0.00.00.00</t>
  </si>
  <si>
    <t>Outras Transferências da União</t>
  </si>
  <si>
    <t>1.7.1.8.99.1.0.00.00.00</t>
  </si>
  <si>
    <t>1.7.1.8.99.1.1.00.00.00</t>
  </si>
  <si>
    <t>Outras Transferências da União - Principal</t>
  </si>
  <si>
    <t>1.7.1.8.99.1.1.01.00.00</t>
  </si>
  <si>
    <t>1.7.2.0.00.0.0.00.00.00</t>
  </si>
  <si>
    <t>Transferências dos Estados e do Distrito Federal e de suas Entidades</t>
  </si>
  <si>
    <t>1.7.2.8.00.0.0.00.00.00</t>
  </si>
  <si>
    <t>Transferências dos Estados - Específica E/M</t>
  </si>
  <si>
    <t>1.7.2.8.01.0.0.00.00.00</t>
  </si>
  <si>
    <t>1.7.2.8.01.1.0.00.00.00</t>
  </si>
  <si>
    <t>Cota-Parte do ICMS</t>
  </si>
  <si>
    <t>1.7.2.8.01.1.1.00.00.00</t>
  </si>
  <si>
    <t>Cota-Parte do ICMS - Principal</t>
  </si>
  <si>
    <t>Cota-Parte do ICMS - Principal - PRÓPRIO</t>
  </si>
  <si>
    <t>Cota-Parte do ICMS - Principal - MDE</t>
  </si>
  <si>
    <t>Cota-Parte do ICMS - Principal- ASPS</t>
  </si>
  <si>
    <t>Cota-Parte do ICMS - Principal - FUNDEB</t>
  </si>
  <si>
    <t>1.7.2.8.01.1.1.01.00.00</t>
  </si>
  <si>
    <t>1.7.2.8.01.1.1.02.00.00</t>
  </si>
  <si>
    <t>1.7.2.8.01.1.1.03.00.00</t>
  </si>
  <si>
    <t>1.7.2.8.01.1.1.04.00.00</t>
  </si>
  <si>
    <t>1.7.2.8.01.2.0.00.00.00</t>
  </si>
  <si>
    <t>Cota-Parte do IPVA</t>
  </si>
  <si>
    <t>1.7.2.8.01.2.1.00.00.00</t>
  </si>
  <si>
    <t>Cota-Parte do IPVA - Principal</t>
  </si>
  <si>
    <t>Cota-Parte do IPVA - Principal - PRÓPRIO</t>
  </si>
  <si>
    <t>Cota-Parte do IPVA - Principal - MDE</t>
  </si>
  <si>
    <t>Cota-Parte do IPVA - Principal - ASPS</t>
  </si>
  <si>
    <t>Cota-Parte do IPVA - Principal - FUNDEB</t>
  </si>
  <si>
    <t>1.7.2.8.01.2.1.01.00.00</t>
  </si>
  <si>
    <t>1.7.2.8.01.2.1.02.00.00</t>
  </si>
  <si>
    <t>1.7.2.8.01.2.1.03.00.00</t>
  </si>
  <si>
    <t>1.7.2.8.01.2.1.04.00.00</t>
  </si>
  <si>
    <t>1.7.2.8.01.3.0.00.00.00</t>
  </si>
  <si>
    <t>Cota-Parte do IPI - Municípios</t>
  </si>
  <si>
    <t>1.7.2.8.01.3.1.00.00.00</t>
  </si>
  <si>
    <t>Cota-Parte do IPI - Municípios - Principal</t>
  </si>
  <si>
    <t>1.7.2.8.01.3.1.01.00.00</t>
  </si>
  <si>
    <t>Cota-Parte do IPI - Municípios - Principal - PRÓPRIO</t>
  </si>
  <si>
    <t>1.7.2.8.01.3.1.02.00.00</t>
  </si>
  <si>
    <t>Cota-Parte do IPI - Municípios - Principal - MDE</t>
  </si>
  <si>
    <t>1.7.2.8.01.3.1.03.00.00</t>
  </si>
  <si>
    <t>Cota-Parte do IPI - Municípios - Principal - ASPS</t>
  </si>
  <si>
    <t>1.7.2.8.01.3.1.04.00.00</t>
  </si>
  <si>
    <t>Cota-Parte do IPI - Municípios - Principal - FUNDEB</t>
  </si>
  <si>
    <t>1.7.2.8.01.4.0.00.00.00</t>
  </si>
  <si>
    <t>Cota-Parte da Contribuição de Intervenção no Domínio Econômico</t>
  </si>
  <si>
    <t>1.7.2.8.01.4.1.00.00.00</t>
  </si>
  <si>
    <t>Cota-Parte da Contribuição de Intervenção no Domínio Econômico - Principal</t>
  </si>
  <si>
    <t>1.7.2.8.03.0.0.00.00.00</t>
  </si>
  <si>
    <t>Transferência de Recursos do Estado para Programas de Saúde – Repasse Fundo a Fundo</t>
  </si>
  <si>
    <t>1.7.2.8.03.1.0.00.00.00</t>
  </si>
  <si>
    <t>1.7.2.8.03.1.1.00.00.00</t>
  </si>
  <si>
    <t>Transferência de Recursos do Estado para Programas de Saúde – Repasse Fundo a Fundo - Principal</t>
  </si>
  <si>
    <t>1.7.1.8.04.1.1.01.00.00</t>
  </si>
  <si>
    <t>1.7.1.8.04.1.1.02.00.00</t>
  </si>
  <si>
    <t>1.7.1.8.04.1.1.03.00.00</t>
  </si>
  <si>
    <t>1.7.1.8.04.1.1.04.00.00</t>
  </si>
  <si>
    <t>1.7.1.8.04.1.1.05.00.00</t>
  </si>
  <si>
    <t>1.7.1.8.04.1.1.06.00.00</t>
  </si>
  <si>
    <t>1.7.1.8.04.1.1.07.00.00</t>
  </si>
  <si>
    <t>1.7.2.8.03.1.1.01.00.00</t>
  </si>
  <si>
    <t>1.7.2.8.03.1.1.02.00.00</t>
  </si>
  <si>
    <t>1.7.2.8.03.1.1.03.00.00</t>
  </si>
  <si>
    <t>1.7.2.8.03.1.1.04.00.00</t>
  </si>
  <si>
    <t>1.7.2.8.03.1.1.05.00.00</t>
  </si>
  <si>
    <t>1.7.2.8.03.1.1.06.00.00</t>
  </si>
  <si>
    <t>1.7.2.8.03.1.1.07.00.00</t>
  </si>
  <si>
    <t>1.7.2.8.03.1.1.08.00.00</t>
  </si>
  <si>
    <t>1.7.2.8.03.1.1.09.00.00</t>
  </si>
  <si>
    <t>1.7.2.8.03.1.1.10.00.00</t>
  </si>
  <si>
    <t>1.7.2.8.03.1.1.11.00.00</t>
  </si>
  <si>
    <t>1.7.2.8.03.1.1.12.00.00</t>
  </si>
  <si>
    <t>1.7.2.8.03.1.1.13.00.00</t>
  </si>
  <si>
    <t>1.7.2.8.99.0.0.00.00.00</t>
  </si>
  <si>
    <t>Outras Transferências dos Estados</t>
  </si>
  <si>
    <t>1.7.2.8.99.1.0.00.00.00</t>
  </si>
  <si>
    <t>1.7.2.8.99.1.1.00.00.00</t>
  </si>
  <si>
    <t>Outras Transferências dos Estados - Principal</t>
  </si>
  <si>
    <t>1.7.2.8.99.1.1.01.00.00</t>
  </si>
  <si>
    <t>Cota-Parte das Multas de Trânsito - Principal</t>
  </si>
  <si>
    <t>1.7.5.8.00.0.0.00.00.00</t>
  </si>
  <si>
    <t>Transferências de Outras Instituições Públicas - Específica E/M</t>
  </si>
  <si>
    <t>1.7.5.8.01.0.0.00.00.00</t>
  </si>
  <si>
    <t>Transferências de Recursos do Fundo de Manutenção e Desenvolvimento da Educação Básica e de Valorização dos Profissionais da Educação – FUNDEB</t>
  </si>
  <si>
    <t>1.7.5.8.01.1.0.00.00.00</t>
  </si>
  <si>
    <t>1.7.5.8.01.1.1.00.00.00</t>
  </si>
  <si>
    <t>Transferências de Recursos do Fundo de Manutenção e Desenvolvimento da Educação Básica e de Valorização dos Profissionais da Educação – FUNDEB - Principal</t>
  </si>
  <si>
    <t>1.7.5.0.00.0.0.00.00.00</t>
  </si>
  <si>
    <t>Transferências de Outras Instituições Públicas</t>
  </si>
  <si>
    <t>1.7.4.0.00.0.0.00.00.00</t>
  </si>
  <si>
    <t>Transferências de Instituições Privadas</t>
  </si>
  <si>
    <t>1.7.4.0.00.1.0.00.00.00</t>
  </si>
  <si>
    <t>1.7.4.0.00.1.1.00.00.00</t>
  </si>
  <si>
    <t>Transferências de Instituições Privadas - Principal</t>
  </si>
  <si>
    <t>1.7.4.0.00.1.1.01.00.00</t>
  </si>
  <si>
    <t>Doações em Benefício de Crianças e Adolescentes - PJ - Principal</t>
  </si>
  <si>
    <t>1.7.4.0.00.1.1.02.00.00</t>
  </si>
  <si>
    <t>Doações em Benefício de Idosos - PJ - principal</t>
  </si>
  <si>
    <t>1.7.4.0.00.1.1.03.00.00</t>
  </si>
  <si>
    <t>1.7.7.0.00.0.0.00.00.00</t>
  </si>
  <si>
    <t>Transferências de Pessoas Físicas</t>
  </si>
  <si>
    <t>1.7.7.0.00.1.0.00.00.00</t>
  </si>
  <si>
    <t>1.7.7.0.00.1.1.00.00.00</t>
  </si>
  <si>
    <t>Transferências de Pessoas Físicas - Principal</t>
  </si>
  <si>
    <t>1.7.7.0.00.1.1.01.00.00</t>
  </si>
  <si>
    <t>Doações em Benefício de Crianças e Adolescentes - PF - Principal</t>
  </si>
  <si>
    <t>1.7.7.0.00.1.1.02.00.00</t>
  </si>
  <si>
    <t>Doações em Benefício de Idosos - PF - Principal</t>
  </si>
  <si>
    <t>1.1.2.1.01.1.2.00.00.00</t>
  </si>
  <si>
    <t>Taxas de Inspeção, Controle e Fiscalização - Multas e Juros</t>
  </si>
  <si>
    <t>1.1.2.1.01.1.3.00.00.00</t>
  </si>
  <si>
    <t>Taxas de Inspeção, Controle e Fiscalização - Dívida Ativa</t>
  </si>
  <si>
    <t>1.1.2.1.01.1.4.00.00.00</t>
  </si>
  <si>
    <t>Taxas de Inspeção, Controle e Fiscalização - Dívida Ativa - Multas e Juros</t>
  </si>
  <si>
    <t>1.1.2.1.01.1.2.01.00.00</t>
  </si>
  <si>
    <t>1.1.2.1.01.1.2.07.00.00</t>
  </si>
  <si>
    <t>1.9.0.0.00.0.0.00.00.00</t>
  </si>
  <si>
    <t>Outras Receitas Correntes</t>
  </si>
  <si>
    <t>1.9.1.0.00.0.0.00.00.00</t>
  </si>
  <si>
    <t>Multas Administrativas, Contratuais e Judiciais</t>
  </si>
  <si>
    <t>1.9.1.0.01.0.0.00.00.00</t>
  </si>
  <si>
    <t>Multas Previstas em Legislação Específica</t>
  </si>
  <si>
    <t>1.9.1.0.01.1.0.00.00.00</t>
  </si>
  <si>
    <t>1.9.1.0.01.1.1.00.00.00</t>
  </si>
  <si>
    <t>Multas Previstas em Legislação Específica - Principal</t>
  </si>
  <si>
    <t>1.9.1.0.01.1.2.00.00.00</t>
  </si>
  <si>
    <t>Multas Previstas em Legislação Específica - Multas e Juros</t>
  </si>
  <si>
    <t>1.9.1.0.01.1.3.00.00.00</t>
  </si>
  <si>
    <t>Multas Previstas em Legislação Específica - Dívida Ativa</t>
  </si>
  <si>
    <t>1.9.1.0.01.1.4.00.00.00</t>
  </si>
  <si>
    <t>Multas Previstas em Legislação Específica - Dívida Ativa - Multas e Juros</t>
  </si>
  <si>
    <t>1.1.1.8.02.3.4.00.00.00</t>
  </si>
  <si>
    <t>Imposto sobre Serviços de Qualquer Natureza - Dívida Ativa - Multas e Juros</t>
  </si>
  <si>
    <t>1.1.1.8.02.3.4.01.00.00</t>
  </si>
  <si>
    <t>ISS - Dívida Ativa -Multas e Juros - PRÓPRIO</t>
  </si>
  <si>
    <t>1.1.1.8.02.3.4.02.00.00</t>
  </si>
  <si>
    <t>ISS - Dívida Ativa -Multas e Juros - MDE</t>
  </si>
  <si>
    <t>1.1.1.8.02.3.4.03.00.00</t>
  </si>
  <si>
    <t>ISS - Dívida Ativa -Multas e Juros - ASPS</t>
  </si>
  <si>
    <t>1.9.1.0.09.0.0.00.00.00</t>
  </si>
  <si>
    <t>Multas e Juros Previstos em Contratos</t>
  </si>
  <si>
    <t>1.9.1.0.09.1.0.00.00.00</t>
  </si>
  <si>
    <t>1.9.1.0.09.1.1.00.00.00</t>
  </si>
  <si>
    <t>Multas e Juros Previstos em Contratos - Principal</t>
  </si>
  <si>
    <t>1.9.2.0.00.0.0.00.00.00</t>
  </si>
  <si>
    <t>Indenizações, Restituições e Ressarcimentos</t>
  </si>
  <si>
    <t>1.9.2.2.00.0.0.00.00.00</t>
  </si>
  <si>
    <t>Restituições</t>
  </si>
  <si>
    <t>1.9.2.2.99.0.0.00.00.00</t>
  </si>
  <si>
    <t>Outras Restituições</t>
  </si>
  <si>
    <t>1.9.2.2.99.1.0.00.00.00</t>
  </si>
  <si>
    <t>1.9.2.2.99.1.1.00.00.00</t>
  </si>
  <si>
    <t>Outras Restituições - Principal</t>
  </si>
  <si>
    <t>1.9.2.2.99.1.1.04.00.00</t>
  </si>
  <si>
    <t>Restituição Pelo Pagamento Indevido - Principal</t>
  </si>
  <si>
    <t>1.9.2.2.99.1.3.00.00.00</t>
  </si>
  <si>
    <t>Outras Restituições - Dívida Ativa</t>
  </si>
  <si>
    <t>1.9.2.2.99.1.3.01.00.00</t>
  </si>
  <si>
    <t>Restituições Determinadas pelo TCE - Dívida Ativa</t>
  </si>
  <si>
    <t>1.1.1.8.02.3.3.00.00.00</t>
  </si>
  <si>
    <t>Imposto sobre Serviços de Qualquer Natureza - Dívida Ativa</t>
  </si>
  <si>
    <t>1.1.1.8.02.3.3.01.00.00</t>
  </si>
  <si>
    <t>ISS - Dívida Ativa - PRÓPRIO</t>
  </si>
  <si>
    <t>1.1.1.8.02.3.3.02.00.00</t>
  </si>
  <si>
    <t>ISS - Dívida Ativa - MDE</t>
  </si>
  <si>
    <t>1.1.1.8.02.3.3.03.00.00</t>
  </si>
  <si>
    <t>ISS - Dívida Ativa - ASPS</t>
  </si>
  <si>
    <t>1.9.9.0.03.0.0.00.00.00</t>
  </si>
  <si>
    <t>Compensações Financeiras entre o Regime Geral e os Regimes Próprios de Previdência dos Servidores</t>
  </si>
  <si>
    <t>1.9.9.0.03.1.0.00.00.00</t>
  </si>
  <si>
    <t>1.9.9.0.03.1.1.00.00.00</t>
  </si>
  <si>
    <t>Compensações Financeiras entre o Regime Geral e os Regimes Próprios de Previdência dos Servidores - Principal</t>
  </si>
  <si>
    <t>1.9.9.0.03.1.1.01.00.00</t>
  </si>
  <si>
    <t>1.9.9.0.12.2.0.00.00.00</t>
  </si>
  <si>
    <t>Ônus de Sucumbência</t>
  </si>
  <si>
    <t>1.9.9.0.12.2.1.00.00.00</t>
  </si>
  <si>
    <t>Ônus de Sucumbência - Principal</t>
  </si>
  <si>
    <t>1.9.9.0.99.0.0.00.00.00</t>
  </si>
  <si>
    <t>Outras Receitas</t>
  </si>
  <si>
    <t>1.9.9.0.99.1.0.00.00.00</t>
  </si>
  <si>
    <t>Outras Receitas - Primárias</t>
  </si>
  <si>
    <t>1.9.9.0.99.1.1.00.00.00</t>
  </si>
  <si>
    <t>Outras Receitas - Primárias - Principal</t>
  </si>
  <si>
    <t>1.9.9.0.99.1.1.01.00.00</t>
  </si>
  <si>
    <t>Outras Receitas Diretamente Arrecadadas pelo RPPS - Principal</t>
  </si>
  <si>
    <t>1.9.9.0.99.1.1.02.00.00</t>
  </si>
  <si>
    <t>Receitas Diretamente Arrecadadas pelo Fundo de Assistência Social dos Servidores - Principal</t>
  </si>
  <si>
    <t>1.9.9.0.99.1.1.03.00.00</t>
  </si>
  <si>
    <t>Receitas Diretamente Arrecadadas pelo Fundo de Assistência à Saúde dos Servidores - Principal</t>
  </si>
  <si>
    <t>1.9.9.0.99.2.0.00.00.00</t>
  </si>
  <si>
    <t>Outras Receitas - Financeiras</t>
  </si>
  <si>
    <t>1.9.9.0.99.2.1.00.00.00</t>
  </si>
  <si>
    <t>Outras Receitas - Financeiras - Principal</t>
  </si>
  <si>
    <t>2.0.0.0.00.0.0.00.00.00</t>
  </si>
  <si>
    <t>Receitas de Capital</t>
  </si>
  <si>
    <t>2.1.0.0.00.0.0.00.00.00</t>
  </si>
  <si>
    <t>Operações de Crédito</t>
  </si>
  <si>
    <t>2.1.1.0.00.0.0.00.00.00</t>
  </si>
  <si>
    <t>Operações de Crédito - Mercado Interno</t>
  </si>
  <si>
    <t>2.1.1.9.00.0.0.00.00.00</t>
  </si>
  <si>
    <t>Outras Operações de Crédito - Mercado Interno</t>
  </si>
  <si>
    <t>2.1.1.9.00.1.0.00.00.00</t>
  </si>
  <si>
    <t>2.1.1.9.00.1.1.00.00.00</t>
  </si>
  <si>
    <t>Outras Operações de Crédito - Mercado Interno - Principal</t>
  </si>
  <si>
    <t>2.2.0.0.00.0.0.00.00.00</t>
  </si>
  <si>
    <t>Alienação de Bens</t>
  </si>
  <si>
    <t>2.2.2.0.00.0.0.00.00.00</t>
  </si>
  <si>
    <t>Alienação de Bens Imóveis</t>
  </si>
  <si>
    <t>2.2.2.0.00.1.0.00.00.00</t>
  </si>
  <si>
    <t>2.2.2.0.00.1.1.00.00.00</t>
  </si>
  <si>
    <t>Alienação de Bens Imóveis - Principal</t>
  </si>
  <si>
    <t>2.2.2.0.00.1.1.01.00.00</t>
  </si>
  <si>
    <t xml:space="preserve">Alienação de Bens Imóveis - Principal - RPPS </t>
  </si>
  <si>
    <t>2.2.2.0.00.1.1.02.00.00</t>
  </si>
  <si>
    <t>Alienação de Bens Imóveis - Principal - Exceto RPPS</t>
  </si>
  <si>
    <t>2.3.0.0.00.0.0.00.00.00</t>
  </si>
  <si>
    <t>Amortização de Empréstimos</t>
  </si>
  <si>
    <t>2.3.0.0.06.0.0.00.00.00</t>
  </si>
  <si>
    <t>Amortização de Empréstimos Contratuais</t>
  </si>
  <si>
    <t>2.3.0.0.06.1.0.00.00.00</t>
  </si>
  <si>
    <t>2.3.0.0.06.1.1.00.00.00</t>
  </si>
  <si>
    <t>Amortização de Empréstimos Contratuais - Principal</t>
  </si>
  <si>
    <t>2.4.0.0.00.0.0.00.00.00</t>
  </si>
  <si>
    <t>Transferências de Capital</t>
  </si>
  <si>
    <t>2.4.1.0.00.0.0.00.00.00</t>
  </si>
  <si>
    <t>2.4.1.8.00.0.0.00.00.00</t>
  </si>
  <si>
    <t>2.4.1.8.10.9.0.00.00.00</t>
  </si>
  <si>
    <t>Outras Transferências de Convênios da União</t>
  </si>
  <si>
    <t>2.4.1.8.10.9.1.00.00.00</t>
  </si>
  <si>
    <t>Outras Transferências de Convênios da União - Principal</t>
  </si>
  <si>
    <t>2.4.1.8.99.0.0.00.00.00</t>
  </si>
  <si>
    <t>2.4.1.8.99.1.0.00.00.00</t>
  </si>
  <si>
    <t>2.4.1.8.99.1.1.00.00.00</t>
  </si>
  <si>
    <t>2.4.1.8.10.0.0.00.00.00</t>
  </si>
  <si>
    <t>Transferência de Convênios da União e de suas Entidades</t>
  </si>
  <si>
    <t>2.4.1.8.10.2.0.00.00.00</t>
  </si>
  <si>
    <t>Transferências de Convênio da União destinadas a Programas de Educação</t>
  </si>
  <si>
    <t>2.4.1.8.10.2.1.00.00.00</t>
  </si>
  <si>
    <t>Transferências de Convênio da União destinadas a Programas de Educação - Principal</t>
  </si>
  <si>
    <t>1.9.1.0.01.1.1.03.00.00</t>
  </si>
  <si>
    <t>1.9.1.0.01.1.1.04.00.00</t>
  </si>
  <si>
    <t>1.1.2.1.01.1.3.07.00.00</t>
  </si>
  <si>
    <t>Taxa de Controle e Fiscalização Ambiental - Multas e Juros</t>
  </si>
  <si>
    <t>1.1.2.1.04.1.2.00.00.00</t>
  </si>
  <si>
    <t>1.1.2.1.04.1.4.00.00.00</t>
  </si>
  <si>
    <t>Taxa de Controle e Fiscalização Ambiental - Dívida Ativa - Multas e Juros</t>
  </si>
  <si>
    <t>Taxas pela Prestação de Serviços - Multas e Juros</t>
  </si>
  <si>
    <t>1.1.2.2.01.1.2.00.00.00</t>
  </si>
  <si>
    <t>1.1.2.2.01.1.2.01.00.00</t>
  </si>
  <si>
    <t>Taxas pela Prestação de Serviços -Dívida Ativa</t>
  </si>
  <si>
    <t>1.1.2.2.01.1.3.00.00.00</t>
  </si>
  <si>
    <t>1.1.2.2.01.1.3.01.00.00</t>
  </si>
  <si>
    <t>Taxas pela Prestação de Serviços -Dívida Ativa - Multa e Juros</t>
  </si>
  <si>
    <t>1.1.2.2.01.1.4.00.00.00</t>
  </si>
  <si>
    <t>1.1.2.1.01.1.4.01.00.00</t>
  </si>
  <si>
    <t>1.1.2.1.01.1.4.07.00.00</t>
  </si>
  <si>
    <t>Multas por Auto de Infração</t>
  </si>
  <si>
    <t>1.9.1.0.01.1.1.04.01.00</t>
  </si>
  <si>
    <t>1.9.1.0.01.1.1.04.02.00</t>
  </si>
  <si>
    <t>1.9.1.0.01.1.1.04.03.00</t>
  </si>
  <si>
    <t>1.9.1.0.01.1.1.04.04.00</t>
  </si>
  <si>
    <t>1.9.1.0.01.1.1.04.05.00</t>
  </si>
  <si>
    <t>1.9.1.0.01.1.4.04.00.00.00</t>
  </si>
  <si>
    <t>1.9.1.0.09.1.1.01.00.00.00</t>
  </si>
  <si>
    <t>1.9.1.0.99.1.1.01.01.00</t>
  </si>
  <si>
    <t>1.9.1.0.99.1.1.01.02.00</t>
  </si>
  <si>
    <t>1.9.1.0.99.1.1.03.01.00</t>
  </si>
  <si>
    <t>1.9.9.0.99.2.1.01.00.00</t>
  </si>
  <si>
    <t>1.9.9.0.00.0.0.00.00.00</t>
  </si>
  <si>
    <t>Demais Receitas Correntes</t>
  </si>
  <si>
    <t>IMPOSTOS, TAXAS E CONTRIBUIÇÕES DE MELHORIA</t>
  </si>
  <si>
    <t>1.3.2.2.00.00.00.00</t>
  </si>
  <si>
    <t>Dividendos</t>
  </si>
  <si>
    <t>1.3.2.5.01.03.79.00.00</t>
  </si>
  <si>
    <t>1506</t>
  </si>
  <si>
    <t>Rec. Rem. de Dep. Banc. - Conv. 842349/2016 Aquisição de Veic</t>
  </si>
  <si>
    <t>1.3.2.5.01.99.99.92.00</t>
  </si>
  <si>
    <t>Rec. Rem. de Dep. Banc. - Ações de Recup. Termo Comp.</t>
  </si>
  <si>
    <t>Rec. Rem. de Dep. Banc. - CORSAN Ação Civil Pública</t>
  </si>
  <si>
    <t>1511</t>
  </si>
  <si>
    <t>1.3.2.5.01.99.99.93.00</t>
  </si>
  <si>
    <t>1.3.2.5.01.99.99.94.00</t>
  </si>
  <si>
    <t>Rec. Rem. de Dep. Banc. - Cont. 818588/2015 - Praça Dois de Nov.</t>
  </si>
  <si>
    <t>1493</t>
  </si>
  <si>
    <t>1.3.2.5.01.99.99.95.00</t>
  </si>
  <si>
    <t>Rec. Rem. de Dep. Banc. - FUNCULTURA</t>
  </si>
  <si>
    <t>1.7.5.0.00.00.04.00.00</t>
  </si>
  <si>
    <t>1.7.6.1.03.13.00.00.00</t>
  </si>
  <si>
    <t>FNAS - Convênio 842349/2016 Aquis. Veic.</t>
  </si>
  <si>
    <t>1.9.1.8.99.07.00.00.00</t>
  </si>
  <si>
    <t>Multas por Descumprimento de TAC</t>
  </si>
  <si>
    <t>1.9.1.9.27.00.06.00.00</t>
  </si>
  <si>
    <t>MULTAS CONTRATUAIS - DISTR. INDUSTRIAL</t>
  </si>
  <si>
    <t>Recuperação de Despesas de Exercícios Anteriores - IPASSP</t>
  </si>
  <si>
    <t>1.9.2.0.07.04.00.00.00</t>
  </si>
  <si>
    <t>Recuperação de Desp. de Exercícios Anteriores - IPASSP Saúde</t>
  </si>
  <si>
    <t>Outras Restituições – IPASSP</t>
  </si>
  <si>
    <t>1.9.2.2.99.00.36.00.00</t>
  </si>
  <si>
    <t>Outras Restituições - PIM</t>
  </si>
  <si>
    <t>1.9.3.2.99.01.14.00.00</t>
  </si>
  <si>
    <t>Rec. Div. Ativa não Trib. - Nai Trânsito</t>
  </si>
  <si>
    <t>1.9.9.0.99.00.23.00.00</t>
  </si>
  <si>
    <t>Outras Receitas - PROCON</t>
  </si>
  <si>
    <t>2.4.2.1.01.00.03.00.00</t>
  </si>
  <si>
    <t>Programa de Financ. Ações Alimentação</t>
  </si>
  <si>
    <t>2.4.2.1.99.00.79.00.00</t>
  </si>
  <si>
    <t>Contrato 818588/2015 - Revit. Pça Dois Nov</t>
  </si>
  <si>
    <t>2.4.2.1.99.00.80.00.00</t>
  </si>
  <si>
    <t>Transf. Minst. Integração Nacional - Ações de Recup.</t>
  </si>
  <si>
    <t>2.4.7.2.00.00.00.00</t>
  </si>
  <si>
    <t>TRANSFERÊNCIAS DE CONVÊNIOS DOS ESTADOS E DO DISTRITO FEDERAL E DE SUAS ENTIDADES</t>
  </si>
  <si>
    <t>TRANSFERÊNCIAS DE CONVÊNIOS DO ESTADO DESTINADAS A PROGRAMAS DE MEIO AMBIENTE</t>
  </si>
  <si>
    <t>2.4.7.2.04.01.00.00.00</t>
  </si>
  <si>
    <t>2.4.7.2.04.00.00.00.00</t>
  </si>
  <si>
    <t>Transf. Conv. da CORSAN em ACP</t>
  </si>
  <si>
    <t>Rec. Rem. de Dep. Banc. -FES</t>
  </si>
  <si>
    <t>2021</t>
  </si>
  <si>
    <t>1.7.1.8.04.1.1.08.00.00</t>
  </si>
  <si>
    <t>FNAS- Proteção Social Especial</t>
  </si>
  <si>
    <t>1522</t>
  </si>
</sst>
</file>

<file path=xl/styles.xml><?xml version="1.0" encoding="utf-8"?>
<styleSheet xmlns="http://schemas.openxmlformats.org/spreadsheetml/2006/main">
  <numFmts count="38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#,##0.00\ ;&quot; (&quot;#,##0.00\);&quot; -&quot;#\ ;@\ "/>
    <numFmt numFmtId="181" formatCode="#,##0.00_ ;[Red]\-#,##0.00\ "/>
    <numFmt numFmtId="182" formatCode="dd/mm/yy"/>
    <numFmt numFmtId="183" formatCode="_(* #,##0.00_);_(* \(#,##0.00\);_(* \-??_);_(@_)"/>
    <numFmt numFmtId="184" formatCode="[$-416]dddd\,\ d&quot; de &quot;mmmm&quot; de &quot;yyyy"/>
    <numFmt numFmtId="185" formatCode="#,###.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_ * #,##0.000_ ;_ * \-#,##0.000_ ;_ * &quot;-&quot;??_ ;_ @_ "/>
    <numFmt numFmtId="191" formatCode="&quot;Ativado&quot;;&quot;Ativado&quot;;&quot;Desativado&quot;"/>
    <numFmt numFmtId="192" formatCode="0.0%"/>
    <numFmt numFmtId="193" formatCode="0&quot;.&quot;0&quot;.&quot;0&quot;.&quot;0&quot;.&quot;00&quot;.&quot;0&quot;.&quot;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i/>
      <sz val="10"/>
      <name val="Calibri"/>
      <family val="2"/>
    </font>
    <font>
      <sz val="7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10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10"/>
      <name val="Calibri"/>
      <family val="2"/>
    </font>
    <font>
      <sz val="8"/>
      <color indexed="10"/>
      <name val="Calibri"/>
      <family val="2"/>
    </font>
    <font>
      <i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sz val="8"/>
      <name val="Calibri"/>
      <family val="2"/>
    </font>
    <font>
      <sz val="6"/>
      <color indexed="10"/>
      <name val="Calibri"/>
      <family val="2"/>
    </font>
    <font>
      <sz val="6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7"/>
      <color rgb="FFFF0000"/>
      <name val="Calibri"/>
      <family val="2"/>
    </font>
    <font>
      <i/>
      <sz val="8"/>
      <color theme="1"/>
      <name val="Calibri"/>
      <family val="2"/>
    </font>
    <font>
      <sz val="8"/>
      <color rgb="FFFF0000"/>
      <name val="Calibri"/>
      <family val="2"/>
    </font>
    <font>
      <i/>
      <sz val="10"/>
      <color rgb="FFFF0000"/>
      <name val="Calibri"/>
      <family val="2"/>
    </font>
    <font>
      <sz val="10"/>
      <color rgb="FFFF0000"/>
      <name val="Calibri"/>
      <family val="2"/>
    </font>
    <font>
      <sz val="6"/>
      <color rgb="FFFF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2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5" fillId="14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180" fontId="0" fillId="0" borderId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4" fillId="0" borderId="0">
      <alignment/>
      <protection/>
    </xf>
    <xf numFmtId="0" fontId="0" fillId="5" borderId="4" applyNumberFormat="0" applyAlignment="0" applyProtection="0"/>
    <xf numFmtId="0" fontId="0" fillId="5" borderId="4" applyNumberFormat="0" applyAlignment="0" applyProtection="0"/>
    <xf numFmtId="0" fontId="0" fillId="5" borderId="4" applyNumberFormat="0" applyAlignment="0" applyProtection="0"/>
    <xf numFmtId="0" fontId="0" fillId="5" borderId="4" applyNumberFormat="0" applyAlignment="0" applyProtection="0"/>
    <xf numFmtId="0" fontId="0" fillId="5" borderId="4" applyNumberFormat="0" applyAlignment="0" applyProtection="0"/>
    <xf numFmtId="0" fontId="0" fillId="5" borderId="4" applyNumberFormat="0" applyAlignment="0" applyProtection="0"/>
    <xf numFmtId="0" fontId="0" fillId="5" borderId="4" applyNumberFormat="0" applyAlignment="0" applyProtection="0"/>
    <xf numFmtId="0" fontId="0" fillId="5" borderId="4" applyNumberFormat="0" applyAlignment="0" applyProtection="0"/>
    <xf numFmtId="0" fontId="0" fillId="5" borderId="4" applyNumberFormat="0" applyAlignment="0" applyProtection="0"/>
    <xf numFmtId="0" fontId="0" fillId="5" borderId="4" applyNumberFormat="0" applyAlignment="0" applyProtection="0"/>
    <xf numFmtId="0" fontId="0" fillId="5" borderId="4" applyNumberFormat="0" applyAlignment="0" applyProtection="0"/>
    <xf numFmtId="9" fontId="0" fillId="0" borderId="0" applyFill="0" applyAlignment="0" applyProtection="0"/>
    <xf numFmtId="0" fontId="10" fillId="2" borderId="5" applyNumberFormat="0" applyAlignment="0" applyProtection="0"/>
    <xf numFmtId="0" fontId="10" fillId="3" borderId="5" applyNumberFormat="0" applyAlignment="0" applyProtection="0"/>
    <xf numFmtId="0" fontId="10" fillId="3" borderId="5" applyNumberFormat="0" applyAlignment="0" applyProtection="0"/>
    <xf numFmtId="0" fontId="10" fillId="3" borderId="5" applyNumberFormat="0" applyAlignment="0" applyProtection="0"/>
    <xf numFmtId="0" fontId="10" fillId="3" borderId="5" applyNumberFormat="0" applyAlignment="0" applyProtection="0"/>
    <xf numFmtId="0" fontId="10" fillId="3" borderId="5" applyNumberFormat="0" applyAlignment="0" applyProtection="0"/>
    <xf numFmtId="0" fontId="10" fillId="3" borderId="5" applyNumberFormat="0" applyAlignment="0" applyProtection="0"/>
    <xf numFmtId="0" fontId="10" fillId="3" borderId="5" applyNumberFormat="0" applyAlignment="0" applyProtection="0"/>
    <xf numFmtId="0" fontId="10" fillId="3" borderId="5" applyNumberFormat="0" applyAlignment="0" applyProtection="0"/>
    <xf numFmtId="0" fontId="10" fillId="3" borderId="5" applyNumberFormat="0" applyAlignment="0" applyProtection="0"/>
    <xf numFmtId="0" fontId="10" fillId="3" borderId="5" applyNumberFormat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2" fillId="0" borderId="0" xfId="0" applyFont="1" applyAlignment="1">
      <alignment/>
    </xf>
    <xf numFmtId="0" fontId="25" fillId="0" borderId="0" xfId="0" applyFont="1" applyFill="1" applyAlignment="1">
      <alignment/>
    </xf>
    <xf numFmtId="0" fontId="24" fillId="8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185" fontId="24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/>
    </xf>
    <xf numFmtId="185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85" fontId="23" fillId="0" borderId="0" xfId="0" applyNumberFormat="1" applyFont="1" applyAlignment="1">
      <alignment/>
    </xf>
    <xf numFmtId="0" fontId="25" fillId="0" borderId="0" xfId="0" applyFont="1" applyAlignment="1">
      <alignment/>
    </xf>
    <xf numFmtId="4" fontId="23" fillId="3" borderId="10" xfId="0" applyNumberFormat="1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Alignment="1">
      <alignment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49" fontId="3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 wrapText="1"/>
    </xf>
    <xf numFmtId="4" fontId="35" fillId="0" borderId="0" xfId="0" applyNumberFormat="1" applyFont="1" applyFill="1" applyAlignment="1">
      <alignment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49" fontId="42" fillId="7" borderId="11" xfId="0" applyNumberFormat="1" applyFont="1" applyFill="1" applyBorder="1" applyAlignment="1">
      <alignment horizontal="center" vertical="center"/>
    </xf>
    <xf numFmtId="49" fontId="42" fillId="7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40" fontId="42" fillId="0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40" fontId="43" fillId="0" borderId="10" xfId="0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40" fontId="44" fillId="0" borderId="10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40" fontId="29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40" fontId="30" fillId="0" borderId="10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 wrapText="1"/>
    </xf>
    <xf numFmtId="40" fontId="23" fillId="0" borderId="10" xfId="0" applyNumberFormat="1" applyFont="1" applyFill="1" applyBorder="1" applyAlignment="1">
      <alignment horizontal="right" vertical="center"/>
    </xf>
    <xf numFmtId="40" fontId="29" fillId="0" borderId="10" xfId="0" applyNumberFormat="1" applyFont="1" applyFill="1" applyBorder="1" applyAlignment="1">
      <alignment horizontal="right" vertical="center" wrapText="1"/>
    </xf>
    <xf numFmtId="40" fontId="32" fillId="0" borderId="10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40" fontId="45" fillId="0" borderId="10" xfId="0" applyNumberFormat="1" applyFont="1" applyFill="1" applyBorder="1" applyAlignment="1">
      <alignment horizontal="right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4" fontId="43" fillId="0" borderId="10" xfId="0" applyNumberFormat="1" applyFont="1" applyFill="1" applyBorder="1" applyAlignment="1">
      <alignment horizontal="left" vertical="center"/>
    </xf>
    <xf numFmtId="4" fontId="29" fillId="0" borderId="10" xfId="0" applyNumberFormat="1" applyFont="1" applyFill="1" applyBorder="1" applyAlignment="1">
      <alignment horizontal="left" vertical="center"/>
    </xf>
    <xf numFmtId="4" fontId="29" fillId="0" borderId="10" xfId="0" applyNumberFormat="1" applyFont="1" applyFill="1" applyBorder="1" applyAlignment="1">
      <alignment horizontal="left" vertical="center" wrapText="1"/>
    </xf>
    <xf numFmtId="4" fontId="34" fillId="0" borderId="10" xfId="0" applyNumberFormat="1" applyFont="1" applyFill="1" applyBorder="1" applyAlignment="1">
      <alignment vertical="center"/>
    </xf>
    <xf numFmtId="4" fontId="34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vertical="center"/>
    </xf>
    <xf numFmtId="40" fontId="39" fillId="0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/>
    </xf>
    <xf numFmtId="40" fontId="22" fillId="0" borderId="0" xfId="0" applyNumberFormat="1" applyFont="1" applyFill="1" applyAlignment="1">
      <alignment horizontal="right" vertical="center"/>
    </xf>
    <xf numFmtId="0" fontId="23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40" fontId="46" fillId="0" borderId="1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40" fontId="28" fillId="0" borderId="10" xfId="0" applyNumberFormat="1" applyFont="1" applyFill="1" applyBorder="1" applyAlignment="1">
      <alignment horizontal="right" vertical="center"/>
    </xf>
    <xf numFmtId="0" fontId="40" fillId="0" borderId="0" xfId="0" applyFont="1" applyAlignment="1">
      <alignment/>
    </xf>
    <xf numFmtId="0" fontId="33" fillId="0" borderId="0" xfId="0" applyFont="1" applyAlignment="1">
      <alignment/>
    </xf>
    <xf numFmtId="0" fontId="46" fillId="0" borderId="10" xfId="0" applyFont="1" applyFill="1" applyBorder="1" applyAlignment="1">
      <alignment horizontal="left" vertical="center"/>
    </xf>
    <xf numFmtId="4" fontId="36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/>
    </xf>
    <xf numFmtId="49" fontId="30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/>
    </xf>
    <xf numFmtId="49" fontId="56" fillId="0" borderId="10" xfId="0" applyNumberFormat="1" applyFont="1" applyFill="1" applyBorder="1" applyAlignment="1">
      <alignment horizontal="center" vertical="center"/>
    </xf>
    <xf numFmtId="40" fontId="56" fillId="0" borderId="10" xfId="0" applyNumberFormat="1" applyFont="1" applyFill="1" applyBorder="1" applyAlignment="1">
      <alignment horizontal="right" vertical="center"/>
    </xf>
    <xf numFmtId="40" fontId="57" fillId="0" borderId="10" xfId="0" applyNumberFormat="1" applyFont="1" applyFill="1" applyBorder="1" applyAlignment="1">
      <alignment horizontal="right" vertical="center"/>
    </xf>
    <xf numFmtId="40" fontId="30" fillId="21" borderId="10" xfId="0" applyNumberFormat="1" applyFont="1" applyFill="1" applyBorder="1" applyAlignment="1">
      <alignment horizontal="right" vertical="center"/>
    </xf>
    <xf numFmtId="4" fontId="58" fillId="0" borderId="10" xfId="0" applyNumberFormat="1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left" vertical="center"/>
    </xf>
    <xf numFmtId="4" fontId="23" fillId="0" borderId="1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/>
    </xf>
    <xf numFmtId="49" fontId="24" fillId="22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/>
    </xf>
    <xf numFmtId="4" fontId="22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4" fontId="32" fillId="0" borderId="10" xfId="0" applyNumberFormat="1" applyFont="1" applyFill="1" applyBorder="1" applyAlignment="1">
      <alignment horizontal="left" vertical="center"/>
    </xf>
    <xf numFmtId="4" fontId="32" fillId="0" borderId="10" xfId="0" applyNumberFormat="1" applyFont="1" applyFill="1" applyBorder="1" applyAlignment="1">
      <alignment horizontal="left" vertical="center" wrapText="1"/>
    </xf>
    <xf numFmtId="49" fontId="21" fillId="22" borderId="10" xfId="0" applyNumberFormat="1" applyFont="1" applyFill="1" applyBorder="1" applyAlignment="1">
      <alignment horizontal="center" vertical="center"/>
    </xf>
    <xf numFmtId="49" fontId="21" fillId="22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0" fontId="24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0" fontId="33" fillId="0" borderId="10" xfId="0" applyNumberFormat="1" applyFont="1" applyFill="1" applyBorder="1" applyAlignment="1">
      <alignment horizontal="right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" fontId="59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/>
    </xf>
    <xf numFmtId="49" fontId="32" fillId="0" borderId="10" xfId="0" applyNumberFormat="1" applyFont="1" applyFill="1" applyBorder="1" applyAlignment="1">
      <alignment horizontal="center" vertical="center" wrapText="1"/>
    </xf>
    <xf numFmtId="4" fontId="60" fillId="0" borderId="0" xfId="0" applyNumberFormat="1" applyFont="1" applyFill="1" applyAlignment="1">
      <alignment vertical="center"/>
    </xf>
    <xf numFmtId="4" fontId="23" fillId="0" borderId="10" xfId="0" applyNumberFormat="1" applyFont="1" applyFill="1" applyBorder="1" applyAlignment="1">
      <alignment horizontal="right" vertical="center"/>
    </xf>
    <xf numFmtId="40" fontId="31" fillId="0" borderId="1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/>
    </xf>
    <xf numFmtId="4" fontId="23" fillId="0" borderId="0" xfId="0" applyNumberFormat="1" applyFont="1" applyFill="1" applyAlignment="1">
      <alignment vertical="center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49" fontId="33" fillId="0" borderId="10" xfId="0" applyNumberFormat="1" applyFont="1" applyFill="1" applyBorder="1" applyAlignment="1">
      <alignment horizontal="center" wrapText="1"/>
    </xf>
    <xf numFmtId="4" fontId="3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 wrapText="1"/>
    </xf>
    <xf numFmtId="4" fontId="23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 wrapText="1"/>
    </xf>
    <xf numFmtId="4" fontId="51" fillId="0" borderId="10" xfId="0" applyNumberFormat="1" applyFont="1" applyFill="1" applyBorder="1" applyAlignment="1">
      <alignment/>
    </xf>
    <xf numFmtId="4" fontId="24" fillId="0" borderId="10" xfId="0" applyNumberFormat="1" applyFont="1" applyFill="1" applyBorder="1" applyAlignment="1">
      <alignment horizontal="left" vertical="center"/>
    </xf>
    <xf numFmtId="4" fontId="35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0" fontId="39" fillId="0" borderId="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Alignment="1">
      <alignment vertical="center" wrapText="1"/>
    </xf>
    <xf numFmtId="4" fontId="23" fillId="0" borderId="0" xfId="0" applyNumberFormat="1" applyFont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/>
    </xf>
    <xf numFmtId="40" fontId="23" fillId="0" borderId="10" xfId="0" applyNumberFormat="1" applyFont="1" applyFill="1" applyBorder="1" applyAlignment="1">
      <alignment horizontal="right" vertical="center" wrapText="1"/>
    </xf>
    <xf numFmtId="49" fontId="23" fillId="0" borderId="10" xfId="0" applyNumberFormat="1" applyFont="1" applyFill="1" applyBorder="1" applyAlignment="1">
      <alignment horizontal="left" vertical="center"/>
    </xf>
    <xf numFmtId="0" fontId="33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 wrapText="1"/>
    </xf>
    <xf numFmtId="4" fontId="33" fillId="0" borderId="10" xfId="0" applyNumberFormat="1" applyFont="1" applyFill="1" applyBorder="1" applyAlignment="1">
      <alignment vertical="center"/>
    </xf>
    <xf numFmtId="40" fontId="21" fillId="0" borderId="0" xfId="0" applyNumberFormat="1" applyFont="1" applyFill="1" applyAlignment="1">
      <alignment horizontal="right" vertical="center"/>
    </xf>
    <xf numFmtId="40" fontId="38" fillId="0" borderId="10" xfId="0" applyNumberFormat="1" applyFont="1" applyFill="1" applyBorder="1" applyAlignment="1">
      <alignment horizontal="right" vertical="center"/>
    </xf>
    <xf numFmtId="4" fontId="32" fillId="0" borderId="0" xfId="0" applyNumberFormat="1" applyFont="1" applyFill="1" applyAlignment="1">
      <alignment vertic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1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34" fillId="0" borderId="10" xfId="361" applyFont="1" applyFill="1" applyBorder="1" applyAlignment="1">
      <alignment vertical="center"/>
      <protection/>
    </xf>
    <xf numFmtId="0" fontId="34" fillId="0" borderId="10" xfId="361" applyNumberFormat="1" applyFont="1" applyFill="1" applyBorder="1" applyAlignment="1">
      <alignment vertical="center" wrapText="1"/>
      <protection/>
    </xf>
    <xf numFmtId="0" fontId="32" fillId="0" borderId="10" xfId="361" applyFont="1" applyFill="1" applyBorder="1" applyAlignment="1">
      <alignment vertical="center"/>
      <protection/>
    </xf>
    <xf numFmtId="4" fontId="32" fillId="0" borderId="0" xfId="0" applyNumberFormat="1" applyFont="1" applyFill="1" applyAlignment="1">
      <alignment vertical="center"/>
    </xf>
    <xf numFmtId="0" fontId="32" fillId="0" borderId="10" xfId="361" applyNumberFormat="1" applyFont="1" applyFill="1" applyBorder="1" applyAlignment="1">
      <alignment vertical="center" wrapText="1"/>
      <protection/>
    </xf>
    <xf numFmtId="4" fontId="4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/>
    </xf>
    <xf numFmtId="0" fontId="23" fillId="0" borderId="10" xfId="361" applyFont="1" applyFill="1" applyBorder="1" applyAlignment="1">
      <alignment vertical="center"/>
      <protection/>
    </xf>
    <xf numFmtId="0" fontId="23" fillId="0" borderId="10" xfId="361" applyNumberFormat="1" applyFont="1" applyFill="1" applyBorder="1" applyAlignment="1">
      <alignment vertical="center" wrapText="1"/>
      <protection/>
    </xf>
    <xf numFmtId="4" fontId="33" fillId="0" borderId="0" xfId="0" applyNumberFormat="1" applyFont="1" applyFill="1" applyAlignment="1">
      <alignment vertical="center"/>
    </xf>
    <xf numFmtId="181" fontId="22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4" fontId="56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/>
    </xf>
    <xf numFmtId="4" fontId="61" fillId="0" borderId="0" xfId="0" applyNumberFormat="1" applyFont="1" applyFill="1" applyAlignment="1">
      <alignment vertical="center"/>
    </xf>
    <xf numFmtId="0" fontId="61" fillId="0" borderId="0" xfId="0" applyFont="1" applyFill="1" applyAlignment="1">
      <alignment/>
    </xf>
    <xf numFmtId="4" fontId="61" fillId="0" borderId="0" xfId="0" applyNumberFormat="1" applyFont="1" applyFill="1" applyAlignment="1">
      <alignment vertical="center"/>
    </xf>
    <xf numFmtId="0" fontId="61" fillId="0" borderId="0" xfId="0" applyFont="1" applyFill="1" applyAlignment="1">
      <alignment/>
    </xf>
    <xf numFmtId="4" fontId="60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0" fontId="53" fillId="0" borderId="10" xfId="0" applyNumberFormat="1" applyFont="1" applyFill="1" applyBorder="1" applyAlignment="1">
      <alignment horizontal="right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49" fontId="42" fillId="7" borderId="12" xfId="0" applyNumberFormat="1" applyFont="1" applyFill="1" applyBorder="1" applyAlignment="1">
      <alignment horizontal="center" vertical="center" wrapText="1"/>
    </xf>
    <xf numFmtId="49" fontId="42" fillId="7" borderId="1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39" fillId="7" borderId="10" xfId="0" applyNumberFormat="1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/>
    </xf>
  </cellXfs>
  <cellStyles count="462">
    <cellStyle name="Normal" xfId="0"/>
    <cellStyle name="20% - Ênfase1" xfId="15"/>
    <cellStyle name="20% - Ênfase1 1" xfId="16"/>
    <cellStyle name="20% - Ênfase1 10" xfId="17"/>
    <cellStyle name="20% - Ênfase1 2" xfId="18"/>
    <cellStyle name="20% - Ênfase1 3" xfId="19"/>
    <cellStyle name="20% - Ênfase1 4" xfId="20"/>
    <cellStyle name="20% - Ênfase1 5" xfId="21"/>
    <cellStyle name="20% - Ênfase1 6" xfId="22"/>
    <cellStyle name="20% - Ênfase1 7" xfId="23"/>
    <cellStyle name="20% - Ênfase1 8" xfId="24"/>
    <cellStyle name="20% - Ênfase1 9" xfId="25"/>
    <cellStyle name="20% - Ênfase2" xfId="26"/>
    <cellStyle name="20% - Ênfase2 1" xfId="27"/>
    <cellStyle name="20% - Ênfase2 10" xfId="28"/>
    <cellStyle name="20% - Ênfase2 2" xfId="29"/>
    <cellStyle name="20% - Ênfase2 3" xfId="30"/>
    <cellStyle name="20% - Ênfase2 4" xfId="31"/>
    <cellStyle name="20% - Ênfase2 5" xfId="32"/>
    <cellStyle name="20% - Ênfase2 6" xfId="33"/>
    <cellStyle name="20% - Ênfase2 7" xfId="34"/>
    <cellStyle name="20% - Ênfase2 8" xfId="35"/>
    <cellStyle name="20% - Ênfase2 9" xfId="36"/>
    <cellStyle name="20% - Ênfase3" xfId="37"/>
    <cellStyle name="20% - Ênfase3 1" xfId="38"/>
    <cellStyle name="20% - Ênfase3 10" xfId="39"/>
    <cellStyle name="20% - Ênfase3 2" xfId="40"/>
    <cellStyle name="20% - Ênfase3 3" xfId="41"/>
    <cellStyle name="20% - Ênfase3 4" xfId="42"/>
    <cellStyle name="20% - Ênfase3 5" xfId="43"/>
    <cellStyle name="20% - Ênfase3 6" xfId="44"/>
    <cellStyle name="20% - Ênfase3 7" xfId="45"/>
    <cellStyle name="20% - Ênfase3 8" xfId="46"/>
    <cellStyle name="20% - Ênfase3 9" xfId="47"/>
    <cellStyle name="20% - Ênfase4" xfId="48"/>
    <cellStyle name="20% - Ênfase4 1" xfId="49"/>
    <cellStyle name="20% - Ênfase4 10" xfId="50"/>
    <cellStyle name="20% - Ênfase4 2" xfId="51"/>
    <cellStyle name="20% - Ênfase4 3" xfId="52"/>
    <cellStyle name="20% - Ênfase4 4" xfId="53"/>
    <cellStyle name="20% - Ênfase4 5" xfId="54"/>
    <cellStyle name="20% - Ênfase4 6" xfId="55"/>
    <cellStyle name="20% - Ênfase4 7" xfId="56"/>
    <cellStyle name="20% - Ênfase4 8" xfId="57"/>
    <cellStyle name="20% - Ênfase4 9" xfId="58"/>
    <cellStyle name="20% - Ênfase5" xfId="59"/>
    <cellStyle name="20% - Ênfase5 1" xfId="60"/>
    <cellStyle name="20% - Ênfase5 10" xfId="61"/>
    <cellStyle name="20% - Ênfase5 2" xfId="62"/>
    <cellStyle name="20% - Ênfase5 3" xfId="63"/>
    <cellStyle name="20% - Ênfase5 4" xfId="64"/>
    <cellStyle name="20% - Ênfase5 5" xfId="65"/>
    <cellStyle name="20% - Ênfase5 6" xfId="66"/>
    <cellStyle name="20% - Ênfase5 7" xfId="67"/>
    <cellStyle name="20% - Ênfase5 8" xfId="68"/>
    <cellStyle name="20% - Ênfase5 9" xfId="69"/>
    <cellStyle name="20% - Ênfase6" xfId="70"/>
    <cellStyle name="20% - Ênfase6 1" xfId="71"/>
    <cellStyle name="20% - Ênfase6 10" xfId="72"/>
    <cellStyle name="20% - Ênfase6 2" xfId="73"/>
    <cellStyle name="20% - Ênfase6 3" xfId="74"/>
    <cellStyle name="20% - Ênfase6 4" xfId="75"/>
    <cellStyle name="20% - Ênfase6 5" xfId="76"/>
    <cellStyle name="20% - Ênfase6 6" xfId="77"/>
    <cellStyle name="20% - Ênfase6 7" xfId="78"/>
    <cellStyle name="20% - Ênfase6 8" xfId="79"/>
    <cellStyle name="20% - Ênfase6 9" xfId="80"/>
    <cellStyle name="40% - Ênfase1" xfId="81"/>
    <cellStyle name="40% - Ênfase1 1" xfId="82"/>
    <cellStyle name="40% - Ênfase1 10" xfId="83"/>
    <cellStyle name="40% - Ênfase1 2" xfId="84"/>
    <cellStyle name="40% - Ênfase1 3" xfId="85"/>
    <cellStyle name="40% - Ênfase1 4" xfId="86"/>
    <cellStyle name="40% - Ênfase1 5" xfId="87"/>
    <cellStyle name="40% - Ênfase1 6" xfId="88"/>
    <cellStyle name="40% - Ênfase1 7" xfId="89"/>
    <cellStyle name="40% - Ênfase1 8" xfId="90"/>
    <cellStyle name="40% - Ênfase1 9" xfId="91"/>
    <cellStyle name="40% - Ênfase2" xfId="92"/>
    <cellStyle name="40% - Ênfase2 1" xfId="93"/>
    <cellStyle name="40% - Ênfase2 10" xfId="94"/>
    <cellStyle name="40% - Ênfase2 2" xfId="95"/>
    <cellStyle name="40% - Ênfase2 3" xfId="96"/>
    <cellStyle name="40% - Ênfase2 4" xfId="97"/>
    <cellStyle name="40% - Ênfase2 5" xfId="98"/>
    <cellStyle name="40% - Ênfase2 6" xfId="99"/>
    <cellStyle name="40% - Ênfase2 7" xfId="100"/>
    <cellStyle name="40% - Ênfase2 8" xfId="101"/>
    <cellStyle name="40% - Ênfase2 9" xfId="102"/>
    <cellStyle name="40% - Ênfase3" xfId="103"/>
    <cellStyle name="40% - Ênfase3 1" xfId="104"/>
    <cellStyle name="40% - Ênfase3 10" xfId="105"/>
    <cellStyle name="40% - Ênfase3 2" xfId="106"/>
    <cellStyle name="40% - Ênfase3 3" xfId="107"/>
    <cellStyle name="40% - Ênfase3 4" xfId="108"/>
    <cellStyle name="40% - Ênfase3 5" xfId="109"/>
    <cellStyle name="40% - Ênfase3 6" xfId="110"/>
    <cellStyle name="40% - Ênfase3 7" xfId="111"/>
    <cellStyle name="40% - Ênfase3 8" xfId="112"/>
    <cellStyle name="40% - Ênfase3 9" xfId="113"/>
    <cellStyle name="40% - Ênfase4" xfId="114"/>
    <cellStyle name="40% - Ênfase4 1" xfId="115"/>
    <cellStyle name="40% - Ênfase4 10" xfId="116"/>
    <cellStyle name="40% - Ênfase4 2" xfId="117"/>
    <cellStyle name="40% - Ênfase4 3" xfId="118"/>
    <cellStyle name="40% - Ênfase4 4" xfId="119"/>
    <cellStyle name="40% - Ênfase4 5" xfId="120"/>
    <cellStyle name="40% - Ênfase4 6" xfId="121"/>
    <cellStyle name="40% - Ênfase4 7" xfId="122"/>
    <cellStyle name="40% - Ênfase4 8" xfId="123"/>
    <cellStyle name="40% - Ênfase4 9" xfId="124"/>
    <cellStyle name="40% - Ênfase5" xfId="125"/>
    <cellStyle name="40% - Ênfase5 1" xfId="126"/>
    <cellStyle name="40% - Ênfase5 10" xfId="127"/>
    <cellStyle name="40% - Ênfase5 2" xfId="128"/>
    <cellStyle name="40% - Ênfase5 3" xfId="129"/>
    <cellStyle name="40% - Ênfase5 4" xfId="130"/>
    <cellStyle name="40% - Ênfase5 5" xfId="131"/>
    <cellStyle name="40% - Ênfase5 6" xfId="132"/>
    <cellStyle name="40% - Ênfase5 7" xfId="133"/>
    <cellStyle name="40% - Ênfase5 8" xfId="134"/>
    <cellStyle name="40% - Ênfase5 9" xfId="135"/>
    <cellStyle name="40% - Ênfase6" xfId="136"/>
    <cellStyle name="40% - Ênfase6 1" xfId="137"/>
    <cellStyle name="40% - Ênfase6 10" xfId="138"/>
    <cellStyle name="40% - Ênfase6 2" xfId="139"/>
    <cellStyle name="40% - Ênfase6 3" xfId="140"/>
    <cellStyle name="40% - Ênfase6 4" xfId="141"/>
    <cellStyle name="40% - Ênfase6 5" xfId="142"/>
    <cellStyle name="40% - Ênfase6 6" xfId="143"/>
    <cellStyle name="40% - Ênfase6 7" xfId="144"/>
    <cellStyle name="40% - Ênfase6 8" xfId="145"/>
    <cellStyle name="40% - Ênfase6 9" xfId="146"/>
    <cellStyle name="60% - Ênfase1" xfId="147"/>
    <cellStyle name="60% - Ênfase1 1" xfId="148"/>
    <cellStyle name="60% - Ênfase1 10" xfId="149"/>
    <cellStyle name="60% - Ênfase1 2" xfId="150"/>
    <cellStyle name="60% - Ênfase1 3" xfId="151"/>
    <cellStyle name="60% - Ênfase1 4" xfId="152"/>
    <cellStyle name="60% - Ênfase1 5" xfId="153"/>
    <cellStyle name="60% - Ênfase1 6" xfId="154"/>
    <cellStyle name="60% - Ênfase1 7" xfId="155"/>
    <cellStyle name="60% - Ênfase1 8" xfId="156"/>
    <cellStyle name="60% - Ênfase1 9" xfId="157"/>
    <cellStyle name="60% - Ênfase2" xfId="158"/>
    <cellStyle name="60% - Ênfase2 1" xfId="159"/>
    <cellStyle name="60% - Ênfase2 10" xfId="160"/>
    <cellStyle name="60% - Ênfase2 2" xfId="161"/>
    <cellStyle name="60% - Ênfase2 3" xfId="162"/>
    <cellStyle name="60% - Ênfase2 4" xfId="163"/>
    <cellStyle name="60% - Ênfase2 5" xfId="164"/>
    <cellStyle name="60% - Ênfase2 6" xfId="165"/>
    <cellStyle name="60% - Ênfase2 7" xfId="166"/>
    <cellStyle name="60% - Ênfase2 8" xfId="167"/>
    <cellStyle name="60% - Ênfase2 9" xfId="168"/>
    <cellStyle name="60% - Ênfase3" xfId="169"/>
    <cellStyle name="60% - Ênfase3 1" xfId="170"/>
    <cellStyle name="60% - Ênfase3 10" xfId="171"/>
    <cellStyle name="60% - Ênfase3 2" xfId="172"/>
    <cellStyle name="60% - Ênfase3 3" xfId="173"/>
    <cellStyle name="60% - Ênfase3 4" xfId="174"/>
    <cellStyle name="60% - Ênfase3 5" xfId="175"/>
    <cellStyle name="60% - Ênfase3 6" xfId="176"/>
    <cellStyle name="60% - Ênfase3 7" xfId="177"/>
    <cellStyle name="60% - Ênfase3 8" xfId="178"/>
    <cellStyle name="60% - Ênfase3 9" xfId="179"/>
    <cellStyle name="60% - Ênfase4" xfId="180"/>
    <cellStyle name="60% - Ênfase4 1" xfId="181"/>
    <cellStyle name="60% - Ênfase4 10" xfId="182"/>
    <cellStyle name="60% - Ênfase4 2" xfId="183"/>
    <cellStyle name="60% - Ênfase4 3" xfId="184"/>
    <cellStyle name="60% - Ênfase4 4" xfId="185"/>
    <cellStyle name="60% - Ênfase4 5" xfId="186"/>
    <cellStyle name="60% - Ênfase4 6" xfId="187"/>
    <cellStyle name="60% - Ênfase4 7" xfId="188"/>
    <cellStyle name="60% - Ênfase4 8" xfId="189"/>
    <cellStyle name="60% - Ênfase4 9" xfId="190"/>
    <cellStyle name="60% - Ênfase5" xfId="191"/>
    <cellStyle name="60% - Ênfase5 1" xfId="192"/>
    <cellStyle name="60% - Ênfase5 10" xfId="193"/>
    <cellStyle name="60% - Ênfase5 2" xfId="194"/>
    <cellStyle name="60% - Ênfase5 3" xfId="195"/>
    <cellStyle name="60% - Ênfase5 4" xfId="196"/>
    <cellStyle name="60% - Ênfase5 5" xfId="197"/>
    <cellStyle name="60% - Ênfase5 6" xfId="198"/>
    <cellStyle name="60% - Ênfase5 7" xfId="199"/>
    <cellStyle name="60% - Ênfase5 8" xfId="200"/>
    <cellStyle name="60% - Ênfase5 9" xfId="201"/>
    <cellStyle name="60% - Ênfase6" xfId="202"/>
    <cellStyle name="60% - Ênfase6 1" xfId="203"/>
    <cellStyle name="60% - Ênfase6 10" xfId="204"/>
    <cellStyle name="60% - Ênfase6 2" xfId="205"/>
    <cellStyle name="60% - Ênfase6 3" xfId="206"/>
    <cellStyle name="60% - Ênfase6 4" xfId="207"/>
    <cellStyle name="60% - Ênfase6 5" xfId="208"/>
    <cellStyle name="60% - Ênfase6 6" xfId="209"/>
    <cellStyle name="60% - Ênfase6 7" xfId="210"/>
    <cellStyle name="60% - Ênfase6 8" xfId="211"/>
    <cellStyle name="60% - Ênfase6 9" xfId="212"/>
    <cellStyle name="Bom" xfId="213"/>
    <cellStyle name="Bom 1" xfId="214"/>
    <cellStyle name="Bom 10" xfId="215"/>
    <cellStyle name="Bom 2" xfId="216"/>
    <cellStyle name="Bom 3" xfId="217"/>
    <cellStyle name="Bom 4" xfId="218"/>
    <cellStyle name="Bom 5" xfId="219"/>
    <cellStyle name="Bom 6" xfId="220"/>
    <cellStyle name="Bom 7" xfId="221"/>
    <cellStyle name="Bom 8" xfId="222"/>
    <cellStyle name="Bom 9" xfId="223"/>
    <cellStyle name="Cálculo" xfId="224"/>
    <cellStyle name="Cálculo 1" xfId="225"/>
    <cellStyle name="Cálculo 10" xfId="226"/>
    <cellStyle name="Cálculo 2" xfId="227"/>
    <cellStyle name="Cálculo 3" xfId="228"/>
    <cellStyle name="Cálculo 4" xfId="229"/>
    <cellStyle name="Cálculo 5" xfId="230"/>
    <cellStyle name="Cálculo 6" xfId="231"/>
    <cellStyle name="Cálculo 7" xfId="232"/>
    <cellStyle name="Cálculo 8" xfId="233"/>
    <cellStyle name="Cálculo 9" xfId="234"/>
    <cellStyle name="Célula de Verificação" xfId="235"/>
    <cellStyle name="Célula de Verificação 1" xfId="236"/>
    <cellStyle name="Célula de Verificação 10" xfId="237"/>
    <cellStyle name="Célula de Verificação 2" xfId="238"/>
    <cellStyle name="Célula de Verificação 3" xfId="239"/>
    <cellStyle name="Célula de Verificação 4" xfId="240"/>
    <cellStyle name="Célula de Verificação 5" xfId="241"/>
    <cellStyle name="Célula de Verificação 6" xfId="242"/>
    <cellStyle name="Célula de Verificação 7" xfId="243"/>
    <cellStyle name="Célula de Verificação 8" xfId="244"/>
    <cellStyle name="Célula de Verificação 9" xfId="245"/>
    <cellStyle name="Célula Vinculada" xfId="246"/>
    <cellStyle name="Célula Vinculada 1" xfId="247"/>
    <cellStyle name="Célula Vinculada 10" xfId="248"/>
    <cellStyle name="Célula Vinculada 2" xfId="249"/>
    <cellStyle name="Célula Vinculada 3" xfId="250"/>
    <cellStyle name="Célula Vinculada 4" xfId="251"/>
    <cellStyle name="Célula Vinculada 5" xfId="252"/>
    <cellStyle name="Célula Vinculada 6" xfId="253"/>
    <cellStyle name="Célula Vinculada 7" xfId="254"/>
    <cellStyle name="Célula Vinculada 8" xfId="255"/>
    <cellStyle name="Célula Vinculada 9" xfId="256"/>
    <cellStyle name="Ênfase1" xfId="257"/>
    <cellStyle name="Ênfase1 1" xfId="258"/>
    <cellStyle name="Ênfase1 10" xfId="259"/>
    <cellStyle name="Ênfase1 2" xfId="260"/>
    <cellStyle name="Ênfase1 3" xfId="261"/>
    <cellStyle name="Ênfase1 4" xfId="262"/>
    <cellStyle name="Ênfase1 5" xfId="263"/>
    <cellStyle name="Ênfase1 6" xfId="264"/>
    <cellStyle name="Ênfase1 7" xfId="265"/>
    <cellStyle name="Ênfase1 8" xfId="266"/>
    <cellStyle name="Ênfase1 9" xfId="267"/>
    <cellStyle name="Ênfase2" xfId="268"/>
    <cellStyle name="Ênfase2 1" xfId="269"/>
    <cellStyle name="Ênfase2 10" xfId="270"/>
    <cellStyle name="Ênfase2 2" xfId="271"/>
    <cellStyle name="Ênfase2 3" xfId="272"/>
    <cellStyle name="Ênfase2 4" xfId="273"/>
    <cellStyle name="Ênfase2 5" xfId="274"/>
    <cellStyle name="Ênfase2 6" xfId="275"/>
    <cellStyle name="Ênfase2 7" xfId="276"/>
    <cellStyle name="Ênfase2 8" xfId="277"/>
    <cellStyle name="Ênfase2 9" xfId="278"/>
    <cellStyle name="Ênfase3" xfId="279"/>
    <cellStyle name="Ênfase3 1" xfId="280"/>
    <cellStyle name="Ênfase3 10" xfId="281"/>
    <cellStyle name="Ênfase3 2" xfId="282"/>
    <cellStyle name="Ênfase3 3" xfId="283"/>
    <cellStyle name="Ênfase3 4" xfId="284"/>
    <cellStyle name="Ênfase3 5" xfId="285"/>
    <cellStyle name="Ênfase3 6" xfId="286"/>
    <cellStyle name="Ênfase3 7" xfId="287"/>
    <cellStyle name="Ênfase3 8" xfId="288"/>
    <cellStyle name="Ênfase3 9" xfId="289"/>
    <cellStyle name="Ênfase4" xfId="290"/>
    <cellStyle name="Ênfase4 1" xfId="291"/>
    <cellStyle name="Ênfase4 10" xfId="292"/>
    <cellStyle name="Ênfase4 2" xfId="293"/>
    <cellStyle name="Ênfase4 3" xfId="294"/>
    <cellStyle name="Ênfase4 4" xfId="295"/>
    <cellStyle name="Ênfase4 5" xfId="296"/>
    <cellStyle name="Ênfase4 6" xfId="297"/>
    <cellStyle name="Ênfase4 7" xfId="298"/>
    <cellStyle name="Ênfase4 8" xfId="299"/>
    <cellStyle name="Ênfase4 9" xfId="300"/>
    <cellStyle name="Ênfase5" xfId="301"/>
    <cellStyle name="Ênfase5 1" xfId="302"/>
    <cellStyle name="Ênfase5 10" xfId="303"/>
    <cellStyle name="Ênfase5 2" xfId="304"/>
    <cellStyle name="Ênfase5 3" xfId="305"/>
    <cellStyle name="Ênfase5 4" xfId="306"/>
    <cellStyle name="Ênfase5 5" xfId="307"/>
    <cellStyle name="Ênfase5 6" xfId="308"/>
    <cellStyle name="Ênfase5 7" xfId="309"/>
    <cellStyle name="Ênfase5 8" xfId="310"/>
    <cellStyle name="Ênfase5 9" xfId="311"/>
    <cellStyle name="Ênfase6" xfId="312"/>
    <cellStyle name="Ênfase6 1" xfId="313"/>
    <cellStyle name="Ênfase6 10" xfId="314"/>
    <cellStyle name="Ênfase6 2" xfId="315"/>
    <cellStyle name="Ênfase6 3" xfId="316"/>
    <cellStyle name="Ênfase6 4" xfId="317"/>
    <cellStyle name="Ênfase6 5" xfId="318"/>
    <cellStyle name="Ênfase6 6" xfId="319"/>
    <cellStyle name="Ênfase6 7" xfId="320"/>
    <cellStyle name="Ênfase6 8" xfId="321"/>
    <cellStyle name="Ênfase6 9" xfId="322"/>
    <cellStyle name="Entrada" xfId="323"/>
    <cellStyle name="Entrada 1" xfId="324"/>
    <cellStyle name="Entrada 10" xfId="325"/>
    <cellStyle name="Entrada 2" xfId="326"/>
    <cellStyle name="Entrada 3" xfId="327"/>
    <cellStyle name="Entrada 4" xfId="328"/>
    <cellStyle name="Entrada 5" xfId="329"/>
    <cellStyle name="Entrada 6" xfId="330"/>
    <cellStyle name="Entrada 7" xfId="331"/>
    <cellStyle name="Entrada 8" xfId="332"/>
    <cellStyle name="Entrada 9" xfId="333"/>
    <cellStyle name="Excel_BuiltIn_Comma 1" xfId="334"/>
    <cellStyle name="Hyperlink" xfId="335"/>
    <cellStyle name="Followed Hyperlink" xfId="336"/>
    <cellStyle name="Incorreto" xfId="337"/>
    <cellStyle name="Incorreto 1" xfId="338"/>
    <cellStyle name="Incorreto 10" xfId="339"/>
    <cellStyle name="Incorreto 2" xfId="340"/>
    <cellStyle name="Incorreto 3" xfId="341"/>
    <cellStyle name="Incorreto 4" xfId="342"/>
    <cellStyle name="Incorreto 5" xfId="343"/>
    <cellStyle name="Incorreto 6" xfId="344"/>
    <cellStyle name="Incorreto 7" xfId="345"/>
    <cellStyle name="Incorreto 8" xfId="346"/>
    <cellStyle name="Incorreto 9" xfId="347"/>
    <cellStyle name="Currency" xfId="348"/>
    <cellStyle name="Currency [0]" xfId="349"/>
    <cellStyle name="Neutra" xfId="350"/>
    <cellStyle name="Neutra 1" xfId="351"/>
    <cellStyle name="Neutra 10" xfId="352"/>
    <cellStyle name="Neutra 2" xfId="353"/>
    <cellStyle name="Neutra 3" xfId="354"/>
    <cellStyle name="Neutra 4" xfId="355"/>
    <cellStyle name="Neutra 5" xfId="356"/>
    <cellStyle name="Neutra 6" xfId="357"/>
    <cellStyle name="Neutra 7" xfId="358"/>
    <cellStyle name="Neutra 8" xfId="359"/>
    <cellStyle name="Neutra 9" xfId="360"/>
    <cellStyle name="Normal 6" xfId="361"/>
    <cellStyle name="Nota" xfId="362"/>
    <cellStyle name="Nota 1" xfId="363"/>
    <cellStyle name="Nota 10" xfId="364"/>
    <cellStyle name="Nota 2" xfId="365"/>
    <cellStyle name="Nota 3" xfId="366"/>
    <cellStyle name="Nota 4" xfId="367"/>
    <cellStyle name="Nota 5" xfId="368"/>
    <cellStyle name="Nota 6" xfId="369"/>
    <cellStyle name="Nota 7" xfId="370"/>
    <cellStyle name="Nota 8" xfId="371"/>
    <cellStyle name="Nota 9" xfId="372"/>
    <cellStyle name="Percent" xfId="373"/>
    <cellStyle name="Saída" xfId="374"/>
    <cellStyle name="Saída 1" xfId="375"/>
    <cellStyle name="Saída 10" xfId="376"/>
    <cellStyle name="Saída 2" xfId="377"/>
    <cellStyle name="Saída 3" xfId="378"/>
    <cellStyle name="Saída 4" xfId="379"/>
    <cellStyle name="Saída 5" xfId="380"/>
    <cellStyle name="Saída 6" xfId="381"/>
    <cellStyle name="Saída 7" xfId="382"/>
    <cellStyle name="Saída 8" xfId="383"/>
    <cellStyle name="Saída 9" xfId="384"/>
    <cellStyle name="Comma [0]" xfId="385"/>
    <cellStyle name="Texto de Aviso" xfId="386"/>
    <cellStyle name="Texto de Aviso 1" xfId="387"/>
    <cellStyle name="Texto de Aviso 10" xfId="388"/>
    <cellStyle name="Texto de Aviso 2" xfId="389"/>
    <cellStyle name="Texto de Aviso 3" xfId="390"/>
    <cellStyle name="Texto de Aviso 4" xfId="391"/>
    <cellStyle name="Texto de Aviso 5" xfId="392"/>
    <cellStyle name="Texto de Aviso 6" xfId="393"/>
    <cellStyle name="Texto de Aviso 7" xfId="394"/>
    <cellStyle name="Texto de Aviso 8" xfId="395"/>
    <cellStyle name="Texto de Aviso 9" xfId="396"/>
    <cellStyle name="Texto Explicativo" xfId="397"/>
    <cellStyle name="Texto Explicativo 1" xfId="398"/>
    <cellStyle name="Texto Explicativo 10" xfId="399"/>
    <cellStyle name="Texto Explicativo 2" xfId="400"/>
    <cellStyle name="Texto Explicativo 3" xfId="401"/>
    <cellStyle name="Texto Explicativo 4" xfId="402"/>
    <cellStyle name="Texto Explicativo 5" xfId="403"/>
    <cellStyle name="Texto Explicativo 6" xfId="404"/>
    <cellStyle name="Texto Explicativo 7" xfId="405"/>
    <cellStyle name="Texto Explicativo 8" xfId="406"/>
    <cellStyle name="Texto Explicativo 9" xfId="407"/>
    <cellStyle name="Título" xfId="408"/>
    <cellStyle name="Título 1" xfId="409"/>
    <cellStyle name="Título 1 1" xfId="410"/>
    <cellStyle name="Título 1 10" xfId="411"/>
    <cellStyle name="Título 1 11" xfId="412"/>
    <cellStyle name="Título 1 2" xfId="413"/>
    <cellStyle name="Título 1 3" xfId="414"/>
    <cellStyle name="Título 1 4" xfId="415"/>
    <cellStyle name="Título 1 5" xfId="416"/>
    <cellStyle name="Título 1 6" xfId="417"/>
    <cellStyle name="Título 1 7" xfId="418"/>
    <cellStyle name="Título 1 8" xfId="419"/>
    <cellStyle name="Título 1 9" xfId="420"/>
    <cellStyle name="Título 10" xfId="421"/>
    <cellStyle name="Título 11" xfId="422"/>
    <cellStyle name="Título 12" xfId="423"/>
    <cellStyle name="Título 13" xfId="424"/>
    <cellStyle name="Título 14" xfId="425"/>
    <cellStyle name="Título 2" xfId="426"/>
    <cellStyle name="Título 2 1" xfId="427"/>
    <cellStyle name="Título 2 10" xfId="428"/>
    <cellStyle name="Título 2 2" xfId="429"/>
    <cellStyle name="Título 2 3" xfId="430"/>
    <cellStyle name="Título 2 4" xfId="431"/>
    <cellStyle name="Título 2 5" xfId="432"/>
    <cellStyle name="Título 2 6" xfId="433"/>
    <cellStyle name="Título 2 7" xfId="434"/>
    <cellStyle name="Título 2 8" xfId="435"/>
    <cellStyle name="Título 2 9" xfId="436"/>
    <cellStyle name="Título 3" xfId="437"/>
    <cellStyle name="Título 3 1" xfId="438"/>
    <cellStyle name="Título 3 10" xfId="439"/>
    <cellStyle name="Título 3 2" xfId="440"/>
    <cellStyle name="Título 3 3" xfId="441"/>
    <cellStyle name="Título 3 4" xfId="442"/>
    <cellStyle name="Título 3 5" xfId="443"/>
    <cellStyle name="Título 3 6" xfId="444"/>
    <cellStyle name="Título 3 7" xfId="445"/>
    <cellStyle name="Título 3 8" xfId="446"/>
    <cellStyle name="Título 3 9" xfId="447"/>
    <cellStyle name="Título 4" xfId="448"/>
    <cellStyle name="Título 4 1" xfId="449"/>
    <cellStyle name="Título 4 10" xfId="450"/>
    <cellStyle name="Título 4 2" xfId="451"/>
    <cellStyle name="Título 4 3" xfId="452"/>
    <cellStyle name="Título 4 4" xfId="453"/>
    <cellStyle name="Título 4 5" xfId="454"/>
    <cellStyle name="Título 4 6" xfId="455"/>
    <cellStyle name="Título 4 7" xfId="456"/>
    <cellStyle name="Título 4 8" xfId="457"/>
    <cellStyle name="Título 4 9" xfId="458"/>
    <cellStyle name="Título 5" xfId="459"/>
    <cellStyle name="Título 6" xfId="460"/>
    <cellStyle name="Título 7" xfId="461"/>
    <cellStyle name="Título 8" xfId="462"/>
    <cellStyle name="Título 9" xfId="463"/>
    <cellStyle name="Total" xfId="464"/>
    <cellStyle name="Total 1" xfId="465"/>
    <cellStyle name="Total 10" xfId="466"/>
    <cellStyle name="Total 2" xfId="467"/>
    <cellStyle name="Total 3" xfId="468"/>
    <cellStyle name="Total 4" xfId="469"/>
    <cellStyle name="Total 5" xfId="470"/>
    <cellStyle name="Total 6" xfId="471"/>
    <cellStyle name="Total 7" xfId="472"/>
    <cellStyle name="Total 8" xfId="473"/>
    <cellStyle name="Total 9" xfId="474"/>
    <cellStyle name="Comma" xfId="4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dade%20Or&#231;amento\Nizeti\Execu&#231;&#227;o%20Or&#231;ament&#225;ria\LDO\LDO%202017\Receita\Evolu&#231;&#227;o%20da%20ReceitaLDO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 Detalhada"/>
      <sheetName val="Receita LDO 2017"/>
      <sheetName val="RCL LDO 2017"/>
    </sheetNames>
    <sheetDataSet>
      <sheetData sheetId="1"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6"/>
  <sheetViews>
    <sheetView zoomScale="110" zoomScaleNormal="110" zoomScaleSheetLayoutView="62" zoomScalePageLayoutView="0" workbookViewId="0" topLeftCell="A1">
      <pane xSplit="3" ySplit="2" topLeftCell="M18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78" sqref="A478"/>
    </sheetView>
  </sheetViews>
  <sheetFormatPr defaultColWidth="11.57421875" defaultRowHeight="12.75"/>
  <cols>
    <col min="1" max="1" width="17.421875" style="47" customWidth="1"/>
    <col min="2" max="2" width="5.140625" style="77" customWidth="1"/>
    <col min="3" max="3" width="55.8515625" style="47" customWidth="1"/>
    <col min="4" max="4" width="12.57421875" style="47" customWidth="1"/>
    <col min="5" max="5" width="12.28125" style="47" customWidth="1"/>
    <col min="6" max="6" width="12.421875" style="47" customWidth="1"/>
    <col min="7" max="7" width="12.00390625" style="47" customWidth="1"/>
    <col min="8" max="9" width="12.28125" style="47" customWidth="1"/>
    <col min="10" max="10" width="12.8515625" style="47" customWidth="1"/>
    <col min="11" max="11" width="12.421875" style="47" customWidth="1"/>
    <col min="12" max="13" width="12.140625" style="47" customWidth="1"/>
    <col min="14" max="14" width="12.28125" style="47" customWidth="1"/>
    <col min="15" max="15" width="12.140625" style="47" customWidth="1"/>
    <col min="16" max="16" width="13.8515625" style="47" customWidth="1"/>
    <col min="17" max="16384" width="11.57421875" style="47" customWidth="1"/>
  </cols>
  <sheetData>
    <row r="1" spans="1:16" s="42" customFormat="1" ht="12" customHeight="1">
      <c r="A1" s="216" t="s">
        <v>85</v>
      </c>
      <c r="B1" s="216" t="s">
        <v>86</v>
      </c>
      <c r="C1" s="216" t="s">
        <v>43</v>
      </c>
      <c r="D1" s="40" t="s">
        <v>44</v>
      </c>
      <c r="E1" s="40" t="s">
        <v>45</v>
      </c>
      <c r="F1" s="40" t="s">
        <v>46</v>
      </c>
      <c r="G1" s="40" t="s">
        <v>47</v>
      </c>
      <c r="H1" s="40" t="s">
        <v>48</v>
      </c>
      <c r="I1" s="41" t="s">
        <v>197</v>
      </c>
      <c r="J1" s="41" t="s">
        <v>198</v>
      </c>
      <c r="K1" s="41" t="s">
        <v>199</v>
      </c>
      <c r="L1" s="41" t="s">
        <v>200</v>
      </c>
      <c r="M1" s="41" t="s">
        <v>201</v>
      </c>
      <c r="N1" s="41" t="s">
        <v>202</v>
      </c>
      <c r="O1" s="41" t="s">
        <v>203</v>
      </c>
      <c r="P1" s="213" t="s">
        <v>1698</v>
      </c>
    </row>
    <row r="2" spans="1:16" s="43" customFormat="1" ht="12">
      <c r="A2" s="216"/>
      <c r="B2" s="216"/>
      <c r="C2" s="216"/>
      <c r="D2" s="41" t="s">
        <v>40</v>
      </c>
      <c r="E2" s="41" t="s">
        <v>40</v>
      </c>
      <c r="F2" s="41" t="s">
        <v>40</v>
      </c>
      <c r="G2" s="41" t="s">
        <v>40</v>
      </c>
      <c r="H2" s="41" t="s">
        <v>40</v>
      </c>
      <c r="I2" s="41" t="s">
        <v>40</v>
      </c>
      <c r="J2" s="41" t="s">
        <v>40</v>
      </c>
      <c r="K2" s="41" t="s">
        <v>40</v>
      </c>
      <c r="L2" s="41" t="s">
        <v>1130</v>
      </c>
      <c r="M2" s="41" t="s">
        <v>1130</v>
      </c>
      <c r="N2" s="41" t="s">
        <v>1130</v>
      </c>
      <c r="O2" s="41" t="s">
        <v>1130</v>
      </c>
      <c r="P2" s="214"/>
    </row>
    <row r="3" spans="1:16" ht="12.75">
      <c r="A3" s="44" t="s">
        <v>49</v>
      </c>
      <c r="B3" s="45"/>
      <c r="C3" s="44" t="s">
        <v>50</v>
      </c>
      <c r="D3" s="46">
        <f aca="true" t="shared" si="0" ref="D3:P3">SUM(D4+D72+D102+D284+D287+D459+D293)</f>
        <v>59043559.11</v>
      </c>
      <c r="E3" s="46">
        <f t="shared" si="0"/>
        <v>38184315.75</v>
      </c>
      <c r="F3" s="46">
        <f t="shared" si="0"/>
        <v>38654009.49999999</v>
      </c>
      <c r="G3" s="46">
        <f t="shared" si="0"/>
        <v>39642219.1</v>
      </c>
      <c r="H3" s="46">
        <f t="shared" si="0"/>
        <v>38299146.39</v>
      </c>
      <c r="I3" s="46">
        <f t="shared" si="0"/>
        <v>37260145.64</v>
      </c>
      <c r="J3" s="46">
        <f t="shared" si="0"/>
        <v>43854729.33</v>
      </c>
      <c r="K3" s="46">
        <f t="shared" si="0"/>
        <v>38846299.83</v>
      </c>
      <c r="L3" s="46">
        <f t="shared" si="0"/>
        <v>37372479.06999999</v>
      </c>
      <c r="M3" s="46">
        <f t="shared" si="0"/>
        <v>36563095.17</v>
      </c>
      <c r="N3" s="46">
        <f t="shared" si="0"/>
        <v>38430438.464999996</v>
      </c>
      <c r="O3" s="46">
        <f t="shared" si="0"/>
        <v>49433085.99944444</v>
      </c>
      <c r="P3" s="46">
        <f t="shared" si="0"/>
        <v>495583849.95444447</v>
      </c>
    </row>
    <row r="4" spans="1:16" ht="12.75">
      <c r="A4" s="48" t="s">
        <v>51</v>
      </c>
      <c r="B4" s="49"/>
      <c r="C4" s="48" t="s">
        <v>52</v>
      </c>
      <c r="D4" s="50">
        <f aca="true" t="shared" si="1" ref="D4:J4">SUM(D5+D52)</f>
        <v>21768592.78</v>
      </c>
      <c r="E4" s="50">
        <f t="shared" si="1"/>
        <v>8066792.450000001</v>
      </c>
      <c r="F4" s="50">
        <f t="shared" si="1"/>
        <v>11538578.579999998</v>
      </c>
      <c r="G4" s="50">
        <f t="shared" si="1"/>
        <v>9071888.65</v>
      </c>
      <c r="H4" s="50">
        <f t="shared" si="1"/>
        <v>8557729.38</v>
      </c>
      <c r="I4" s="50">
        <f t="shared" si="1"/>
        <v>8698180.29</v>
      </c>
      <c r="J4" s="50">
        <f t="shared" si="1"/>
        <v>8580108.17</v>
      </c>
      <c r="K4" s="50">
        <f aca="true" t="shared" si="2" ref="K4:P4">SUM(K5+K52)</f>
        <v>8661134.3</v>
      </c>
      <c r="L4" s="50">
        <f t="shared" si="2"/>
        <v>8547165.45</v>
      </c>
      <c r="M4" s="50">
        <f t="shared" si="2"/>
        <v>8760165.45</v>
      </c>
      <c r="N4" s="50">
        <f t="shared" si="2"/>
        <v>8335265.45</v>
      </c>
      <c r="O4" s="50">
        <f t="shared" si="2"/>
        <v>9502173.85</v>
      </c>
      <c r="P4" s="50">
        <f t="shared" si="2"/>
        <v>120087774.80000001</v>
      </c>
    </row>
    <row r="5" spans="1:16" ht="12.75">
      <c r="A5" s="51" t="s">
        <v>53</v>
      </c>
      <c r="B5" s="52"/>
      <c r="C5" s="51" t="s">
        <v>54</v>
      </c>
      <c r="D5" s="50">
        <f aca="true" t="shared" si="3" ref="D5:J5">SUM(D6+D46)</f>
        <v>18451504.73</v>
      </c>
      <c r="E5" s="50">
        <f t="shared" si="3"/>
        <v>7298057.890000001</v>
      </c>
      <c r="F5" s="50">
        <f t="shared" si="3"/>
        <v>9806657.129999999</v>
      </c>
      <c r="G5" s="50">
        <f t="shared" si="3"/>
        <v>8077236.23</v>
      </c>
      <c r="H5" s="50">
        <f t="shared" si="3"/>
        <v>7885218.24</v>
      </c>
      <c r="I5" s="50">
        <f t="shared" si="3"/>
        <v>7949862.56</v>
      </c>
      <c r="J5" s="50">
        <f t="shared" si="3"/>
        <v>7756075.59</v>
      </c>
      <c r="K5" s="50">
        <f aca="true" t="shared" si="4" ref="K5:P5">SUM(K6+K46)</f>
        <v>7878862.34</v>
      </c>
      <c r="L5" s="50">
        <f t="shared" si="4"/>
        <v>7866160</v>
      </c>
      <c r="M5" s="50">
        <f t="shared" si="4"/>
        <v>7906160</v>
      </c>
      <c r="N5" s="50">
        <f t="shared" si="4"/>
        <v>7876160</v>
      </c>
      <c r="O5" s="50">
        <f t="shared" si="4"/>
        <v>9056160</v>
      </c>
      <c r="P5" s="50">
        <f t="shared" si="4"/>
        <v>107808114.71000001</v>
      </c>
    </row>
    <row r="6" spans="1:16" ht="12.75">
      <c r="A6" s="53" t="s">
        <v>55</v>
      </c>
      <c r="B6" s="54"/>
      <c r="C6" s="53" t="s">
        <v>56</v>
      </c>
      <c r="D6" s="55">
        <f aca="true" t="shared" si="5" ref="D6:J6">SUM(D7+D11+D42)</f>
        <v>14048961.870000001</v>
      </c>
      <c r="E6" s="55">
        <f t="shared" si="5"/>
        <v>3643176.65</v>
      </c>
      <c r="F6" s="55">
        <f t="shared" si="5"/>
        <v>6352955.41</v>
      </c>
      <c r="G6" s="55">
        <f t="shared" si="5"/>
        <v>4225033.59</v>
      </c>
      <c r="H6" s="55">
        <f t="shared" si="5"/>
        <v>4051582.3600000003</v>
      </c>
      <c r="I6" s="55">
        <f t="shared" si="5"/>
        <v>3777896.159999999</v>
      </c>
      <c r="J6" s="55">
        <f t="shared" si="5"/>
        <v>3751590.61</v>
      </c>
      <c r="K6" s="55">
        <f aca="true" t="shared" si="6" ref="K6:P6">SUM(K7+K11+K42)</f>
        <v>4077894.2199999997</v>
      </c>
      <c r="L6" s="55">
        <f t="shared" si="6"/>
        <v>3876160</v>
      </c>
      <c r="M6" s="55">
        <f t="shared" si="6"/>
        <v>3916160</v>
      </c>
      <c r="N6" s="55">
        <f t="shared" si="6"/>
        <v>3886160</v>
      </c>
      <c r="O6" s="55">
        <f t="shared" si="6"/>
        <v>5066160</v>
      </c>
      <c r="P6" s="55">
        <f t="shared" si="6"/>
        <v>60673730.87</v>
      </c>
    </row>
    <row r="7" spans="1:16" s="59" customFormat="1" ht="11.25">
      <c r="A7" s="56" t="s">
        <v>57</v>
      </c>
      <c r="B7" s="57"/>
      <c r="C7" s="56" t="s">
        <v>58</v>
      </c>
      <c r="D7" s="58">
        <f>SUM(D8:D10)</f>
        <v>12022163.97</v>
      </c>
      <c r="E7" s="58">
        <f aca="true" t="shared" si="7" ref="E7:O7">SUM(E8:E10)</f>
        <v>1226040.25</v>
      </c>
      <c r="F7" s="58">
        <f t="shared" si="7"/>
        <v>3903719.9499999997</v>
      </c>
      <c r="G7" s="58">
        <f t="shared" si="7"/>
        <v>1011052.8799999999</v>
      </c>
      <c r="H7" s="58">
        <f t="shared" si="7"/>
        <v>958944.6600000001</v>
      </c>
      <c r="I7" s="58">
        <f t="shared" si="7"/>
        <v>883205.71</v>
      </c>
      <c r="J7" s="58">
        <f t="shared" si="7"/>
        <v>938757.62</v>
      </c>
      <c r="K7" s="58">
        <f t="shared" si="7"/>
        <v>890684.76</v>
      </c>
      <c r="L7" s="58">
        <f t="shared" si="7"/>
        <v>910000</v>
      </c>
      <c r="M7" s="58">
        <f t="shared" si="7"/>
        <v>950000</v>
      </c>
      <c r="N7" s="58">
        <f t="shared" si="7"/>
        <v>920000</v>
      </c>
      <c r="O7" s="58">
        <f t="shared" si="7"/>
        <v>2100000</v>
      </c>
      <c r="P7" s="58">
        <f>SUM(P8:P10)</f>
        <v>26714569.8</v>
      </c>
    </row>
    <row r="8" spans="1:16" ht="12.75">
      <c r="A8" s="38" t="s">
        <v>59</v>
      </c>
      <c r="B8" s="37" t="s">
        <v>87</v>
      </c>
      <c r="C8" s="38" t="s">
        <v>60</v>
      </c>
      <c r="D8" s="60">
        <v>7212905.07</v>
      </c>
      <c r="E8" s="60">
        <v>735583.21</v>
      </c>
      <c r="F8" s="60">
        <v>2342159.27</v>
      </c>
      <c r="G8" s="60">
        <v>606578.7</v>
      </c>
      <c r="H8" s="60">
        <v>575320.93</v>
      </c>
      <c r="I8" s="60">
        <v>529883.41</v>
      </c>
      <c r="J8" s="60">
        <v>563209.36</v>
      </c>
      <c r="K8" s="60">
        <v>534369.46</v>
      </c>
      <c r="L8" s="60">
        <v>546000</v>
      </c>
      <c r="M8" s="60">
        <v>570000</v>
      </c>
      <c r="N8" s="60">
        <v>552000</v>
      </c>
      <c r="O8" s="60">
        <v>1260000</v>
      </c>
      <c r="P8" s="60">
        <f>SUM(D8:O8)</f>
        <v>16028009.41</v>
      </c>
    </row>
    <row r="9" spans="1:16" ht="12.75">
      <c r="A9" s="38" t="s">
        <v>61</v>
      </c>
      <c r="B9" s="37" t="s">
        <v>88</v>
      </c>
      <c r="C9" s="38" t="s">
        <v>62</v>
      </c>
      <c r="D9" s="60">
        <v>3005810.72</v>
      </c>
      <c r="E9" s="60">
        <v>306545.03</v>
      </c>
      <c r="F9" s="60">
        <v>975990.74</v>
      </c>
      <c r="G9" s="60">
        <v>252806.68</v>
      </c>
      <c r="H9" s="60">
        <v>239775.41</v>
      </c>
      <c r="I9" s="60">
        <v>220835.73</v>
      </c>
      <c r="J9" s="60">
        <v>234727</v>
      </c>
      <c r="K9" s="60">
        <v>222707.03</v>
      </c>
      <c r="L9" s="60">
        <v>227500</v>
      </c>
      <c r="M9" s="60">
        <v>237500</v>
      </c>
      <c r="N9" s="60">
        <v>230000</v>
      </c>
      <c r="O9" s="60">
        <v>525000</v>
      </c>
      <c r="P9" s="60">
        <f>SUM(D9:O9)</f>
        <v>6679198.340000001</v>
      </c>
    </row>
    <row r="10" spans="1:16" ht="12.75">
      <c r="A10" s="38" t="s">
        <v>63</v>
      </c>
      <c r="B10" s="37" t="s">
        <v>89</v>
      </c>
      <c r="C10" s="38" t="s">
        <v>64</v>
      </c>
      <c r="D10" s="60">
        <v>1803448.18</v>
      </c>
      <c r="E10" s="60">
        <v>183912.01</v>
      </c>
      <c r="F10" s="60">
        <v>585569.94</v>
      </c>
      <c r="G10" s="60">
        <v>151667.5</v>
      </c>
      <c r="H10" s="60">
        <v>143848.32</v>
      </c>
      <c r="I10" s="60">
        <v>132486.57</v>
      </c>
      <c r="J10" s="60">
        <v>140821.26</v>
      </c>
      <c r="K10" s="60">
        <v>133608.27</v>
      </c>
      <c r="L10" s="60">
        <v>136500</v>
      </c>
      <c r="M10" s="60">
        <v>142500</v>
      </c>
      <c r="N10" s="60">
        <v>138000</v>
      </c>
      <c r="O10" s="60">
        <v>315000</v>
      </c>
      <c r="P10" s="60">
        <f>SUM(D10:O10)</f>
        <v>4007362.0499999993</v>
      </c>
    </row>
    <row r="11" spans="1:16" ht="12.75">
      <c r="A11" s="56" t="s">
        <v>65</v>
      </c>
      <c r="B11" s="37"/>
      <c r="C11" s="56" t="s">
        <v>66</v>
      </c>
      <c r="D11" s="58">
        <f aca="true" t="shared" si="8" ref="D11:J11">SUM(D12+D37)</f>
        <v>1149119.91</v>
      </c>
      <c r="E11" s="58">
        <f t="shared" si="8"/>
        <v>1128960.47</v>
      </c>
      <c r="F11" s="58">
        <f t="shared" si="8"/>
        <v>1182974.5199999998</v>
      </c>
      <c r="G11" s="58">
        <f t="shared" si="8"/>
        <v>1534372.35</v>
      </c>
      <c r="H11" s="58">
        <f t="shared" si="8"/>
        <v>1842958.2099999997</v>
      </c>
      <c r="I11" s="58">
        <f t="shared" si="8"/>
        <v>1550671.5199999998</v>
      </c>
      <c r="J11" s="58">
        <f t="shared" si="8"/>
        <v>1485435.44</v>
      </c>
      <c r="K11" s="58">
        <f aca="true" t="shared" si="9" ref="K11:P11">SUM(K12+K37)</f>
        <v>1594340.1899999997</v>
      </c>
      <c r="L11" s="58">
        <f t="shared" si="9"/>
        <v>1546160</v>
      </c>
      <c r="M11" s="58">
        <f t="shared" si="9"/>
        <v>1546160</v>
      </c>
      <c r="N11" s="58">
        <f t="shared" si="9"/>
        <v>1546160</v>
      </c>
      <c r="O11" s="58">
        <f t="shared" si="9"/>
        <v>1546160</v>
      </c>
      <c r="P11" s="58">
        <f t="shared" si="9"/>
        <v>17653472.61</v>
      </c>
    </row>
    <row r="12" spans="1:16" ht="12.75">
      <c r="A12" s="56" t="s">
        <v>67</v>
      </c>
      <c r="B12" s="37"/>
      <c r="C12" s="56" t="s">
        <v>68</v>
      </c>
      <c r="D12" s="58">
        <f aca="true" t="shared" si="10" ref="D12:J12">SUM(D13+D17+D21+D25+D29+D33)</f>
        <v>1149119.91</v>
      </c>
      <c r="E12" s="58">
        <f t="shared" si="10"/>
        <v>1128960.47</v>
      </c>
      <c r="F12" s="58">
        <f t="shared" si="10"/>
        <v>1182974.5199999998</v>
      </c>
      <c r="G12" s="58">
        <f t="shared" si="10"/>
        <v>1528570.52</v>
      </c>
      <c r="H12" s="58">
        <f t="shared" si="10"/>
        <v>1841160.2499999998</v>
      </c>
      <c r="I12" s="58">
        <f t="shared" si="10"/>
        <v>1550417.0099999998</v>
      </c>
      <c r="J12" s="58">
        <f t="shared" si="10"/>
        <v>1479662.93</v>
      </c>
      <c r="K12" s="58">
        <f aca="true" t="shared" si="11" ref="K12:P12">SUM(K13+K17+K21+K25+K29+K33)</f>
        <v>1590433.4799999997</v>
      </c>
      <c r="L12" s="58">
        <f t="shared" si="11"/>
        <v>1541360</v>
      </c>
      <c r="M12" s="58">
        <f t="shared" si="11"/>
        <v>1541360</v>
      </c>
      <c r="N12" s="58">
        <f t="shared" si="11"/>
        <v>1541360</v>
      </c>
      <c r="O12" s="58">
        <f t="shared" si="11"/>
        <v>1541360</v>
      </c>
      <c r="P12" s="58">
        <f t="shared" si="11"/>
        <v>17616739.09</v>
      </c>
    </row>
    <row r="13" spans="1:16" ht="22.5">
      <c r="A13" s="56" t="s">
        <v>69</v>
      </c>
      <c r="B13" s="37"/>
      <c r="C13" s="61" t="s">
        <v>70</v>
      </c>
      <c r="D13" s="58">
        <f aca="true" t="shared" si="12" ref="D13:I13">SUM(D14:D16)</f>
        <v>789927.73</v>
      </c>
      <c r="E13" s="58">
        <f t="shared" si="12"/>
        <v>776633.95</v>
      </c>
      <c r="F13" s="58">
        <f t="shared" si="12"/>
        <v>796127.8499999999</v>
      </c>
      <c r="G13" s="58">
        <f t="shared" si="12"/>
        <v>1142617</v>
      </c>
      <c r="H13" s="58">
        <f t="shared" si="12"/>
        <v>1343924.91</v>
      </c>
      <c r="I13" s="58">
        <f t="shared" si="12"/>
        <v>1126500.53</v>
      </c>
      <c r="J13" s="58">
        <f aca="true" t="shared" si="13" ref="J13:P13">SUM(J14:J16)</f>
        <v>1063674.02</v>
      </c>
      <c r="K13" s="58">
        <f t="shared" si="13"/>
        <v>1137565.8399999999</v>
      </c>
      <c r="L13" s="58">
        <f t="shared" si="13"/>
        <v>1110000</v>
      </c>
      <c r="M13" s="58">
        <f t="shared" si="13"/>
        <v>1110000</v>
      </c>
      <c r="N13" s="58">
        <f t="shared" si="13"/>
        <v>1110000</v>
      </c>
      <c r="O13" s="58">
        <f t="shared" si="13"/>
        <v>1110000</v>
      </c>
      <c r="P13" s="58">
        <f t="shared" si="13"/>
        <v>12616971.829999998</v>
      </c>
    </row>
    <row r="14" spans="1:16" ht="12.75">
      <c r="A14" s="38" t="s">
        <v>71</v>
      </c>
      <c r="B14" s="37" t="s">
        <v>87</v>
      </c>
      <c r="C14" s="38" t="s">
        <v>72</v>
      </c>
      <c r="D14" s="60">
        <v>473956.61</v>
      </c>
      <c r="E14" s="60">
        <v>465980.32</v>
      </c>
      <c r="F14" s="60">
        <v>477676.66</v>
      </c>
      <c r="G14" s="60">
        <v>685570.19</v>
      </c>
      <c r="H14" s="60">
        <v>806354.85</v>
      </c>
      <c r="I14" s="60">
        <v>675900.23</v>
      </c>
      <c r="J14" s="60">
        <v>638204.35</v>
      </c>
      <c r="K14" s="60">
        <v>682539.44</v>
      </c>
      <c r="L14" s="60">
        <v>666000</v>
      </c>
      <c r="M14" s="60">
        <f>L14</f>
        <v>666000</v>
      </c>
      <c r="N14" s="60">
        <f>M14</f>
        <v>666000</v>
      </c>
      <c r="O14" s="60">
        <f>N14</f>
        <v>666000</v>
      </c>
      <c r="P14" s="60">
        <f aca="true" t="shared" si="14" ref="P14:P24">SUM(D14:O14)</f>
        <v>7570182.65</v>
      </c>
    </row>
    <row r="15" spans="1:16" ht="12.75">
      <c r="A15" s="38" t="s">
        <v>73</v>
      </c>
      <c r="B15" s="37" t="s">
        <v>88</v>
      </c>
      <c r="C15" s="38" t="s">
        <v>473</v>
      </c>
      <c r="D15" s="60">
        <v>197481.91</v>
      </c>
      <c r="E15" s="60">
        <v>194158.52</v>
      </c>
      <c r="F15" s="60">
        <v>199031.99</v>
      </c>
      <c r="G15" s="60">
        <v>285654.26</v>
      </c>
      <c r="H15" s="60">
        <v>335981.3</v>
      </c>
      <c r="I15" s="60">
        <v>281625.21</v>
      </c>
      <c r="J15" s="60">
        <v>265918.57</v>
      </c>
      <c r="K15" s="60">
        <v>284391.54</v>
      </c>
      <c r="L15" s="60">
        <v>277500</v>
      </c>
      <c r="M15" s="60">
        <f aca="true" t="shared" si="15" ref="M15:O16">L15</f>
        <v>277500</v>
      </c>
      <c r="N15" s="60">
        <f t="shared" si="15"/>
        <v>277500</v>
      </c>
      <c r="O15" s="60">
        <f t="shared" si="15"/>
        <v>277500</v>
      </c>
      <c r="P15" s="60">
        <f t="shared" si="14"/>
        <v>3154243.3</v>
      </c>
    </row>
    <row r="16" spans="1:16" ht="12.75">
      <c r="A16" s="38" t="s">
        <v>474</v>
      </c>
      <c r="B16" s="37" t="s">
        <v>89</v>
      </c>
      <c r="C16" s="38" t="s">
        <v>475</v>
      </c>
      <c r="D16" s="60">
        <v>118489.21</v>
      </c>
      <c r="E16" s="60">
        <v>116495.11</v>
      </c>
      <c r="F16" s="60">
        <v>119419.2</v>
      </c>
      <c r="G16" s="60">
        <v>171392.55</v>
      </c>
      <c r="H16" s="60">
        <v>201588.76</v>
      </c>
      <c r="I16" s="60">
        <v>168975.09</v>
      </c>
      <c r="J16" s="60">
        <v>159551.1</v>
      </c>
      <c r="K16" s="60">
        <v>170634.86</v>
      </c>
      <c r="L16" s="60">
        <v>166500</v>
      </c>
      <c r="M16" s="60">
        <f t="shared" si="15"/>
        <v>166500</v>
      </c>
      <c r="N16" s="60">
        <f t="shared" si="15"/>
        <v>166500</v>
      </c>
      <c r="O16" s="60">
        <f t="shared" si="15"/>
        <v>166500</v>
      </c>
      <c r="P16" s="60">
        <f t="shared" si="14"/>
        <v>1892545.88</v>
      </c>
    </row>
    <row r="17" spans="1:16" ht="12.75">
      <c r="A17" s="56" t="s">
        <v>476</v>
      </c>
      <c r="B17" s="37"/>
      <c r="C17" s="56" t="s">
        <v>477</v>
      </c>
      <c r="D17" s="58">
        <f aca="true" t="shared" si="16" ref="D17:I17">SUM(D18:D20)</f>
        <v>51114.56</v>
      </c>
      <c r="E17" s="58">
        <f t="shared" si="16"/>
        <v>44246.630000000005</v>
      </c>
      <c r="F17" s="58">
        <f t="shared" si="16"/>
        <v>45536.21</v>
      </c>
      <c r="G17" s="58">
        <f t="shared" si="16"/>
        <v>45900.64</v>
      </c>
      <c r="H17" s="58">
        <f t="shared" si="16"/>
        <v>64225.409999999996</v>
      </c>
      <c r="I17" s="58">
        <f t="shared" si="16"/>
        <v>53993.92</v>
      </c>
      <c r="J17" s="58">
        <f aca="true" t="shared" si="17" ref="J17:P17">SUM(J18:J20)</f>
        <v>53141.95</v>
      </c>
      <c r="K17" s="58">
        <f t="shared" si="17"/>
        <v>52885.61</v>
      </c>
      <c r="L17" s="58">
        <f t="shared" si="17"/>
        <v>53100</v>
      </c>
      <c r="M17" s="58">
        <f t="shared" si="17"/>
        <v>53100</v>
      </c>
      <c r="N17" s="58">
        <f t="shared" si="17"/>
        <v>53100</v>
      </c>
      <c r="O17" s="58">
        <f t="shared" si="17"/>
        <v>53100</v>
      </c>
      <c r="P17" s="58">
        <f t="shared" si="17"/>
        <v>623444.93</v>
      </c>
    </row>
    <row r="18" spans="1:16" ht="12.75">
      <c r="A18" s="38" t="s">
        <v>478</v>
      </c>
      <c r="B18" s="37" t="s">
        <v>87</v>
      </c>
      <c r="C18" s="38" t="s">
        <v>479</v>
      </c>
      <c r="D18" s="60">
        <v>30668.73</v>
      </c>
      <c r="E18" s="60">
        <v>26547.97</v>
      </c>
      <c r="F18" s="60">
        <v>27321.73</v>
      </c>
      <c r="G18" s="60">
        <v>27540.38</v>
      </c>
      <c r="H18" s="60">
        <v>38535.25</v>
      </c>
      <c r="I18" s="60">
        <v>32396.35</v>
      </c>
      <c r="J18" s="60">
        <v>31885.17</v>
      </c>
      <c r="K18" s="60">
        <v>31731.37</v>
      </c>
      <c r="L18" s="60">
        <v>32100</v>
      </c>
      <c r="M18" s="60">
        <f>L18</f>
        <v>32100</v>
      </c>
      <c r="N18" s="60">
        <f>M18</f>
        <v>32100</v>
      </c>
      <c r="O18" s="60">
        <f>N18</f>
        <v>32100</v>
      </c>
      <c r="P18" s="60">
        <f t="shared" si="14"/>
        <v>375026.95</v>
      </c>
    </row>
    <row r="19" spans="1:16" ht="12.75">
      <c r="A19" s="38" t="s">
        <v>480</v>
      </c>
      <c r="B19" s="37" t="s">
        <v>88</v>
      </c>
      <c r="C19" s="38" t="s">
        <v>481</v>
      </c>
      <c r="D19" s="60">
        <v>12778.64</v>
      </c>
      <c r="E19" s="60">
        <v>11061.65</v>
      </c>
      <c r="F19" s="60">
        <v>11384.05</v>
      </c>
      <c r="G19" s="60">
        <v>11475.16</v>
      </c>
      <c r="H19" s="60">
        <v>16056.35</v>
      </c>
      <c r="I19" s="60">
        <v>13498.48</v>
      </c>
      <c r="J19" s="60">
        <v>13285.49</v>
      </c>
      <c r="K19" s="60">
        <v>13221.4</v>
      </c>
      <c r="L19" s="60">
        <v>13125</v>
      </c>
      <c r="M19" s="60">
        <f aca="true" t="shared" si="18" ref="M19:O20">L19</f>
        <v>13125</v>
      </c>
      <c r="N19" s="60">
        <f t="shared" si="18"/>
        <v>13125</v>
      </c>
      <c r="O19" s="60">
        <f t="shared" si="18"/>
        <v>13125</v>
      </c>
      <c r="P19" s="60">
        <f t="shared" si="14"/>
        <v>155261.22</v>
      </c>
    </row>
    <row r="20" spans="1:16" ht="12.75">
      <c r="A20" s="38" t="s">
        <v>482</v>
      </c>
      <c r="B20" s="37" t="s">
        <v>89</v>
      </c>
      <c r="C20" s="38" t="s">
        <v>483</v>
      </c>
      <c r="D20" s="60">
        <v>7667.19</v>
      </c>
      <c r="E20" s="60">
        <v>6637.01</v>
      </c>
      <c r="F20" s="60">
        <v>6830.43</v>
      </c>
      <c r="G20" s="60">
        <v>6885.1</v>
      </c>
      <c r="H20" s="60">
        <v>9633.81</v>
      </c>
      <c r="I20" s="60">
        <v>8099.09</v>
      </c>
      <c r="J20" s="60">
        <v>7971.29</v>
      </c>
      <c r="K20" s="60">
        <v>7932.84</v>
      </c>
      <c r="L20" s="60">
        <v>7875</v>
      </c>
      <c r="M20" s="60">
        <f t="shared" si="18"/>
        <v>7875</v>
      </c>
      <c r="N20" s="60">
        <f t="shared" si="18"/>
        <v>7875</v>
      </c>
      <c r="O20" s="60">
        <f t="shared" si="18"/>
        <v>7875</v>
      </c>
      <c r="P20" s="60">
        <f t="shared" si="14"/>
        <v>93156.76000000001</v>
      </c>
    </row>
    <row r="21" spans="1:16" ht="12.75">
      <c r="A21" s="56" t="s">
        <v>484</v>
      </c>
      <c r="B21" s="37"/>
      <c r="C21" s="56" t="s">
        <v>485</v>
      </c>
      <c r="D21" s="58">
        <f aca="true" t="shared" si="19" ref="D21:P21">SUM(D22:D24)</f>
        <v>268649.21</v>
      </c>
      <c r="E21" s="58">
        <f t="shared" si="19"/>
        <v>271823.84</v>
      </c>
      <c r="F21" s="58">
        <f t="shared" si="19"/>
        <v>279978.52999999997</v>
      </c>
      <c r="G21" s="58">
        <f t="shared" si="19"/>
        <v>282063.36</v>
      </c>
      <c r="H21" s="58">
        <f t="shared" si="19"/>
        <v>386106.22000000003</v>
      </c>
      <c r="I21" s="58">
        <f t="shared" si="19"/>
        <v>319476.70999999996</v>
      </c>
      <c r="J21" s="58">
        <f t="shared" si="19"/>
        <v>318450.36</v>
      </c>
      <c r="K21" s="58">
        <f t="shared" si="19"/>
        <v>331828.95999999996</v>
      </c>
      <c r="L21" s="58">
        <f t="shared" si="19"/>
        <v>323500</v>
      </c>
      <c r="M21" s="58">
        <f t="shared" si="19"/>
        <v>323500</v>
      </c>
      <c r="N21" s="58">
        <f t="shared" si="19"/>
        <v>323500</v>
      </c>
      <c r="O21" s="58">
        <f t="shared" si="19"/>
        <v>323500</v>
      </c>
      <c r="P21" s="58">
        <f t="shared" si="19"/>
        <v>3752377.19</v>
      </c>
    </row>
    <row r="22" spans="1:16" ht="12.75">
      <c r="A22" s="38" t="s">
        <v>486</v>
      </c>
      <c r="B22" s="37" t="s">
        <v>87</v>
      </c>
      <c r="C22" s="38" t="s">
        <v>487</v>
      </c>
      <c r="D22" s="60">
        <v>161189.52</v>
      </c>
      <c r="E22" s="60">
        <v>163094.3</v>
      </c>
      <c r="F22" s="60">
        <v>167987.11</v>
      </c>
      <c r="G22" s="60">
        <v>169238.02</v>
      </c>
      <c r="H22" s="60">
        <v>231663.73</v>
      </c>
      <c r="I22" s="60">
        <v>191686.02</v>
      </c>
      <c r="J22" s="60">
        <v>191070.22</v>
      </c>
      <c r="K22" s="60">
        <v>199097.37</v>
      </c>
      <c r="L22" s="60">
        <v>194100</v>
      </c>
      <c r="M22" s="60">
        <f>L22</f>
        <v>194100</v>
      </c>
      <c r="N22" s="60">
        <f>M22</f>
        <v>194100</v>
      </c>
      <c r="O22" s="60">
        <f>N22</f>
        <v>194100</v>
      </c>
      <c r="P22" s="60">
        <f t="shared" si="14"/>
        <v>2251426.29</v>
      </c>
    </row>
    <row r="23" spans="1:16" ht="12.75">
      <c r="A23" s="38" t="s">
        <v>488</v>
      </c>
      <c r="B23" s="37" t="s">
        <v>88</v>
      </c>
      <c r="C23" s="38" t="s">
        <v>489</v>
      </c>
      <c r="D23" s="60">
        <v>67162.3</v>
      </c>
      <c r="E23" s="60">
        <v>67955.96</v>
      </c>
      <c r="F23" s="60">
        <v>69994.63</v>
      </c>
      <c r="G23" s="60">
        <v>70515.84</v>
      </c>
      <c r="H23" s="60">
        <v>96526.56</v>
      </c>
      <c r="I23" s="60">
        <v>79869.18</v>
      </c>
      <c r="J23" s="60">
        <v>79612.59</v>
      </c>
      <c r="K23" s="60">
        <v>82957.24</v>
      </c>
      <c r="L23" s="60">
        <v>80875</v>
      </c>
      <c r="M23" s="60">
        <f aca="true" t="shared" si="20" ref="M23:O24">L23</f>
        <v>80875</v>
      </c>
      <c r="N23" s="60">
        <f t="shared" si="20"/>
        <v>80875</v>
      </c>
      <c r="O23" s="60">
        <f t="shared" si="20"/>
        <v>80875</v>
      </c>
      <c r="P23" s="60">
        <f t="shared" si="14"/>
        <v>938094.2999999999</v>
      </c>
    </row>
    <row r="24" spans="1:16" ht="12.75">
      <c r="A24" s="38" t="s">
        <v>490</v>
      </c>
      <c r="B24" s="37" t="s">
        <v>89</v>
      </c>
      <c r="C24" s="38" t="s">
        <v>491</v>
      </c>
      <c r="D24" s="60">
        <v>40297.39</v>
      </c>
      <c r="E24" s="60">
        <v>40773.58</v>
      </c>
      <c r="F24" s="60">
        <v>41996.79</v>
      </c>
      <c r="G24" s="60">
        <v>42309.5</v>
      </c>
      <c r="H24" s="60">
        <v>57915.93</v>
      </c>
      <c r="I24" s="60">
        <v>47921.51</v>
      </c>
      <c r="J24" s="60">
        <v>47767.55</v>
      </c>
      <c r="K24" s="60">
        <v>49774.35</v>
      </c>
      <c r="L24" s="60">
        <v>48525</v>
      </c>
      <c r="M24" s="60">
        <f t="shared" si="20"/>
        <v>48525</v>
      </c>
      <c r="N24" s="60">
        <f t="shared" si="20"/>
        <v>48525</v>
      </c>
      <c r="O24" s="60">
        <f t="shared" si="20"/>
        <v>48525</v>
      </c>
      <c r="P24" s="60">
        <f t="shared" si="14"/>
        <v>562856.6</v>
      </c>
    </row>
    <row r="25" spans="1:16" ht="12.75">
      <c r="A25" s="56" t="s">
        <v>492</v>
      </c>
      <c r="B25" s="37"/>
      <c r="C25" s="61" t="s">
        <v>493</v>
      </c>
      <c r="D25" s="62">
        <f aca="true" t="shared" si="21" ref="D25:P25">SUM(D26:D28)</f>
        <v>12236.15</v>
      </c>
      <c r="E25" s="62">
        <f t="shared" si="21"/>
        <v>12387.300000000001</v>
      </c>
      <c r="F25" s="62">
        <f t="shared" si="21"/>
        <v>11471.52</v>
      </c>
      <c r="G25" s="62">
        <f t="shared" si="21"/>
        <v>12870.640000000001</v>
      </c>
      <c r="H25" s="62">
        <f t="shared" si="21"/>
        <v>14549.52</v>
      </c>
      <c r="I25" s="62">
        <f t="shared" si="21"/>
        <v>12739.93</v>
      </c>
      <c r="J25" s="62">
        <f t="shared" si="21"/>
        <v>10750.720000000001</v>
      </c>
      <c r="K25" s="62">
        <f t="shared" si="21"/>
        <v>16561.15</v>
      </c>
      <c r="L25" s="62">
        <f t="shared" si="21"/>
        <v>13500</v>
      </c>
      <c r="M25" s="62">
        <f t="shared" si="21"/>
        <v>13500</v>
      </c>
      <c r="N25" s="62">
        <f t="shared" si="21"/>
        <v>13500</v>
      </c>
      <c r="O25" s="62">
        <f t="shared" si="21"/>
        <v>13500</v>
      </c>
      <c r="P25" s="62">
        <f t="shared" si="21"/>
        <v>157566.93</v>
      </c>
    </row>
    <row r="26" spans="1:16" ht="12.75">
      <c r="A26" s="38" t="s">
        <v>494</v>
      </c>
      <c r="B26" s="37" t="s">
        <v>87</v>
      </c>
      <c r="C26" s="38" t="s">
        <v>495</v>
      </c>
      <c r="D26" s="60">
        <v>7341.69</v>
      </c>
      <c r="E26" s="60">
        <v>7432.38</v>
      </c>
      <c r="F26" s="60">
        <v>6882.91</v>
      </c>
      <c r="G26" s="60">
        <v>7722.38</v>
      </c>
      <c r="H26" s="60">
        <v>8729.71</v>
      </c>
      <c r="I26" s="60">
        <v>7643.96</v>
      </c>
      <c r="J26" s="60">
        <v>6450.43</v>
      </c>
      <c r="K26" s="60">
        <v>9936.69</v>
      </c>
      <c r="L26" s="60">
        <v>8100</v>
      </c>
      <c r="M26" s="60">
        <f>L26</f>
        <v>8100</v>
      </c>
      <c r="N26" s="60">
        <f>M26</f>
        <v>8100</v>
      </c>
      <c r="O26" s="60">
        <f>N26</f>
        <v>8100</v>
      </c>
      <c r="P26" s="60">
        <f aca="true" t="shared" si="22" ref="P26:P36">SUM(D26:O26)</f>
        <v>94540.15</v>
      </c>
    </row>
    <row r="27" spans="1:16" ht="12.75">
      <c r="A27" s="38" t="s">
        <v>496</v>
      </c>
      <c r="B27" s="37" t="s">
        <v>88</v>
      </c>
      <c r="C27" s="38" t="s">
        <v>497</v>
      </c>
      <c r="D27" s="60">
        <v>3059.03</v>
      </c>
      <c r="E27" s="60">
        <v>3096.82</v>
      </c>
      <c r="F27" s="60">
        <v>2867.88</v>
      </c>
      <c r="G27" s="60">
        <v>3217.66</v>
      </c>
      <c r="H27" s="60">
        <v>3637.38</v>
      </c>
      <c r="I27" s="60">
        <v>3184.98</v>
      </c>
      <c r="J27" s="60">
        <v>2687.68</v>
      </c>
      <c r="K27" s="60">
        <v>4140.29</v>
      </c>
      <c r="L27" s="60">
        <v>3375</v>
      </c>
      <c r="M27" s="60">
        <f aca="true" t="shared" si="23" ref="M27:O28">L27</f>
        <v>3375</v>
      </c>
      <c r="N27" s="60">
        <f t="shared" si="23"/>
        <v>3375</v>
      </c>
      <c r="O27" s="60">
        <f t="shared" si="23"/>
        <v>3375</v>
      </c>
      <c r="P27" s="60">
        <f t="shared" si="22"/>
        <v>39391.72</v>
      </c>
    </row>
    <row r="28" spans="1:16" ht="12.75">
      <c r="A28" s="38" t="s">
        <v>498</v>
      </c>
      <c r="B28" s="37" t="s">
        <v>89</v>
      </c>
      <c r="C28" s="38" t="s">
        <v>499</v>
      </c>
      <c r="D28" s="60">
        <v>1835.43</v>
      </c>
      <c r="E28" s="60">
        <v>1858.1</v>
      </c>
      <c r="F28" s="60">
        <v>1720.73</v>
      </c>
      <c r="G28" s="60">
        <v>1930.6</v>
      </c>
      <c r="H28" s="60">
        <v>2182.43</v>
      </c>
      <c r="I28" s="60">
        <v>1910.99</v>
      </c>
      <c r="J28" s="60">
        <v>1612.61</v>
      </c>
      <c r="K28" s="60">
        <v>2484.17</v>
      </c>
      <c r="L28" s="60">
        <v>2025</v>
      </c>
      <c r="M28" s="60">
        <f t="shared" si="23"/>
        <v>2025</v>
      </c>
      <c r="N28" s="60">
        <f t="shared" si="23"/>
        <v>2025</v>
      </c>
      <c r="O28" s="60">
        <f t="shared" si="23"/>
        <v>2025</v>
      </c>
      <c r="P28" s="60">
        <f t="shared" si="22"/>
        <v>23635.06</v>
      </c>
    </row>
    <row r="29" spans="1:16" ht="25.5" customHeight="1">
      <c r="A29" s="56" t="s">
        <v>500</v>
      </c>
      <c r="B29" s="37"/>
      <c r="C29" s="61" t="s">
        <v>501</v>
      </c>
      <c r="D29" s="63">
        <f aca="true" t="shared" si="24" ref="D29:I29">SUM(D30:D32)</f>
        <v>26960.780000000002</v>
      </c>
      <c r="E29" s="63">
        <f t="shared" si="24"/>
        <v>23828.100000000002</v>
      </c>
      <c r="F29" s="63">
        <f t="shared" si="24"/>
        <v>49396.51</v>
      </c>
      <c r="G29" s="63">
        <f t="shared" si="24"/>
        <v>44856.829999999994</v>
      </c>
      <c r="H29" s="63">
        <f t="shared" si="24"/>
        <v>32128.55</v>
      </c>
      <c r="I29" s="63">
        <f t="shared" si="24"/>
        <v>37468.130000000005</v>
      </c>
      <c r="J29" s="63">
        <f>SUM(J30:J32)</f>
        <v>33384.39</v>
      </c>
      <c r="K29" s="63">
        <f aca="true" t="shared" si="25" ref="K29:P29">SUM(K30:K32)</f>
        <v>51325.78</v>
      </c>
      <c r="L29" s="63">
        <f t="shared" si="25"/>
        <v>41000</v>
      </c>
      <c r="M29" s="63">
        <f t="shared" si="25"/>
        <v>41000</v>
      </c>
      <c r="N29" s="63">
        <f t="shared" si="25"/>
        <v>41000</v>
      </c>
      <c r="O29" s="63">
        <f t="shared" si="25"/>
        <v>41000</v>
      </c>
      <c r="P29" s="63">
        <f t="shared" si="25"/>
        <v>463349.06999999995</v>
      </c>
    </row>
    <row r="30" spans="1:16" ht="12.75">
      <c r="A30" s="38" t="s">
        <v>502</v>
      </c>
      <c r="B30" s="37" t="s">
        <v>87</v>
      </c>
      <c r="C30" s="38" t="s">
        <v>428</v>
      </c>
      <c r="D30" s="60">
        <v>16176.43</v>
      </c>
      <c r="E30" s="60">
        <v>14296.84</v>
      </c>
      <c r="F30" s="60">
        <v>29637.83</v>
      </c>
      <c r="G30" s="60">
        <v>26914.03</v>
      </c>
      <c r="H30" s="60">
        <v>19277.05</v>
      </c>
      <c r="I30" s="60">
        <v>22480.82</v>
      </c>
      <c r="J30" s="60">
        <v>20030.56</v>
      </c>
      <c r="K30" s="60">
        <v>30795.4</v>
      </c>
      <c r="L30" s="60">
        <v>24600</v>
      </c>
      <c r="M30" s="60">
        <f>L30</f>
        <v>24600</v>
      </c>
      <c r="N30" s="60">
        <f>M30</f>
        <v>24600</v>
      </c>
      <c r="O30" s="60">
        <f>N30</f>
        <v>24600</v>
      </c>
      <c r="P30" s="60">
        <f t="shared" si="22"/>
        <v>278008.95999999996</v>
      </c>
    </row>
    <row r="31" spans="1:16" ht="12.75">
      <c r="A31" s="38" t="s">
        <v>504</v>
      </c>
      <c r="B31" s="37" t="s">
        <v>88</v>
      </c>
      <c r="C31" s="38" t="s">
        <v>429</v>
      </c>
      <c r="D31" s="60">
        <v>6740.22</v>
      </c>
      <c r="E31" s="60">
        <v>5957.06</v>
      </c>
      <c r="F31" s="60">
        <v>12349.19</v>
      </c>
      <c r="G31" s="60">
        <v>11214.23</v>
      </c>
      <c r="H31" s="60">
        <v>8032.16</v>
      </c>
      <c r="I31" s="60">
        <v>9367.08</v>
      </c>
      <c r="J31" s="60">
        <v>8346.13</v>
      </c>
      <c r="K31" s="60">
        <v>12831.49</v>
      </c>
      <c r="L31" s="60">
        <v>10250</v>
      </c>
      <c r="M31" s="60">
        <f aca="true" t="shared" si="26" ref="M31:O32">L31</f>
        <v>10250</v>
      </c>
      <c r="N31" s="60">
        <f t="shared" si="26"/>
        <v>10250</v>
      </c>
      <c r="O31" s="60">
        <f t="shared" si="26"/>
        <v>10250</v>
      </c>
      <c r="P31" s="60">
        <f t="shared" si="22"/>
        <v>115837.56</v>
      </c>
    </row>
    <row r="32" spans="1:16" ht="12.75">
      <c r="A32" s="38" t="s">
        <v>506</v>
      </c>
      <c r="B32" s="37" t="s">
        <v>89</v>
      </c>
      <c r="C32" s="38" t="s">
        <v>430</v>
      </c>
      <c r="D32" s="60">
        <v>4044.13</v>
      </c>
      <c r="E32" s="60">
        <v>3574.2</v>
      </c>
      <c r="F32" s="60">
        <v>7409.49</v>
      </c>
      <c r="G32" s="60">
        <v>6728.57</v>
      </c>
      <c r="H32" s="60">
        <v>4819.34</v>
      </c>
      <c r="I32" s="60">
        <v>5620.23</v>
      </c>
      <c r="J32" s="60">
        <v>5007.7</v>
      </c>
      <c r="K32" s="60">
        <v>7698.89</v>
      </c>
      <c r="L32" s="60">
        <v>6150</v>
      </c>
      <c r="M32" s="60">
        <f t="shared" si="26"/>
        <v>6150</v>
      </c>
      <c r="N32" s="60">
        <f t="shared" si="26"/>
        <v>6150</v>
      </c>
      <c r="O32" s="60">
        <f t="shared" si="26"/>
        <v>6150</v>
      </c>
      <c r="P32" s="60">
        <f t="shared" si="22"/>
        <v>69502.54999999999</v>
      </c>
    </row>
    <row r="33" spans="1:16" ht="12.75">
      <c r="A33" s="56" t="s">
        <v>508</v>
      </c>
      <c r="B33" s="37"/>
      <c r="C33" s="56" t="s">
        <v>509</v>
      </c>
      <c r="D33" s="63">
        <f aca="true" t="shared" si="27" ref="D33:P33">SUM(D34:D36)</f>
        <v>231.48</v>
      </c>
      <c r="E33" s="63">
        <f t="shared" si="27"/>
        <v>40.650000000000006</v>
      </c>
      <c r="F33" s="63">
        <f t="shared" si="27"/>
        <v>463.9</v>
      </c>
      <c r="G33" s="63">
        <f t="shared" si="27"/>
        <v>262.05</v>
      </c>
      <c r="H33" s="63">
        <f t="shared" si="27"/>
        <v>225.64</v>
      </c>
      <c r="I33" s="63">
        <f t="shared" si="27"/>
        <v>237.79000000000002</v>
      </c>
      <c r="J33" s="63">
        <f t="shared" si="27"/>
        <v>261.49</v>
      </c>
      <c r="K33" s="63">
        <f t="shared" si="27"/>
        <v>266.14000000000004</v>
      </c>
      <c r="L33" s="63">
        <f t="shared" si="27"/>
        <v>260</v>
      </c>
      <c r="M33" s="63">
        <f t="shared" si="27"/>
        <v>260</v>
      </c>
      <c r="N33" s="63">
        <f t="shared" si="27"/>
        <v>260</v>
      </c>
      <c r="O33" s="63">
        <f t="shared" si="27"/>
        <v>260</v>
      </c>
      <c r="P33" s="63">
        <f t="shared" si="27"/>
        <v>3029.1400000000003</v>
      </c>
    </row>
    <row r="34" spans="1:16" ht="12.75">
      <c r="A34" s="38" t="s">
        <v>510</v>
      </c>
      <c r="B34" s="37" t="s">
        <v>87</v>
      </c>
      <c r="C34" s="38" t="s">
        <v>431</v>
      </c>
      <c r="D34" s="60">
        <v>138.88</v>
      </c>
      <c r="E34" s="60">
        <v>24.4</v>
      </c>
      <c r="F34" s="60">
        <v>278.34</v>
      </c>
      <c r="G34" s="60">
        <v>157.23</v>
      </c>
      <c r="H34" s="60">
        <v>135.38</v>
      </c>
      <c r="I34" s="60">
        <v>142.67</v>
      </c>
      <c r="J34" s="60">
        <v>156.9</v>
      </c>
      <c r="K34" s="60">
        <v>159.68</v>
      </c>
      <c r="L34" s="60">
        <v>156</v>
      </c>
      <c r="M34" s="60">
        <f>L34</f>
        <v>156</v>
      </c>
      <c r="N34" s="60">
        <f>M34</f>
        <v>156</v>
      </c>
      <c r="O34" s="60">
        <f>N34</f>
        <v>156</v>
      </c>
      <c r="P34" s="60">
        <f t="shared" si="22"/>
        <v>1817.48</v>
      </c>
    </row>
    <row r="35" spans="1:16" ht="12.75">
      <c r="A35" s="38" t="s">
        <v>512</v>
      </c>
      <c r="B35" s="37" t="s">
        <v>88</v>
      </c>
      <c r="C35" s="38" t="s">
        <v>432</v>
      </c>
      <c r="D35" s="60">
        <v>57.88</v>
      </c>
      <c r="E35" s="60">
        <v>10.16</v>
      </c>
      <c r="F35" s="60">
        <v>115.98</v>
      </c>
      <c r="G35" s="60">
        <v>65.51</v>
      </c>
      <c r="H35" s="60">
        <v>56.41</v>
      </c>
      <c r="I35" s="60">
        <v>59.45</v>
      </c>
      <c r="J35" s="60">
        <v>65.37</v>
      </c>
      <c r="K35" s="60">
        <v>66.54</v>
      </c>
      <c r="L35" s="60">
        <v>65</v>
      </c>
      <c r="M35" s="60">
        <f aca="true" t="shared" si="28" ref="M35:O36">L35</f>
        <v>65</v>
      </c>
      <c r="N35" s="60">
        <f t="shared" si="28"/>
        <v>65</v>
      </c>
      <c r="O35" s="60">
        <f t="shared" si="28"/>
        <v>65</v>
      </c>
      <c r="P35" s="60">
        <f t="shared" si="22"/>
        <v>757.3000000000001</v>
      </c>
    </row>
    <row r="36" spans="1:16" ht="12.75">
      <c r="A36" s="38" t="s">
        <v>514</v>
      </c>
      <c r="B36" s="37" t="s">
        <v>89</v>
      </c>
      <c r="C36" s="38" t="s">
        <v>433</v>
      </c>
      <c r="D36" s="60">
        <v>34.72</v>
      </c>
      <c r="E36" s="60">
        <v>6.09</v>
      </c>
      <c r="F36" s="60">
        <v>69.58</v>
      </c>
      <c r="G36" s="60">
        <v>39.31</v>
      </c>
      <c r="H36" s="60">
        <v>33.85</v>
      </c>
      <c r="I36" s="60">
        <v>35.67</v>
      </c>
      <c r="J36" s="60">
        <v>39.22</v>
      </c>
      <c r="K36" s="60">
        <v>39.92</v>
      </c>
      <c r="L36" s="60">
        <v>39</v>
      </c>
      <c r="M36" s="60">
        <f t="shared" si="28"/>
        <v>39</v>
      </c>
      <c r="N36" s="60">
        <f t="shared" si="28"/>
        <v>39</v>
      </c>
      <c r="O36" s="60">
        <f t="shared" si="28"/>
        <v>39</v>
      </c>
      <c r="P36" s="60">
        <f t="shared" si="22"/>
        <v>454.35999999999996</v>
      </c>
    </row>
    <row r="37" spans="1:16" ht="12.75">
      <c r="A37" s="56" t="s">
        <v>516</v>
      </c>
      <c r="B37" s="37"/>
      <c r="C37" s="56" t="s">
        <v>517</v>
      </c>
      <c r="D37" s="62">
        <f aca="true" t="shared" si="29" ref="D37:P37">SUM(D38:D38)</f>
        <v>0</v>
      </c>
      <c r="E37" s="62">
        <f t="shared" si="29"/>
        <v>0</v>
      </c>
      <c r="F37" s="62">
        <f t="shared" si="29"/>
        <v>0</v>
      </c>
      <c r="G37" s="62">
        <f t="shared" si="29"/>
        <v>5801.83</v>
      </c>
      <c r="H37" s="62">
        <f t="shared" si="29"/>
        <v>1797.96</v>
      </c>
      <c r="I37" s="62">
        <f t="shared" si="29"/>
        <v>254.51</v>
      </c>
      <c r="J37" s="62">
        <f t="shared" si="29"/>
        <v>5772.51</v>
      </c>
      <c r="K37" s="62">
        <f t="shared" si="29"/>
        <v>3906.71</v>
      </c>
      <c r="L37" s="62">
        <f t="shared" si="29"/>
        <v>4800</v>
      </c>
      <c r="M37" s="62">
        <f t="shared" si="29"/>
        <v>4800</v>
      </c>
      <c r="N37" s="62">
        <f t="shared" si="29"/>
        <v>4800</v>
      </c>
      <c r="O37" s="62">
        <f t="shared" si="29"/>
        <v>4800</v>
      </c>
      <c r="P37" s="62">
        <f t="shared" si="29"/>
        <v>36733.52</v>
      </c>
    </row>
    <row r="38" spans="1:16" ht="12.75">
      <c r="A38" s="56" t="s">
        <v>518</v>
      </c>
      <c r="B38" s="37"/>
      <c r="C38" s="56" t="s">
        <v>519</v>
      </c>
      <c r="D38" s="63">
        <f aca="true" t="shared" si="30" ref="D38:I38">SUM(D39:D41)</f>
        <v>0</v>
      </c>
      <c r="E38" s="63">
        <f t="shared" si="30"/>
        <v>0</v>
      </c>
      <c r="F38" s="63">
        <f t="shared" si="30"/>
        <v>0</v>
      </c>
      <c r="G38" s="63">
        <f t="shared" si="30"/>
        <v>5801.83</v>
      </c>
      <c r="H38" s="63">
        <f t="shared" si="30"/>
        <v>1797.96</v>
      </c>
      <c r="I38" s="63">
        <f t="shared" si="30"/>
        <v>254.51</v>
      </c>
      <c r="J38" s="63">
        <f>SUM(J39:J41)</f>
        <v>5772.51</v>
      </c>
      <c r="K38" s="63">
        <f aca="true" t="shared" si="31" ref="K38:P38">SUM(K39:K41)</f>
        <v>3906.71</v>
      </c>
      <c r="L38" s="63">
        <f t="shared" si="31"/>
        <v>4800</v>
      </c>
      <c r="M38" s="63">
        <f t="shared" si="31"/>
        <v>4800</v>
      </c>
      <c r="N38" s="63">
        <f t="shared" si="31"/>
        <v>4800</v>
      </c>
      <c r="O38" s="63">
        <f t="shared" si="31"/>
        <v>4800</v>
      </c>
      <c r="P38" s="63">
        <f t="shared" si="31"/>
        <v>36733.52</v>
      </c>
    </row>
    <row r="39" spans="1:16" ht="12.75">
      <c r="A39" s="38" t="s">
        <v>520</v>
      </c>
      <c r="B39" s="37" t="s">
        <v>87</v>
      </c>
      <c r="C39" s="38" t="s">
        <v>521</v>
      </c>
      <c r="D39" s="60"/>
      <c r="E39" s="60"/>
      <c r="F39" s="60"/>
      <c r="G39" s="60">
        <v>3481.09</v>
      </c>
      <c r="H39" s="60">
        <v>1078.78</v>
      </c>
      <c r="I39" s="60">
        <v>152.7</v>
      </c>
      <c r="J39" s="60">
        <v>3463.5</v>
      </c>
      <c r="K39" s="60">
        <v>2344.02</v>
      </c>
      <c r="L39" s="60">
        <v>2880</v>
      </c>
      <c r="M39" s="60">
        <f aca="true" t="shared" si="32" ref="M39:O41">L39</f>
        <v>2880</v>
      </c>
      <c r="N39" s="60">
        <f t="shared" si="32"/>
        <v>2880</v>
      </c>
      <c r="O39" s="60">
        <f t="shared" si="32"/>
        <v>2880</v>
      </c>
      <c r="P39" s="60">
        <f aca="true" t="shared" si="33" ref="P39:P45">SUM(D39:O39)</f>
        <v>22040.09</v>
      </c>
    </row>
    <row r="40" spans="1:16" ht="12.75">
      <c r="A40" s="38" t="s">
        <v>522</v>
      </c>
      <c r="B40" s="37" t="s">
        <v>88</v>
      </c>
      <c r="C40" s="38" t="s">
        <v>523</v>
      </c>
      <c r="D40" s="60"/>
      <c r="E40" s="60"/>
      <c r="F40" s="60"/>
      <c r="G40" s="60">
        <v>1450.46</v>
      </c>
      <c r="H40" s="60">
        <v>449.49</v>
      </c>
      <c r="I40" s="60">
        <v>63.63</v>
      </c>
      <c r="J40" s="60">
        <v>1443.13</v>
      </c>
      <c r="K40" s="60">
        <v>976.68</v>
      </c>
      <c r="L40" s="60">
        <v>1200</v>
      </c>
      <c r="M40" s="60">
        <f t="shared" si="32"/>
        <v>1200</v>
      </c>
      <c r="N40" s="60">
        <f t="shared" si="32"/>
        <v>1200</v>
      </c>
      <c r="O40" s="60">
        <f t="shared" si="32"/>
        <v>1200</v>
      </c>
      <c r="P40" s="60">
        <f t="shared" si="33"/>
        <v>9183.39</v>
      </c>
    </row>
    <row r="41" spans="1:16" ht="12.75">
      <c r="A41" s="38" t="s">
        <v>524</v>
      </c>
      <c r="B41" s="37" t="s">
        <v>89</v>
      </c>
      <c r="C41" s="38" t="s">
        <v>525</v>
      </c>
      <c r="D41" s="60"/>
      <c r="E41" s="60"/>
      <c r="F41" s="60"/>
      <c r="G41" s="60">
        <v>870.28</v>
      </c>
      <c r="H41" s="60">
        <v>269.69</v>
      </c>
      <c r="I41" s="60">
        <v>38.18</v>
      </c>
      <c r="J41" s="60">
        <v>865.88</v>
      </c>
      <c r="K41" s="60">
        <v>586.01</v>
      </c>
      <c r="L41" s="60">
        <v>720</v>
      </c>
      <c r="M41" s="60">
        <f t="shared" si="32"/>
        <v>720</v>
      </c>
      <c r="N41" s="60">
        <f t="shared" si="32"/>
        <v>720</v>
      </c>
      <c r="O41" s="60">
        <f t="shared" si="32"/>
        <v>720</v>
      </c>
      <c r="P41" s="60">
        <f t="shared" si="33"/>
        <v>5510.04</v>
      </c>
    </row>
    <row r="42" spans="1:16" ht="12.75">
      <c r="A42" s="56" t="s">
        <v>526</v>
      </c>
      <c r="B42" s="37"/>
      <c r="C42" s="56" t="s">
        <v>434</v>
      </c>
      <c r="D42" s="63">
        <f aca="true" t="shared" si="34" ref="D42:P42">SUM(D43:D45)</f>
        <v>877677.99</v>
      </c>
      <c r="E42" s="63">
        <f t="shared" si="34"/>
        <v>1288175.9300000002</v>
      </c>
      <c r="F42" s="63">
        <f t="shared" si="34"/>
        <v>1266260.94</v>
      </c>
      <c r="G42" s="63">
        <f t="shared" si="34"/>
        <v>1679608.36</v>
      </c>
      <c r="H42" s="63">
        <f t="shared" si="34"/>
        <v>1249679.4900000002</v>
      </c>
      <c r="I42" s="63">
        <f t="shared" si="34"/>
        <v>1344018.93</v>
      </c>
      <c r="J42" s="63">
        <f t="shared" si="34"/>
        <v>1327397.5499999998</v>
      </c>
      <c r="K42" s="63">
        <f t="shared" si="34"/>
        <v>1592869.27</v>
      </c>
      <c r="L42" s="63">
        <f t="shared" si="34"/>
        <v>1420000</v>
      </c>
      <c r="M42" s="63">
        <f t="shared" si="34"/>
        <v>1420000</v>
      </c>
      <c r="N42" s="63">
        <f t="shared" si="34"/>
        <v>1420000</v>
      </c>
      <c r="O42" s="63">
        <f t="shared" si="34"/>
        <v>1420000</v>
      </c>
      <c r="P42" s="63">
        <f t="shared" si="34"/>
        <v>16305688.46</v>
      </c>
    </row>
    <row r="43" spans="1:16" ht="12.75">
      <c r="A43" s="38" t="s">
        <v>528</v>
      </c>
      <c r="B43" s="37" t="s">
        <v>87</v>
      </c>
      <c r="C43" s="38" t="s">
        <v>529</v>
      </c>
      <c r="D43" s="60">
        <v>526605.64</v>
      </c>
      <c r="E43" s="60">
        <v>772904.13</v>
      </c>
      <c r="F43" s="60">
        <v>759755.22</v>
      </c>
      <c r="G43" s="60">
        <v>1007763.38</v>
      </c>
      <c r="H43" s="60">
        <v>749806.38</v>
      </c>
      <c r="I43" s="60">
        <v>806410.38</v>
      </c>
      <c r="J43" s="60">
        <v>796437</v>
      </c>
      <c r="K43" s="60">
        <v>955720.12</v>
      </c>
      <c r="L43" s="60">
        <v>852000</v>
      </c>
      <c r="M43" s="60">
        <f>L43</f>
        <v>852000</v>
      </c>
      <c r="N43" s="60">
        <f>M43</f>
        <v>852000</v>
      </c>
      <c r="O43" s="60">
        <f>N43</f>
        <v>852000</v>
      </c>
      <c r="P43" s="60">
        <f t="shared" si="33"/>
        <v>9783402.25</v>
      </c>
    </row>
    <row r="44" spans="1:16" ht="12.75">
      <c r="A44" s="38" t="s">
        <v>530</v>
      </c>
      <c r="B44" s="37" t="s">
        <v>88</v>
      </c>
      <c r="C44" s="38" t="s">
        <v>531</v>
      </c>
      <c r="D44" s="60">
        <v>219420.06</v>
      </c>
      <c r="E44" s="60">
        <v>322044.68</v>
      </c>
      <c r="F44" s="60">
        <v>316565.89</v>
      </c>
      <c r="G44" s="60">
        <v>419902.95</v>
      </c>
      <c r="H44" s="60">
        <v>312420.51</v>
      </c>
      <c r="I44" s="60">
        <v>336005.84</v>
      </c>
      <c r="J44" s="60">
        <v>331850.13</v>
      </c>
      <c r="K44" s="60">
        <v>398218.02</v>
      </c>
      <c r="L44" s="60">
        <v>355000</v>
      </c>
      <c r="M44" s="60">
        <f aca="true" t="shared" si="35" ref="M44:O45">L44</f>
        <v>355000</v>
      </c>
      <c r="N44" s="60">
        <f t="shared" si="35"/>
        <v>355000</v>
      </c>
      <c r="O44" s="60">
        <f t="shared" si="35"/>
        <v>355000</v>
      </c>
      <c r="P44" s="60">
        <f t="shared" si="33"/>
        <v>4076428.08</v>
      </c>
    </row>
    <row r="45" spans="1:16" ht="12.75">
      <c r="A45" s="38" t="s">
        <v>532</v>
      </c>
      <c r="B45" s="37" t="s">
        <v>89</v>
      </c>
      <c r="C45" s="38" t="s">
        <v>533</v>
      </c>
      <c r="D45" s="60">
        <v>131652.29</v>
      </c>
      <c r="E45" s="60">
        <v>193227.12</v>
      </c>
      <c r="F45" s="60">
        <v>189939.83</v>
      </c>
      <c r="G45" s="60">
        <v>251942.03</v>
      </c>
      <c r="H45" s="60">
        <v>187452.6</v>
      </c>
      <c r="I45" s="60">
        <v>201602.71</v>
      </c>
      <c r="J45" s="60">
        <v>199110.42</v>
      </c>
      <c r="K45" s="60">
        <v>238931.13</v>
      </c>
      <c r="L45" s="60">
        <v>213000</v>
      </c>
      <c r="M45" s="60">
        <f t="shared" si="35"/>
        <v>213000</v>
      </c>
      <c r="N45" s="60">
        <f t="shared" si="35"/>
        <v>213000</v>
      </c>
      <c r="O45" s="60">
        <f t="shared" si="35"/>
        <v>213000</v>
      </c>
      <c r="P45" s="60">
        <f t="shared" si="33"/>
        <v>2445858.13</v>
      </c>
    </row>
    <row r="46" spans="1:16" ht="12.75">
      <c r="A46" s="53" t="s">
        <v>534</v>
      </c>
      <c r="B46" s="37"/>
      <c r="C46" s="53" t="s">
        <v>435</v>
      </c>
      <c r="D46" s="55">
        <f aca="true" t="shared" si="36" ref="D46:P47">D47</f>
        <v>4402542.86</v>
      </c>
      <c r="E46" s="55">
        <f t="shared" si="36"/>
        <v>3654881.24</v>
      </c>
      <c r="F46" s="55">
        <f t="shared" si="36"/>
        <v>3453701.7199999997</v>
      </c>
      <c r="G46" s="55">
        <f t="shared" si="36"/>
        <v>3852202.64</v>
      </c>
      <c r="H46" s="55">
        <f t="shared" si="36"/>
        <v>3833635.88</v>
      </c>
      <c r="I46" s="55">
        <f t="shared" si="36"/>
        <v>4171966.4000000004</v>
      </c>
      <c r="J46" s="55">
        <f t="shared" si="36"/>
        <v>4004484.98</v>
      </c>
      <c r="K46" s="55">
        <f t="shared" si="36"/>
        <v>3800968.12</v>
      </c>
      <c r="L46" s="55">
        <f t="shared" si="36"/>
        <v>3990000</v>
      </c>
      <c r="M46" s="55">
        <f t="shared" si="36"/>
        <v>3990000</v>
      </c>
      <c r="N46" s="55">
        <f t="shared" si="36"/>
        <v>3990000</v>
      </c>
      <c r="O46" s="55">
        <f t="shared" si="36"/>
        <v>3990000</v>
      </c>
      <c r="P46" s="55">
        <f t="shared" si="36"/>
        <v>47134383.84</v>
      </c>
    </row>
    <row r="47" spans="1:16" ht="12.75">
      <c r="A47" s="56" t="s">
        <v>536</v>
      </c>
      <c r="B47" s="37"/>
      <c r="C47" s="56" t="s">
        <v>537</v>
      </c>
      <c r="D47" s="63">
        <f>D48</f>
        <v>4402542.86</v>
      </c>
      <c r="E47" s="63">
        <f t="shared" si="36"/>
        <v>3654881.24</v>
      </c>
      <c r="F47" s="63">
        <f t="shared" si="36"/>
        <v>3453701.7199999997</v>
      </c>
      <c r="G47" s="63">
        <f t="shared" si="36"/>
        <v>3852202.64</v>
      </c>
      <c r="H47" s="63">
        <f t="shared" si="36"/>
        <v>3833635.88</v>
      </c>
      <c r="I47" s="63">
        <f>I48</f>
        <v>4171966.4000000004</v>
      </c>
      <c r="J47" s="63">
        <f t="shared" si="36"/>
        <v>4004484.98</v>
      </c>
      <c r="K47" s="63">
        <f t="shared" si="36"/>
        <v>3800968.12</v>
      </c>
      <c r="L47" s="63">
        <f t="shared" si="36"/>
        <v>3990000</v>
      </c>
      <c r="M47" s="63">
        <f t="shared" si="36"/>
        <v>3990000</v>
      </c>
      <c r="N47" s="63">
        <f t="shared" si="36"/>
        <v>3990000</v>
      </c>
      <c r="O47" s="63">
        <f t="shared" si="36"/>
        <v>3990000</v>
      </c>
      <c r="P47" s="63">
        <f t="shared" si="36"/>
        <v>47134383.84</v>
      </c>
    </row>
    <row r="48" spans="1:16" ht="12.75">
      <c r="A48" s="56" t="s">
        <v>436</v>
      </c>
      <c r="B48" s="37"/>
      <c r="C48" s="56" t="s">
        <v>537</v>
      </c>
      <c r="D48" s="63">
        <f aca="true" t="shared" si="37" ref="D48:J48">SUM(D49:D51)</f>
        <v>4402542.86</v>
      </c>
      <c r="E48" s="63">
        <f t="shared" si="37"/>
        <v>3654881.24</v>
      </c>
      <c r="F48" s="63">
        <f t="shared" si="37"/>
        <v>3453701.7199999997</v>
      </c>
      <c r="G48" s="63">
        <f t="shared" si="37"/>
        <v>3852202.64</v>
      </c>
      <c r="H48" s="63">
        <f t="shared" si="37"/>
        <v>3833635.88</v>
      </c>
      <c r="I48" s="63">
        <f t="shared" si="37"/>
        <v>4171966.4000000004</v>
      </c>
      <c r="J48" s="63">
        <f t="shared" si="37"/>
        <v>4004484.98</v>
      </c>
      <c r="K48" s="63">
        <f aca="true" t="shared" si="38" ref="K48:P48">SUM(K49:K51)</f>
        <v>3800968.12</v>
      </c>
      <c r="L48" s="63">
        <f t="shared" si="38"/>
        <v>3990000</v>
      </c>
      <c r="M48" s="63">
        <f t="shared" si="38"/>
        <v>3990000</v>
      </c>
      <c r="N48" s="63">
        <f t="shared" si="38"/>
        <v>3990000</v>
      </c>
      <c r="O48" s="63">
        <f t="shared" si="38"/>
        <v>3990000</v>
      </c>
      <c r="P48" s="63">
        <f t="shared" si="38"/>
        <v>47134383.84</v>
      </c>
    </row>
    <row r="49" spans="1:16" ht="12.75">
      <c r="A49" s="38" t="s">
        <v>437</v>
      </c>
      <c r="B49" s="37" t="s">
        <v>87</v>
      </c>
      <c r="C49" s="38" t="s">
        <v>539</v>
      </c>
      <c r="D49" s="60">
        <v>2641524.91</v>
      </c>
      <c r="E49" s="60">
        <v>2192928.18</v>
      </c>
      <c r="F49" s="60">
        <v>2072220.15</v>
      </c>
      <c r="G49" s="60">
        <v>2311320.91</v>
      </c>
      <c r="H49" s="60">
        <v>2300180.88</v>
      </c>
      <c r="I49" s="60">
        <v>2503179.04</v>
      </c>
      <c r="J49" s="60">
        <v>2402690.43</v>
      </c>
      <c r="K49" s="60">
        <v>2280580.25</v>
      </c>
      <c r="L49" s="60">
        <v>2394000</v>
      </c>
      <c r="M49" s="60">
        <f>L49</f>
        <v>2394000</v>
      </c>
      <c r="N49" s="60">
        <f>M49</f>
        <v>2394000</v>
      </c>
      <c r="O49" s="60">
        <f>N49</f>
        <v>2394000</v>
      </c>
      <c r="P49" s="60">
        <f>SUM(D49:O49)</f>
        <v>28280624.75</v>
      </c>
    </row>
    <row r="50" spans="1:16" ht="12.75">
      <c r="A50" s="38" t="s">
        <v>438</v>
      </c>
      <c r="B50" s="37" t="s">
        <v>88</v>
      </c>
      <c r="C50" s="38" t="s">
        <v>541</v>
      </c>
      <c r="D50" s="60">
        <v>1100636.34</v>
      </c>
      <c r="E50" s="60">
        <v>913720.75</v>
      </c>
      <c r="F50" s="60">
        <v>863426.06</v>
      </c>
      <c r="G50" s="60">
        <v>963051.16</v>
      </c>
      <c r="H50" s="60">
        <v>958409.51</v>
      </c>
      <c r="I50" s="60">
        <v>1042992.08</v>
      </c>
      <c r="J50" s="60">
        <v>1001121.73</v>
      </c>
      <c r="K50" s="60">
        <v>950242.49</v>
      </c>
      <c r="L50" s="60">
        <v>997500</v>
      </c>
      <c r="M50" s="60">
        <f aca="true" t="shared" si="39" ref="M50:O51">L50</f>
        <v>997500</v>
      </c>
      <c r="N50" s="60">
        <f t="shared" si="39"/>
        <v>997500</v>
      </c>
      <c r="O50" s="60">
        <f t="shared" si="39"/>
        <v>997500</v>
      </c>
      <c r="P50" s="60">
        <f>SUM(D50:O50)</f>
        <v>11783600.120000001</v>
      </c>
    </row>
    <row r="51" spans="1:16" ht="12.75">
      <c r="A51" s="38" t="s">
        <v>439</v>
      </c>
      <c r="B51" s="37" t="s">
        <v>89</v>
      </c>
      <c r="C51" s="38" t="s">
        <v>543</v>
      </c>
      <c r="D51" s="60">
        <v>660381.61</v>
      </c>
      <c r="E51" s="60">
        <v>548232.31</v>
      </c>
      <c r="F51" s="60">
        <v>518055.51</v>
      </c>
      <c r="G51" s="60">
        <v>577830.57</v>
      </c>
      <c r="H51" s="60">
        <v>575045.49</v>
      </c>
      <c r="I51" s="60">
        <v>625795.28</v>
      </c>
      <c r="J51" s="60">
        <v>600672.82</v>
      </c>
      <c r="K51" s="60">
        <v>570145.38</v>
      </c>
      <c r="L51" s="60">
        <v>598500</v>
      </c>
      <c r="M51" s="60">
        <f t="shared" si="39"/>
        <v>598500</v>
      </c>
      <c r="N51" s="60">
        <f t="shared" si="39"/>
        <v>598500</v>
      </c>
      <c r="O51" s="60">
        <f t="shared" si="39"/>
        <v>598500</v>
      </c>
      <c r="P51" s="60">
        <f>SUM(D51:O51)</f>
        <v>7070158.970000001</v>
      </c>
    </row>
    <row r="52" spans="1:16" ht="12.75">
      <c r="A52" s="51" t="s">
        <v>544</v>
      </c>
      <c r="B52" s="37"/>
      <c r="C52" s="51" t="s">
        <v>545</v>
      </c>
      <c r="D52" s="50">
        <f aca="true" t="shared" si="40" ref="D52:P52">SUM(D53+D64)</f>
        <v>3317088.0500000003</v>
      </c>
      <c r="E52" s="50">
        <f t="shared" si="40"/>
        <v>768734.56</v>
      </c>
      <c r="F52" s="50">
        <f t="shared" si="40"/>
        <v>1731921.4500000002</v>
      </c>
      <c r="G52" s="50">
        <f t="shared" si="40"/>
        <v>994652.42</v>
      </c>
      <c r="H52" s="50">
        <f t="shared" si="40"/>
        <v>672511.1400000001</v>
      </c>
      <c r="I52" s="50">
        <f t="shared" si="40"/>
        <v>748317.73</v>
      </c>
      <c r="J52" s="50">
        <f t="shared" si="40"/>
        <v>824032.5799999998</v>
      </c>
      <c r="K52" s="50">
        <f t="shared" si="40"/>
        <v>782271.96</v>
      </c>
      <c r="L52" s="50">
        <f t="shared" si="40"/>
        <v>681005.45</v>
      </c>
      <c r="M52" s="50">
        <f t="shared" si="40"/>
        <v>854005.45</v>
      </c>
      <c r="N52" s="50">
        <f t="shared" si="40"/>
        <v>459105.45</v>
      </c>
      <c r="O52" s="50">
        <f t="shared" si="40"/>
        <v>446013.85000000003</v>
      </c>
      <c r="P52" s="50">
        <f t="shared" si="40"/>
        <v>12279660.09</v>
      </c>
    </row>
    <row r="53" spans="1:16" ht="12.75">
      <c r="A53" s="53" t="s">
        <v>546</v>
      </c>
      <c r="B53" s="37"/>
      <c r="C53" s="53" t="s">
        <v>547</v>
      </c>
      <c r="D53" s="55">
        <f aca="true" t="shared" si="41" ref="D53:P53">SUM(D54:D60)</f>
        <v>170064.95</v>
      </c>
      <c r="E53" s="55">
        <f t="shared" si="41"/>
        <v>330276.64</v>
      </c>
      <c r="F53" s="55">
        <f t="shared" si="41"/>
        <v>492934.07999999996</v>
      </c>
      <c r="G53" s="55">
        <f t="shared" si="41"/>
        <v>676509.9800000001</v>
      </c>
      <c r="H53" s="55">
        <f t="shared" si="41"/>
        <v>383782.47000000003</v>
      </c>
      <c r="I53" s="55">
        <f t="shared" si="41"/>
        <v>483560.5</v>
      </c>
      <c r="J53" s="55">
        <f t="shared" si="41"/>
        <v>542584.8699999999</v>
      </c>
      <c r="K53" s="55">
        <f t="shared" si="41"/>
        <v>443336.54</v>
      </c>
      <c r="L53" s="55">
        <f t="shared" si="41"/>
        <v>401613</v>
      </c>
      <c r="M53" s="55">
        <f t="shared" si="41"/>
        <v>569413</v>
      </c>
      <c r="N53" s="55">
        <f t="shared" si="41"/>
        <v>171713</v>
      </c>
      <c r="O53" s="55">
        <f t="shared" si="41"/>
        <v>164013</v>
      </c>
      <c r="P53" s="55">
        <f t="shared" si="41"/>
        <v>4829802.03</v>
      </c>
    </row>
    <row r="54" spans="1:16" ht="12.75">
      <c r="A54" s="38" t="s">
        <v>548</v>
      </c>
      <c r="B54" s="37" t="s">
        <v>90</v>
      </c>
      <c r="C54" s="38" t="s">
        <v>549</v>
      </c>
      <c r="D54" s="64">
        <v>27217.87</v>
      </c>
      <c r="E54" s="64">
        <v>70072.52</v>
      </c>
      <c r="F54" s="64">
        <v>330884.92</v>
      </c>
      <c r="G54" s="64">
        <v>458153.31</v>
      </c>
      <c r="H54" s="64">
        <v>96498.93</v>
      </c>
      <c r="I54" s="60">
        <v>47951.11</v>
      </c>
      <c r="J54" s="64">
        <v>39128.63</v>
      </c>
      <c r="K54" s="64">
        <v>24867.73</v>
      </c>
      <c r="L54" s="64">
        <v>27000</v>
      </c>
      <c r="M54" s="64">
        <v>21000</v>
      </c>
      <c r="N54" s="64">
        <v>21500</v>
      </c>
      <c r="O54" s="64">
        <v>18000</v>
      </c>
      <c r="P54" s="60">
        <f aca="true" t="shared" si="42" ref="P54:P59">SUM(D54:O54)</f>
        <v>1182275.02</v>
      </c>
    </row>
    <row r="55" spans="1:16" ht="12.75">
      <c r="A55" s="38" t="s">
        <v>550</v>
      </c>
      <c r="B55" s="37" t="s">
        <v>91</v>
      </c>
      <c r="C55" s="38" t="s">
        <v>551</v>
      </c>
      <c r="D55" s="64">
        <v>5774.41</v>
      </c>
      <c r="E55" s="64">
        <v>13641.25</v>
      </c>
      <c r="F55" s="64">
        <v>8171.22</v>
      </c>
      <c r="G55" s="64">
        <v>16068.28</v>
      </c>
      <c r="H55" s="64">
        <v>8579.11</v>
      </c>
      <c r="I55" s="60">
        <v>6803.51</v>
      </c>
      <c r="J55" s="64">
        <v>10059.28</v>
      </c>
      <c r="K55" s="64">
        <v>31443.05</v>
      </c>
      <c r="L55" s="64">
        <v>18000</v>
      </c>
      <c r="M55" s="64">
        <v>13400</v>
      </c>
      <c r="N55" s="64">
        <v>17500</v>
      </c>
      <c r="O55" s="64">
        <v>6300</v>
      </c>
      <c r="P55" s="60">
        <f t="shared" si="42"/>
        <v>155740.11000000002</v>
      </c>
    </row>
    <row r="56" spans="1:16" ht="18">
      <c r="A56" s="38" t="s">
        <v>552</v>
      </c>
      <c r="B56" s="37" t="s">
        <v>87</v>
      </c>
      <c r="C56" s="39" t="s">
        <v>440</v>
      </c>
      <c r="D56" s="64">
        <v>73387.16</v>
      </c>
      <c r="E56" s="64">
        <v>165655.93</v>
      </c>
      <c r="F56" s="64">
        <v>55321.42</v>
      </c>
      <c r="G56" s="64">
        <v>123393.76</v>
      </c>
      <c r="H56" s="64">
        <v>208303.96</v>
      </c>
      <c r="I56" s="60">
        <v>344856.89</v>
      </c>
      <c r="J56" s="64">
        <v>298887.62</v>
      </c>
      <c r="K56" s="64">
        <v>306653.47</v>
      </c>
      <c r="L56" s="64">
        <v>265000</v>
      </c>
      <c r="M56" s="64">
        <v>436000</v>
      </c>
      <c r="N56" s="64">
        <v>43000</v>
      </c>
      <c r="O56" s="64">
        <v>60000</v>
      </c>
      <c r="P56" s="60">
        <f t="shared" si="42"/>
        <v>2380460.21</v>
      </c>
    </row>
    <row r="57" spans="1:16" ht="12.75">
      <c r="A57" s="38" t="s">
        <v>553</v>
      </c>
      <c r="B57" s="37" t="s">
        <v>87</v>
      </c>
      <c r="C57" s="38" t="s">
        <v>554</v>
      </c>
      <c r="D57" s="64">
        <v>16905.3</v>
      </c>
      <c r="E57" s="64">
        <v>26697.33</v>
      </c>
      <c r="F57" s="64">
        <v>18106.08</v>
      </c>
      <c r="G57" s="64">
        <v>23108.14</v>
      </c>
      <c r="H57" s="64">
        <v>16683.71</v>
      </c>
      <c r="I57" s="60">
        <v>23213.62</v>
      </c>
      <c r="J57" s="64">
        <v>22784.85</v>
      </c>
      <c r="K57" s="64">
        <v>20546.72</v>
      </c>
      <c r="L57" s="64">
        <v>22200</v>
      </c>
      <c r="M57" s="64">
        <v>22000</v>
      </c>
      <c r="N57" s="64">
        <v>21500</v>
      </c>
      <c r="O57" s="64">
        <v>21900</v>
      </c>
      <c r="P57" s="60">
        <f t="shared" si="42"/>
        <v>255645.75</v>
      </c>
    </row>
    <row r="58" spans="1:16" ht="12.75">
      <c r="A58" s="38" t="s">
        <v>555</v>
      </c>
      <c r="B58" s="37" t="s">
        <v>87</v>
      </c>
      <c r="C58" s="38" t="s">
        <v>556</v>
      </c>
      <c r="D58" s="64">
        <v>252.6</v>
      </c>
      <c r="E58" s="64">
        <v>229.46</v>
      </c>
      <c r="F58" s="64">
        <v>26280.69</v>
      </c>
      <c r="G58" s="64">
        <v>240.55</v>
      </c>
      <c r="H58" s="64">
        <v>329.54</v>
      </c>
      <c r="I58" s="60">
        <v>223.87</v>
      </c>
      <c r="J58" s="64">
        <v>238.77</v>
      </c>
      <c r="K58" s="64">
        <v>176.23</v>
      </c>
      <c r="L58" s="64">
        <v>213</v>
      </c>
      <c r="M58" s="64">
        <v>213</v>
      </c>
      <c r="N58" s="64">
        <v>213</v>
      </c>
      <c r="O58" s="64">
        <v>213</v>
      </c>
      <c r="P58" s="60">
        <f t="shared" si="42"/>
        <v>28823.71</v>
      </c>
    </row>
    <row r="59" spans="1:16" ht="12.75">
      <c r="A59" s="38" t="s">
        <v>557</v>
      </c>
      <c r="B59" s="37" t="s">
        <v>87</v>
      </c>
      <c r="C59" s="38" t="s">
        <v>558</v>
      </c>
      <c r="D59" s="64">
        <v>14965.27</v>
      </c>
      <c r="E59" s="64">
        <v>21379.78</v>
      </c>
      <c r="F59" s="64">
        <v>20886.29</v>
      </c>
      <c r="G59" s="64">
        <v>23482.03</v>
      </c>
      <c r="H59" s="64">
        <v>16717.64</v>
      </c>
      <c r="I59" s="60">
        <v>21290.62</v>
      </c>
      <c r="J59" s="64">
        <v>19901.16</v>
      </c>
      <c r="K59" s="64">
        <v>17002.2</v>
      </c>
      <c r="L59" s="64">
        <v>19300</v>
      </c>
      <c r="M59" s="64">
        <v>19300</v>
      </c>
      <c r="N59" s="64">
        <v>19300</v>
      </c>
      <c r="O59" s="64">
        <v>19300</v>
      </c>
      <c r="P59" s="60">
        <f t="shared" si="42"/>
        <v>232824.99</v>
      </c>
    </row>
    <row r="60" spans="1:16" ht="12.75">
      <c r="A60" s="56" t="s">
        <v>559</v>
      </c>
      <c r="B60" s="37"/>
      <c r="C60" s="56" t="s">
        <v>560</v>
      </c>
      <c r="D60" s="58">
        <f>SUM(D61:D63)</f>
        <v>31562.34</v>
      </c>
      <c r="E60" s="58">
        <f aca="true" t="shared" si="43" ref="E60:P60">SUM(E61:E63)</f>
        <v>32600.370000000003</v>
      </c>
      <c r="F60" s="58">
        <f t="shared" si="43"/>
        <v>33283.46</v>
      </c>
      <c r="G60" s="58">
        <f t="shared" si="43"/>
        <v>32063.91</v>
      </c>
      <c r="H60" s="58">
        <f t="shared" si="43"/>
        <v>36669.58</v>
      </c>
      <c r="I60" s="58">
        <f t="shared" si="43"/>
        <v>39220.88</v>
      </c>
      <c r="J60" s="58">
        <f t="shared" si="43"/>
        <v>151584.56</v>
      </c>
      <c r="K60" s="58">
        <f t="shared" si="43"/>
        <v>42647.14</v>
      </c>
      <c r="L60" s="58">
        <f t="shared" si="43"/>
        <v>49900</v>
      </c>
      <c r="M60" s="58">
        <f t="shared" si="43"/>
        <v>57500</v>
      </c>
      <c r="N60" s="58">
        <f t="shared" si="43"/>
        <v>48700</v>
      </c>
      <c r="O60" s="58">
        <f t="shared" si="43"/>
        <v>38300</v>
      </c>
      <c r="P60" s="58">
        <f t="shared" si="43"/>
        <v>594032.2399999999</v>
      </c>
    </row>
    <row r="61" spans="1:16" ht="12.75">
      <c r="A61" s="38" t="s">
        <v>561</v>
      </c>
      <c r="B61" s="37" t="s">
        <v>92</v>
      </c>
      <c r="C61" s="38" t="s">
        <v>441</v>
      </c>
      <c r="D61" s="64">
        <v>31506.15</v>
      </c>
      <c r="E61" s="64">
        <v>30655.43</v>
      </c>
      <c r="F61" s="64">
        <v>31347.19</v>
      </c>
      <c r="G61" s="64">
        <v>28135.6</v>
      </c>
      <c r="H61" s="64">
        <v>34545.66</v>
      </c>
      <c r="I61" s="60">
        <v>34743.52</v>
      </c>
      <c r="J61" s="64">
        <v>147169.93</v>
      </c>
      <c r="K61" s="64">
        <v>40996.11</v>
      </c>
      <c r="L61" s="64">
        <v>46600</v>
      </c>
      <c r="M61" s="64">
        <v>54200</v>
      </c>
      <c r="N61" s="64">
        <v>45400</v>
      </c>
      <c r="O61" s="64">
        <v>35000</v>
      </c>
      <c r="P61" s="60">
        <f>SUM(D61:O61)</f>
        <v>560299.59</v>
      </c>
    </row>
    <row r="62" spans="1:16" ht="12.75">
      <c r="A62" s="38" t="s">
        <v>563</v>
      </c>
      <c r="B62" s="37" t="s">
        <v>87</v>
      </c>
      <c r="C62" s="38" t="s">
        <v>564</v>
      </c>
      <c r="D62" s="64">
        <v>56.19</v>
      </c>
      <c r="E62" s="64">
        <v>1771.9</v>
      </c>
      <c r="F62" s="64">
        <v>1936.27</v>
      </c>
      <c r="G62" s="64">
        <v>3928.31</v>
      </c>
      <c r="H62" s="64">
        <v>1677.95</v>
      </c>
      <c r="I62" s="60">
        <v>3937.29</v>
      </c>
      <c r="J62" s="64">
        <v>4414.63</v>
      </c>
      <c r="K62" s="64">
        <v>1651.03</v>
      </c>
      <c r="L62" s="64">
        <v>3300</v>
      </c>
      <c r="M62" s="64">
        <v>3300</v>
      </c>
      <c r="N62" s="64">
        <v>3300</v>
      </c>
      <c r="O62" s="64">
        <v>3300</v>
      </c>
      <c r="P62" s="60">
        <f>SUM(D62:O62)</f>
        <v>32573.57</v>
      </c>
    </row>
    <row r="63" spans="1:16" ht="12.75">
      <c r="A63" s="38" t="s">
        <v>221</v>
      </c>
      <c r="B63" s="37" t="s">
        <v>374</v>
      </c>
      <c r="C63" s="39" t="s">
        <v>222</v>
      </c>
      <c r="D63" s="64">
        <v>0</v>
      </c>
      <c r="E63" s="64">
        <v>173.04</v>
      </c>
      <c r="F63" s="64">
        <v>0</v>
      </c>
      <c r="G63" s="64">
        <v>0</v>
      </c>
      <c r="H63" s="64">
        <v>445.97</v>
      </c>
      <c r="I63" s="60">
        <v>540.07</v>
      </c>
      <c r="J63" s="64">
        <v>0</v>
      </c>
      <c r="K63" s="64">
        <v>0</v>
      </c>
      <c r="L63" s="64"/>
      <c r="M63" s="64"/>
      <c r="N63" s="64"/>
      <c r="O63" s="64"/>
      <c r="P63" s="60">
        <f>SUM(D63:O63)</f>
        <v>1159.08</v>
      </c>
    </row>
    <row r="64" spans="1:16" ht="12.75">
      <c r="A64" s="53" t="s">
        <v>565</v>
      </c>
      <c r="B64" s="37"/>
      <c r="C64" s="53" t="s">
        <v>566</v>
      </c>
      <c r="D64" s="55">
        <f aca="true" t="shared" si="44" ref="D64:I64">SUM(D65:D68)</f>
        <v>3147023.1</v>
      </c>
      <c r="E64" s="55">
        <f t="shared" si="44"/>
        <v>438457.92</v>
      </c>
      <c r="F64" s="55">
        <f t="shared" si="44"/>
        <v>1238987.37</v>
      </c>
      <c r="G64" s="55">
        <f t="shared" si="44"/>
        <v>318142.43999999994</v>
      </c>
      <c r="H64" s="55">
        <f t="shared" si="44"/>
        <v>288728.67000000004</v>
      </c>
      <c r="I64" s="55">
        <f t="shared" si="44"/>
        <v>264757.23</v>
      </c>
      <c r="J64" s="55">
        <f aca="true" t="shared" si="45" ref="J64:P64">SUM(J65:J68)</f>
        <v>281447.70999999996</v>
      </c>
      <c r="K64" s="55">
        <f t="shared" si="45"/>
        <v>338935.42</v>
      </c>
      <c r="L64" s="55">
        <f t="shared" si="45"/>
        <v>279392.45</v>
      </c>
      <c r="M64" s="55">
        <f t="shared" si="45"/>
        <v>284592.45</v>
      </c>
      <c r="N64" s="55">
        <f t="shared" si="45"/>
        <v>287392.45</v>
      </c>
      <c r="O64" s="55">
        <f t="shared" si="45"/>
        <v>282000.85000000003</v>
      </c>
      <c r="P64" s="55">
        <f t="shared" si="45"/>
        <v>7449858.06</v>
      </c>
    </row>
    <row r="65" spans="1:16" ht="12.75">
      <c r="A65" s="38" t="s">
        <v>567</v>
      </c>
      <c r="B65" s="37" t="s">
        <v>87</v>
      </c>
      <c r="C65" s="38" t="s">
        <v>568</v>
      </c>
      <c r="D65" s="64">
        <v>18203.68</v>
      </c>
      <c r="E65" s="64">
        <v>22500.69</v>
      </c>
      <c r="F65" s="64">
        <v>20308.7</v>
      </c>
      <c r="G65" s="64">
        <v>23065.81</v>
      </c>
      <c r="H65" s="64">
        <v>22396.18</v>
      </c>
      <c r="I65" s="60">
        <v>23162.16</v>
      </c>
      <c r="J65" s="64">
        <v>25217.25</v>
      </c>
      <c r="K65" s="64">
        <v>26115.95</v>
      </c>
      <c r="L65" s="64">
        <v>25000</v>
      </c>
      <c r="M65" s="64">
        <v>25500</v>
      </c>
      <c r="N65" s="64">
        <v>25500</v>
      </c>
      <c r="O65" s="64">
        <v>25000</v>
      </c>
      <c r="P65" s="60">
        <f>SUM(D65:O65)</f>
        <v>281970.42000000004</v>
      </c>
    </row>
    <row r="66" spans="1:16" ht="12.75">
      <c r="A66" s="38" t="s">
        <v>569</v>
      </c>
      <c r="B66" s="37" t="s">
        <v>87</v>
      </c>
      <c r="C66" s="38" t="s">
        <v>570</v>
      </c>
      <c r="D66" s="64">
        <v>47651.44</v>
      </c>
      <c r="E66" s="64">
        <v>35798.29</v>
      </c>
      <c r="F66" s="64">
        <v>43585.65</v>
      </c>
      <c r="G66" s="64">
        <v>38920.31</v>
      </c>
      <c r="H66" s="64">
        <v>38411.01</v>
      </c>
      <c r="I66" s="60">
        <v>36975.58</v>
      </c>
      <c r="J66" s="64">
        <v>40983.18</v>
      </c>
      <c r="K66" s="64">
        <v>79332.33</v>
      </c>
      <c r="L66" s="64">
        <v>38700</v>
      </c>
      <c r="M66" s="64">
        <v>38700</v>
      </c>
      <c r="N66" s="64">
        <v>38700</v>
      </c>
      <c r="O66" s="64">
        <v>38700</v>
      </c>
      <c r="P66" s="60">
        <f>SUM(D66:O66)</f>
        <v>516457.79000000004</v>
      </c>
    </row>
    <row r="67" spans="1:16" ht="12.75">
      <c r="A67" s="38" t="s">
        <v>571</v>
      </c>
      <c r="B67" s="37" t="s">
        <v>87</v>
      </c>
      <c r="C67" s="38" t="s">
        <v>572</v>
      </c>
      <c r="D67" s="64">
        <v>3077528.03</v>
      </c>
      <c r="E67" s="64">
        <v>367818.17</v>
      </c>
      <c r="F67" s="64">
        <v>1165781.41</v>
      </c>
      <c r="G67" s="64">
        <v>248097.08</v>
      </c>
      <c r="H67" s="64">
        <v>214620.59</v>
      </c>
      <c r="I67" s="60">
        <v>193595.14</v>
      </c>
      <c r="J67" s="64">
        <v>203618.15</v>
      </c>
      <c r="K67" s="64">
        <v>225474.27</v>
      </c>
      <c r="L67" s="64">
        <v>207500</v>
      </c>
      <c r="M67" s="64">
        <v>212200</v>
      </c>
      <c r="N67" s="64">
        <v>215000</v>
      </c>
      <c r="O67" s="64">
        <f>211600-1491.6</f>
        <v>210108.4</v>
      </c>
      <c r="P67" s="60">
        <f>SUM(D67:O67)</f>
        <v>6541341.239999999</v>
      </c>
    </row>
    <row r="68" spans="1:16" ht="12.75">
      <c r="A68" s="56" t="s">
        <v>573</v>
      </c>
      <c r="B68" s="37"/>
      <c r="C68" s="56" t="s">
        <v>574</v>
      </c>
      <c r="D68" s="58">
        <f aca="true" t="shared" si="46" ref="D68:P68">SUM(D69:D71)</f>
        <v>3639.95</v>
      </c>
      <c r="E68" s="58">
        <f t="shared" si="46"/>
        <v>12340.77</v>
      </c>
      <c r="F68" s="58">
        <f t="shared" si="46"/>
        <v>9311.61</v>
      </c>
      <c r="G68" s="58">
        <f t="shared" si="46"/>
        <v>8059.24</v>
      </c>
      <c r="H68" s="58">
        <f t="shared" si="46"/>
        <v>13300.89</v>
      </c>
      <c r="I68" s="58">
        <f t="shared" si="46"/>
        <v>11024.35</v>
      </c>
      <c r="J68" s="58">
        <f t="shared" si="46"/>
        <v>11629.130000000001</v>
      </c>
      <c r="K68" s="58">
        <f t="shared" si="46"/>
        <v>8012.87</v>
      </c>
      <c r="L68" s="58">
        <f t="shared" si="46"/>
        <v>8192.45</v>
      </c>
      <c r="M68" s="58">
        <f t="shared" si="46"/>
        <v>8192.45</v>
      </c>
      <c r="N68" s="58">
        <f t="shared" si="46"/>
        <v>8192.45</v>
      </c>
      <c r="O68" s="58">
        <f t="shared" si="46"/>
        <v>8192.45</v>
      </c>
      <c r="P68" s="58">
        <f t="shared" si="46"/>
        <v>110088.60999999999</v>
      </c>
    </row>
    <row r="69" spans="1:16" ht="12.75">
      <c r="A69" s="38" t="s">
        <v>575</v>
      </c>
      <c r="B69" s="37" t="s">
        <v>87</v>
      </c>
      <c r="C69" s="38" t="s">
        <v>576</v>
      </c>
      <c r="D69" s="64">
        <v>0</v>
      </c>
      <c r="E69" s="64">
        <v>0</v>
      </c>
      <c r="F69" s="64">
        <v>393.33</v>
      </c>
      <c r="G69" s="64">
        <v>112.38</v>
      </c>
      <c r="H69" s="64">
        <v>4857.66</v>
      </c>
      <c r="I69" s="60">
        <v>2112.12</v>
      </c>
      <c r="J69" s="64">
        <v>4932.85</v>
      </c>
      <c r="K69" s="64">
        <v>397.16</v>
      </c>
      <c r="L69" s="64">
        <v>500</v>
      </c>
      <c r="M69" s="64">
        <v>500</v>
      </c>
      <c r="N69" s="64">
        <v>500</v>
      </c>
      <c r="O69" s="64">
        <v>500</v>
      </c>
      <c r="P69" s="60">
        <f>SUM(D69:O69)</f>
        <v>14805.5</v>
      </c>
    </row>
    <row r="70" spans="1:16" ht="12.75">
      <c r="A70" s="38" t="s">
        <v>577</v>
      </c>
      <c r="B70" s="37" t="s">
        <v>87</v>
      </c>
      <c r="C70" s="38" t="s">
        <v>578</v>
      </c>
      <c r="D70" s="64">
        <v>0</v>
      </c>
      <c r="E70" s="64">
        <v>4474.17</v>
      </c>
      <c r="F70" s="64">
        <v>4535.46</v>
      </c>
      <c r="G70" s="64">
        <v>4493.74</v>
      </c>
      <c r="H70" s="64">
        <v>4453.74</v>
      </c>
      <c r="I70" s="60">
        <v>4372.02</v>
      </c>
      <c r="J70" s="64">
        <v>4392.49</v>
      </c>
      <c r="K70" s="64">
        <v>4392.45</v>
      </c>
      <c r="L70" s="64">
        <f>K70</f>
        <v>4392.45</v>
      </c>
      <c r="M70" s="64">
        <f>L70</f>
        <v>4392.45</v>
      </c>
      <c r="N70" s="64">
        <f>M70</f>
        <v>4392.45</v>
      </c>
      <c r="O70" s="64">
        <f>N70</f>
        <v>4392.45</v>
      </c>
      <c r="P70" s="60">
        <f>SUM(D70:O70)</f>
        <v>48683.869999999995</v>
      </c>
    </row>
    <row r="71" spans="1:16" ht="12.75">
      <c r="A71" s="38" t="s">
        <v>1283</v>
      </c>
      <c r="B71" s="37" t="s">
        <v>87</v>
      </c>
      <c r="C71" s="38" t="s">
        <v>1284</v>
      </c>
      <c r="D71" s="64">
        <v>3639.95</v>
      </c>
      <c r="E71" s="64">
        <v>7866.6</v>
      </c>
      <c r="F71" s="64">
        <v>4382.82</v>
      </c>
      <c r="G71" s="64">
        <v>3453.12</v>
      </c>
      <c r="H71" s="64">
        <v>3989.49</v>
      </c>
      <c r="I71" s="60">
        <v>4540.21</v>
      </c>
      <c r="J71" s="64">
        <v>2303.79</v>
      </c>
      <c r="K71" s="64">
        <v>3223.26</v>
      </c>
      <c r="L71" s="64">
        <v>3300</v>
      </c>
      <c r="M71" s="64">
        <v>3300</v>
      </c>
      <c r="N71" s="64">
        <v>3300</v>
      </c>
      <c r="O71" s="64">
        <v>3300</v>
      </c>
      <c r="P71" s="60">
        <f>SUM(D71:O71)</f>
        <v>46599.24</v>
      </c>
    </row>
    <row r="72" spans="1:16" ht="12.75">
      <c r="A72" s="44" t="s">
        <v>579</v>
      </c>
      <c r="B72" s="45"/>
      <c r="C72" s="44" t="s">
        <v>580</v>
      </c>
      <c r="D72" s="46">
        <f aca="true" t="shared" si="47" ref="D72:P72">SUM(D73+D101)</f>
        <v>3156050.92</v>
      </c>
      <c r="E72" s="46">
        <f t="shared" si="47"/>
        <v>2191807.48</v>
      </c>
      <c r="F72" s="46">
        <f t="shared" si="47"/>
        <v>2281964</v>
      </c>
      <c r="G72" s="46">
        <f t="shared" si="47"/>
        <v>2521423.18</v>
      </c>
      <c r="H72" s="46">
        <f t="shared" si="47"/>
        <v>2476310.63</v>
      </c>
      <c r="I72" s="46">
        <f t="shared" si="47"/>
        <v>2098529.3</v>
      </c>
      <c r="J72" s="46">
        <f t="shared" si="47"/>
        <v>2510897.29</v>
      </c>
      <c r="K72" s="46">
        <f t="shared" si="47"/>
        <v>2356958.63</v>
      </c>
      <c r="L72" s="46">
        <f t="shared" si="47"/>
        <v>2382387.13</v>
      </c>
      <c r="M72" s="46">
        <f t="shared" si="47"/>
        <v>2382387.13</v>
      </c>
      <c r="N72" s="46">
        <f t="shared" si="47"/>
        <v>2382387.13</v>
      </c>
      <c r="O72" s="46">
        <f t="shared" si="47"/>
        <v>4165176.34</v>
      </c>
      <c r="P72" s="46">
        <f t="shared" si="47"/>
        <v>30906279.159999996</v>
      </c>
    </row>
    <row r="73" spans="1:16" ht="12.75">
      <c r="A73" s="48" t="s">
        <v>581</v>
      </c>
      <c r="B73" s="49"/>
      <c r="C73" s="48" t="s">
        <v>582</v>
      </c>
      <c r="D73" s="50">
        <f>SUM(D74+D85+D98)</f>
        <v>2579248.28</v>
      </c>
      <c r="E73" s="50">
        <f aca="true" t="shared" si="48" ref="E73:P73">SUM(E74+E85+E98)</f>
        <v>1748183.8199999998</v>
      </c>
      <c r="F73" s="50">
        <f t="shared" si="48"/>
        <v>1757108.57</v>
      </c>
      <c r="G73" s="50">
        <f t="shared" si="48"/>
        <v>2036414.34</v>
      </c>
      <c r="H73" s="50">
        <f t="shared" si="48"/>
        <v>2038436.35</v>
      </c>
      <c r="I73" s="50">
        <f t="shared" si="48"/>
        <v>1648288.2499999998</v>
      </c>
      <c r="J73" s="50">
        <f t="shared" si="48"/>
        <v>2133322.7800000003</v>
      </c>
      <c r="K73" s="50">
        <f t="shared" si="48"/>
        <v>1920865.87</v>
      </c>
      <c r="L73" s="50">
        <f t="shared" si="48"/>
        <v>1961387.13</v>
      </c>
      <c r="M73" s="50">
        <f t="shared" si="48"/>
        <v>1961387.13</v>
      </c>
      <c r="N73" s="50">
        <f t="shared" si="48"/>
        <v>1961387.13</v>
      </c>
      <c r="O73" s="50">
        <f t="shared" si="48"/>
        <v>3744176.34</v>
      </c>
      <c r="P73" s="50">
        <f t="shared" si="48"/>
        <v>25490205.99</v>
      </c>
    </row>
    <row r="74" spans="1:16" ht="12.75">
      <c r="A74" s="51" t="s">
        <v>223</v>
      </c>
      <c r="B74" s="52"/>
      <c r="C74" s="51" t="s">
        <v>224</v>
      </c>
      <c r="D74" s="50">
        <f>D75</f>
        <v>643099.1799999999</v>
      </c>
      <c r="E74" s="50">
        <f aca="true" t="shared" si="49" ref="E74:P74">E75</f>
        <v>633032.92</v>
      </c>
      <c r="F74" s="50">
        <f t="shared" si="49"/>
        <v>631707.8500000001</v>
      </c>
      <c r="G74" s="50">
        <f t="shared" si="49"/>
        <v>634416.5299999999</v>
      </c>
      <c r="H74" s="50">
        <f t="shared" si="49"/>
        <v>620049.39</v>
      </c>
      <c r="I74" s="50">
        <f t="shared" si="49"/>
        <v>618122.5599999999</v>
      </c>
      <c r="J74" s="50">
        <f t="shared" si="49"/>
        <v>615957.15</v>
      </c>
      <c r="K74" s="50">
        <f t="shared" si="49"/>
        <v>624201.27</v>
      </c>
      <c r="L74" s="50">
        <f t="shared" si="49"/>
        <v>662055.1</v>
      </c>
      <c r="M74" s="50">
        <f t="shared" si="49"/>
        <v>662055.1</v>
      </c>
      <c r="N74" s="50">
        <f t="shared" si="49"/>
        <v>662055.1</v>
      </c>
      <c r="O74" s="50">
        <f t="shared" si="49"/>
        <v>1208947.8499999999</v>
      </c>
      <c r="P74" s="50">
        <f t="shared" si="49"/>
        <v>8215700</v>
      </c>
    </row>
    <row r="75" spans="1:16" ht="12.75">
      <c r="A75" s="53" t="s">
        <v>225</v>
      </c>
      <c r="B75" s="54"/>
      <c r="C75" s="53" t="s">
        <v>226</v>
      </c>
      <c r="D75" s="55">
        <f>SUM(D76+D81+D83)</f>
        <v>643099.1799999999</v>
      </c>
      <c r="E75" s="55">
        <f aca="true" t="shared" si="50" ref="E75:P75">SUM(E76+E81+E83)</f>
        <v>633032.92</v>
      </c>
      <c r="F75" s="55">
        <f t="shared" si="50"/>
        <v>631707.8500000001</v>
      </c>
      <c r="G75" s="55">
        <f t="shared" si="50"/>
        <v>634416.5299999999</v>
      </c>
      <c r="H75" s="55">
        <f t="shared" si="50"/>
        <v>620049.39</v>
      </c>
      <c r="I75" s="55">
        <f t="shared" si="50"/>
        <v>618122.5599999999</v>
      </c>
      <c r="J75" s="55">
        <f t="shared" si="50"/>
        <v>615957.15</v>
      </c>
      <c r="K75" s="55">
        <f t="shared" si="50"/>
        <v>624201.27</v>
      </c>
      <c r="L75" s="55">
        <f t="shared" si="50"/>
        <v>662055.1</v>
      </c>
      <c r="M75" s="55">
        <f t="shared" si="50"/>
        <v>662055.1</v>
      </c>
      <c r="N75" s="55">
        <f t="shared" si="50"/>
        <v>662055.1</v>
      </c>
      <c r="O75" s="55">
        <f t="shared" si="50"/>
        <v>1208947.8499999999</v>
      </c>
      <c r="P75" s="55">
        <f t="shared" si="50"/>
        <v>8215700</v>
      </c>
    </row>
    <row r="76" spans="1:16" s="59" customFormat="1" ht="11.25">
      <c r="A76" s="56" t="s">
        <v>227</v>
      </c>
      <c r="B76" s="57"/>
      <c r="C76" s="56" t="s">
        <v>228</v>
      </c>
      <c r="D76" s="58">
        <f>SUM(D77:D80)</f>
        <v>398072.13</v>
      </c>
      <c r="E76" s="58">
        <f aca="true" t="shared" si="51" ref="E76:P76">SUM(E77:E80)</f>
        <v>383438.62</v>
      </c>
      <c r="F76" s="58">
        <f t="shared" si="51"/>
        <v>383287.21</v>
      </c>
      <c r="G76" s="58">
        <f t="shared" si="51"/>
        <v>381225.42</v>
      </c>
      <c r="H76" s="58">
        <f t="shared" si="51"/>
        <v>369780.64999999997</v>
      </c>
      <c r="I76" s="58">
        <f t="shared" si="51"/>
        <v>366728.85</v>
      </c>
      <c r="J76" s="58">
        <f t="shared" si="51"/>
        <v>365570.37</v>
      </c>
      <c r="K76" s="58">
        <f t="shared" si="51"/>
        <v>375379.75</v>
      </c>
      <c r="L76" s="58">
        <f t="shared" si="51"/>
        <v>372055.1</v>
      </c>
      <c r="M76" s="58">
        <f t="shared" si="51"/>
        <v>372055.1</v>
      </c>
      <c r="N76" s="58">
        <f t="shared" si="51"/>
        <v>372055.1</v>
      </c>
      <c r="O76" s="58">
        <f t="shared" si="51"/>
        <v>796051.7</v>
      </c>
      <c r="P76" s="58">
        <f t="shared" si="51"/>
        <v>4935700</v>
      </c>
    </row>
    <row r="77" spans="1:16" ht="12.75">
      <c r="A77" s="38" t="s">
        <v>229</v>
      </c>
      <c r="B77" s="37" t="s">
        <v>380</v>
      </c>
      <c r="C77" s="38" t="s">
        <v>230</v>
      </c>
      <c r="D77" s="64">
        <v>0</v>
      </c>
      <c r="E77" s="64">
        <v>5559.8</v>
      </c>
      <c r="F77" s="64">
        <v>2779.9</v>
      </c>
      <c r="G77" s="64">
        <v>2555.1</v>
      </c>
      <c r="H77" s="64">
        <v>2555.1</v>
      </c>
      <c r="I77" s="60">
        <v>2555.1</v>
      </c>
      <c r="J77" s="64">
        <v>0</v>
      </c>
      <c r="K77" s="64">
        <v>5110.2</v>
      </c>
      <c r="L77" s="64">
        <f>I77</f>
        <v>2555.1</v>
      </c>
      <c r="M77" s="64">
        <f aca="true" t="shared" si="52" ref="M77:N79">L77</f>
        <v>2555.1</v>
      </c>
      <c r="N77" s="64">
        <f t="shared" si="52"/>
        <v>2555.1</v>
      </c>
      <c r="O77" s="64">
        <v>5619.5</v>
      </c>
      <c r="P77" s="60">
        <f>SUM(D77:O77)</f>
        <v>34400</v>
      </c>
    </row>
    <row r="78" spans="1:16" ht="12.75">
      <c r="A78" s="38" t="s">
        <v>231</v>
      </c>
      <c r="B78" s="37" t="s">
        <v>380</v>
      </c>
      <c r="C78" s="38" t="s">
        <v>232</v>
      </c>
      <c r="D78" s="64">
        <v>392676.93</v>
      </c>
      <c r="E78" s="64">
        <v>373153.02</v>
      </c>
      <c r="F78" s="64">
        <v>373313.71</v>
      </c>
      <c r="G78" s="64">
        <v>370127.92</v>
      </c>
      <c r="H78" s="64">
        <v>359132.75</v>
      </c>
      <c r="I78" s="60">
        <v>355406.55</v>
      </c>
      <c r="J78" s="64">
        <v>356271.27</v>
      </c>
      <c r="K78" s="64">
        <v>360000</v>
      </c>
      <c r="L78" s="64">
        <f>K78</f>
        <v>360000</v>
      </c>
      <c r="M78" s="64">
        <f t="shared" si="52"/>
        <v>360000</v>
      </c>
      <c r="N78" s="64">
        <f t="shared" si="52"/>
        <v>360000</v>
      </c>
      <c r="O78" s="64">
        <v>779917.85</v>
      </c>
      <c r="P78" s="60">
        <f>SUM(D78:O78)</f>
        <v>4800000</v>
      </c>
    </row>
    <row r="79" spans="1:16" ht="12.75">
      <c r="A79" s="38" t="s">
        <v>233</v>
      </c>
      <c r="B79" s="37" t="s">
        <v>380</v>
      </c>
      <c r="C79" s="38" t="s">
        <v>234</v>
      </c>
      <c r="D79" s="64">
        <v>0</v>
      </c>
      <c r="E79" s="64">
        <v>5</v>
      </c>
      <c r="F79" s="64">
        <v>2248</v>
      </c>
      <c r="G79" s="64">
        <v>1124</v>
      </c>
      <c r="H79" s="64">
        <v>1124</v>
      </c>
      <c r="I79" s="60">
        <v>1124</v>
      </c>
      <c r="J79" s="64">
        <v>1124</v>
      </c>
      <c r="K79" s="64">
        <v>1124</v>
      </c>
      <c r="L79" s="64">
        <v>1200</v>
      </c>
      <c r="M79" s="64">
        <f t="shared" si="52"/>
        <v>1200</v>
      </c>
      <c r="N79" s="64">
        <f t="shared" si="52"/>
        <v>1200</v>
      </c>
      <c r="O79" s="64">
        <v>1327</v>
      </c>
      <c r="P79" s="60">
        <f>SUM(D79:O79)</f>
        <v>12800</v>
      </c>
    </row>
    <row r="80" spans="1:16" ht="12.75">
      <c r="A80" s="38" t="s">
        <v>235</v>
      </c>
      <c r="B80" s="37" t="s">
        <v>380</v>
      </c>
      <c r="C80" s="38" t="s">
        <v>236</v>
      </c>
      <c r="D80" s="64">
        <v>5395.2</v>
      </c>
      <c r="E80" s="64">
        <v>4720.8</v>
      </c>
      <c r="F80" s="64">
        <v>4945.6</v>
      </c>
      <c r="G80" s="64">
        <v>7418.4</v>
      </c>
      <c r="H80" s="64">
        <v>6968.8</v>
      </c>
      <c r="I80" s="60">
        <v>7643.2</v>
      </c>
      <c r="J80" s="64">
        <v>8175.1</v>
      </c>
      <c r="K80" s="64">
        <v>9145.55</v>
      </c>
      <c r="L80" s="64">
        <v>8300</v>
      </c>
      <c r="M80" s="64">
        <v>8300</v>
      </c>
      <c r="N80" s="64">
        <v>8300</v>
      </c>
      <c r="O80" s="64">
        <v>9187.35</v>
      </c>
      <c r="P80" s="60">
        <f>SUM(D80:O80)</f>
        <v>88500</v>
      </c>
    </row>
    <row r="81" spans="1:16" ht="12.75">
      <c r="A81" s="56" t="s">
        <v>237</v>
      </c>
      <c r="B81" s="37"/>
      <c r="C81" s="56" t="s">
        <v>238</v>
      </c>
      <c r="D81" s="58">
        <f>D82</f>
        <v>208220.05</v>
      </c>
      <c r="E81" s="58">
        <f aca="true" t="shared" si="53" ref="E81:P81">E82</f>
        <v>213165.65</v>
      </c>
      <c r="F81" s="58">
        <f t="shared" si="53"/>
        <v>212266.45</v>
      </c>
      <c r="G81" s="58">
        <f t="shared" si="53"/>
        <v>215863.26</v>
      </c>
      <c r="H81" s="58">
        <f t="shared" si="53"/>
        <v>213165.69</v>
      </c>
      <c r="I81" s="58">
        <f t="shared" si="53"/>
        <v>214515.46</v>
      </c>
      <c r="J81" s="58">
        <f t="shared" si="53"/>
        <v>213508.53</v>
      </c>
      <c r="K81" s="58">
        <f t="shared" si="53"/>
        <v>211718.47</v>
      </c>
      <c r="L81" s="58">
        <f t="shared" si="53"/>
        <v>250000</v>
      </c>
      <c r="M81" s="58">
        <f t="shared" si="53"/>
        <v>250000</v>
      </c>
      <c r="N81" s="58">
        <f t="shared" si="53"/>
        <v>250000</v>
      </c>
      <c r="O81" s="58">
        <f t="shared" si="53"/>
        <v>347576.44</v>
      </c>
      <c r="P81" s="58">
        <f t="shared" si="53"/>
        <v>2799999.9999999995</v>
      </c>
    </row>
    <row r="82" spans="1:16" ht="12.75">
      <c r="A82" s="38" t="s">
        <v>239</v>
      </c>
      <c r="B82" s="37" t="s">
        <v>380</v>
      </c>
      <c r="C82" s="38" t="s">
        <v>240</v>
      </c>
      <c r="D82" s="64">
        <v>208220.05</v>
      </c>
      <c r="E82" s="64">
        <v>213165.65</v>
      </c>
      <c r="F82" s="64">
        <v>212266.45</v>
      </c>
      <c r="G82" s="64">
        <v>215863.26</v>
      </c>
      <c r="H82" s="64">
        <v>213165.69</v>
      </c>
      <c r="I82" s="60">
        <v>214515.46</v>
      </c>
      <c r="J82" s="64">
        <v>213508.53</v>
      </c>
      <c r="K82" s="64">
        <v>211718.47</v>
      </c>
      <c r="L82" s="64">
        <v>250000</v>
      </c>
      <c r="M82" s="64">
        <v>250000</v>
      </c>
      <c r="N82" s="64">
        <v>250000</v>
      </c>
      <c r="O82" s="64">
        <v>347576.44</v>
      </c>
      <c r="P82" s="60">
        <f>SUM(D82:O82)</f>
        <v>2799999.9999999995</v>
      </c>
    </row>
    <row r="83" spans="1:16" ht="12.75">
      <c r="A83" s="56" t="s">
        <v>241</v>
      </c>
      <c r="B83" s="37"/>
      <c r="C83" s="56" t="s">
        <v>242</v>
      </c>
      <c r="D83" s="58">
        <f>D84</f>
        <v>36807</v>
      </c>
      <c r="E83" s="58">
        <f aca="true" t="shared" si="54" ref="E83:P83">E84</f>
        <v>36428.65</v>
      </c>
      <c r="F83" s="58">
        <f t="shared" si="54"/>
        <v>36154.19</v>
      </c>
      <c r="G83" s="58">
        <f t="shared" si="54"/>
        <v>37327.85</v>
      </c>
      <c r="H83" s="58">
        <f t="shared" si="54"/>
        <v>37103.05</v>
      </c>
      <c r="I83" s="58">
        <f t="shared" si="54"/>
        <v>36878.25</v>
      </c>
      <c r="J83" s="58">
        <f t="shared" si="54"/>
        <v>36878.25</v>
      </c>
      <c r="K83" s="58">
        <f t="shared" si="54"/>
        <v>37103.05</v>
      </c>
      <c r="L83" s="58">
        <f t="shared" si="54"/>
        <v>40000</v>
      </c>
      <c r="M83" s="58">
        <f t="shared" si="54"/>
        <v>40000</v>
      </c>
      <c r="N83" s="58">
        <f t="shared" si="54"/>
        <v>40000</v>
      </c>
      <c r="O83" s="58">
        <f t="shared" si="54"/>
        <v>65319.71</v>
      </c>
      <c r="P83" s="58">
        <f t="shared" si="54"/>
        <v>480000</v>
      </c>
    </row>
    <row r="84" spans="1:16" ht="12.75">
      <c r="A84" s="38" t="s">
        <v>372</v>
      </c>
      <c r="B84" s="37" t="s">
        <v>380</v>
      </c>
      <c r="C84" s="38" t="s">
        <v>373</v>
      </c>
      <c r="D84" s="64">
        <v>36807</v>
      </c>
      <c r="E84" s="64">
        <v>36428.65</v>
      </c>
      <c r="F84" s="64">
        <v>36154.19</v>
      </c>
      <c r="G84" s="64">
        <v>37327.85</v>
      </c>
      <c r="H84" s="64">
        <v>37103.05</v>
      </c>
      <c r="I84" s="60">
        <v>36878.25</v>
      </c>
      <c r="J84" s="64">
        <v>36878.25</v>
      </c>
      <c r="K84" s="64">
        <v>37103.05</v>
      </c>
      <c r="L84" s="64">
        <v>40000</v>
      </c>
      <c r="M84" s="64">
        <v>40000</v>
      </c>
      <c r="N84" s="64">
        <v>40000</v>
      </c>
      <c r="O84" s="64">
        <v>65319.71</v>
      </c>
      <c r="P84" s="60">
        <f>SUM(D84:O84)</f>
        <v>480000</v>
      </c>
    </row>
    <row r="85" spans="1:16" ht="12.75">
      <c r="A85" s="53" t="s">
        <v>243</v>
      </c>
      <c r="B85" s="37"/>
      <c r="C85" s="53" t="s">
        <v>244</v>
      </c>
      <c r="D85" s="55">
        <f>SUM(D86+D88+D94+D96)</f>
        <v>1870302.2</v>
      </c>
      <c r="E85" s="55">
        <f aca="true" t="shared" si="55" ref="E85:P85">SUM(E86+E88+E94+E96)</f>
        <v>1109073.6099999999</v>
      </c>
      <c r="F85" s="55">
        <f t="shared" si="55"/>
        <v>1097934.79</v>
      </c>
      <c r="G85" s="55">
        <f t="shared" si="55"/>
        <v>1112507.86</v>
      </c>
      <c r="H85" s="55">
        <f t="shared" si="55"/>
        <v>1401000</v>
      </c>
      <c r="I85" s="55">
        <f t="shared" si="55"/>
        <v>998981.5499999999</v>
      </c>
      <c r="J85" s="55">
        <f t="shared" si="55"/>
        <v>1295020.8100000003</v>
      </c>
      <c r="K85" s="55">
        <f t="shared" si="55"/>
        <v>1294954.6</v>
      </c>
      <c r="L85" s="55">
        <f t="shared" si="55"/>
        <v>1299332.03</v>
      </c>
      <c r="M85" s="55">
        <f t="shared" si="55"/>
        <v>1299332.03</v>
      </c>
      <c r="N85" s="55">
        <f t="shared" si="55"/>
        <v>1299332.03</v>
      </c>
      <c r="O85" s="55">
        <f t="shared" si="55"/>
        <v>2535228.4899999998</v>
      </c>
      <c r="P85" s="55">
        <f t="shared" si="55"/>
        <v>16613000</v>
      </c>
    </row>
    <row r="86" spans="1:16" ht="12.75">
      <c r="A86" s="56" t="s">
        <v>245</v>
      </c>
      <c r="B86" s="37"/>
      <c r="C86" s="56" t="s">
        <v>246</v>
      </c>
      <c r="D86" s="58">
        <f>D87</f>
        <v>251.68</v>
      </c>
      <c r="E86" s="58">
        <f aca="true" t="shared" si="56" ref="E86:P86">E87</f>
        <v>0</v>
      </c>
      <c r="F86" s="58">
        <f t="shared" si="56"/>
        <v>0</v>
      </c>
      <c r="G86" s="58">
        <f t="shared" si="56"/>
        <v>260.64</v>
      </c>
      <c r="H86" s="58">
        <f t="shared" si="56"/>
        <v>260.64</v>
      </c>
      <c r="I86" s="58">
        <f t="shared" si="56"/>
        <v>4325.45</v>
      </c>
      <c r="J86" s="58">
        <f t="shared" si="56"/>
        <v>552.46</v>
      </c>
      <c r="K86" s="58">
        <f t="shared" si="56"/>
        <v>3021</v>
      </c>
      <c r="L86" s="58">
        <f t="shared" si="56"/>
        <v>1332.03</v>
      </c>
      <c r="M86" s="58">
        <f t="shared" si="56"/>
        <v>1332.03</v>
      </c>
      <c r="N86" s="58">
        <f t="shared" si="56"/>
        <v>1332.03</v>
      </c>
      <c r="O86" s="58">
        <f t="shared" si="56"/>
        <v>1332.04</v>
      </c>
      <c r="P86" s="58">
        <f t="shared" si="56"/>
        <v>14000</v>
      </c>
    </row>
    <row r="87" spans="1:16" ht="12.75">
      <c r="A87" s="38" t="s">
        <v>247</v>
      </c>
      <c r="B87" s="37" t="s">
        <v>380</v>
      </c>
      <c r="C87" s="38" t="s">
        <v>248</v>
      </c>
      <c r="D87" s="64">
        <v>251.68</v>
      </c>
      <c r="E87" s="64">
        <v>0</v>
      </c>
      <c r="F87" s="64">
        <v>0</v>
      </c>
      <c r="G87" s="64">
        <v>260.64</v>
      </c>
      <c r="H87" s="64">
        <v>260.64</v>
      </c>
      <c r="I87" s="60">
        <v>4325.45</v>
      </c>
      <c r="J87" s="64">
        <v>552.46</v>
      </c>
      <c r="K87" s="64">
        <v>3021</v>
      </c>
      <c r="L87" s="64">
        <v>1332.03</v>
      </c>
      <c r="M87" s="64">
        <f>L87</f>
        <v>1332.03</v>
      </c>
      <c r="N87" s="64">
        <f>M87</f>
        <v>1332.03</v>
      </c>
      <c r="O87" s="64">
        <v>1332.04</v>
      </c>
      <c r="P87" s="60">
        <f>SUM(D87:O87)</f>
        <v>14000</v>
      </c>
    </row>
    <row r="88" spans="1:16" ht="12.75">
      <c r="A88" s="56" t="s">
        <v>249</v>
      </c>
      <c r="B88" s="37"/>
      <c r="C88" s="56" t="s">
        <v>250</v>
      </c>
      <c r="D88" s="58">
        <f>SUM(D89:D93)</f>
        <v>1787527.6400000001</v>
      </c>
      <c r="E88" s="58">
        <f aca="true" t="shared" si="57" ref="E88:P88">SUM(E89:E93)</f>
        <v>1031262.09</v>
      </c>
      <c r="F88" s="58">
        <f t="shared" si="57"/>
        <v>1017172.32</v>
      </c>
      <c r="G88" s="58">
        <f t="shared" si="57"/>
        <v>1031348.8300000001</v>
      </c>
      <c r="H88" s="58">
        <f t="shared" si="57"/>
        <v>1279921.26</v>
      </c>
      <c r="I88" s="58">
        <f t="shared" si="57"/>
        <v>900334.6399999999</v>
      </c>
      <c r="J88" s="58">
        <f t="shared" si="57"/>
        <v>1199519.3500000003</v>
      </c>
      <c r="K88" s="58">
        <f t="shared" si="57"/>
        <v>1196104.68</v>
      </c>
      <c r="L88" s="58">
        <f t="shared" si="57"/>
        <v>1201000</v>
      </c>
      <c r="M88" s="58">
        <f t="shared" si="57"/>
        <v>1201000</v>
      </c>
      <c r="N88" s="58">
        <f t="shared" si="57"/>
        <v>1201000</v>
      </c>
      <c r="O88" s="58">
        <f t="shared" si="57"/>
        <v>2328509.19</v>
      </c>
      <c r="P88" s="58">
        <f t="shared" si="57"/>
        <v>15374700</v>
      </c>
    </row>
    <row r="89" spans="1:16" ht="12.75">
      <c r="A89" s="38" t="s">
        <v>251</v>
      </c>
      <c r="B89" s="37" t="s">
        <v>380</v>
      </c>
      <c r="C89" s="38" t="s">
        <v>252</v>
      </c>
      <c r="D89" s="64">
        <v>0</v>
      </c>
      <c r="E89" s="64">
        <v>39961.89</v>
      </c>
      <c r="F89" s="64">
        <v>15552.69</v>
      </c>
      <c r="G89" s="64">
        <v>15174.31</v>
      </c>
      <c r="H89" s="64">
        <v>17904.26</v>
      </c>
      <c r="I89" s="60">
        <v>20488.52</v>
      </c>
      <c r="J89" s="64">
        <v>0</v>
      </c>
      <c r="K89" s="64">
        <v>32267.33</v>
      </c>
      <c r="L89" s="64">
        <v>20000</v>
      </c>
      <c r="M89" s="64">
        <v>20000</v>
      </c>
      <c r="N89" s="64">
        <v>20000</v>
      </c>
      <c r="O89" s="64">
        <v>28651</v>
      </c>
      <c r="P89" s="60">
        <f>SUM(D89:O89)</f>
        <v>230000</v>
      </c>
    </row>
    <row r="90" spans="1:16" ht="12.75">
      <c r="A90" s="38" t="s">
        <v>253</v>
      </c>
      <c r="B90" s="37" t="s">
        <v>380</v>
      </c>
      <c r="C90" s="38" t="s">
        <v>254</v>
      </c>
      <c r="D90" s="64">
        <v>1767798.47</v>
      </c>
      <c r="E90" s="64">
        <v>974849.59</v>
      </c>
      <c r="F90" s="64">
        <v>981974.1</v>
      </c>
      <c r="G90" s="64">
        <v>989926.48</v>
      </c>
      <c r="H90" s="64">
        <v>1230999.59</v>
      </c>
      <c r="I90" s="60">
        <v>843632</v>
      </c>
      <c r="J90" s="64">
        <v>1168813.81</v>
      </c>
      <c r="K90" s="64">
        <v>1131763.94</v>
      </c>
      <c r="L90" s="64">
        <v>1150000</v>
      </c>
      <c r="M90" s="64">
        <f aca="true" t="shared" si="58" ref="M90:N93">L90</f>
        <v>1150000</v>
      </c>
      <c r="N90" s="64">
        <f t="shared" si="58"/>
        <v>1150000</v>
      </c>
      <c r="O90" s="64">
        <v>2260242.02</v>
      </c>
      <c r="P90" s="60">
        <f>SUM(D90:O90)</f>
        <v>14800000</v>
      </c>
    </row>
    <row r="91" spans="1:16" ht="12.75">
      <c r="A91" s="38" t="s">
        <v>255</v>
      </c>
      <c r="B91" s="37" t="s">
        <v>380</v>
      </c>
      <c r="C91" s="38" t="s">
        <v>256</v>
      </c>
      <c r="D91" s="64">
        <v>0</v>
      </c>
      <c r="E91" s="64">
        <v>3067.67</v>
      </c>
      <c r="F91" s="64">
        <v>3067.67</v>
      </c>
      <c r="G91" s="64">
        <v>3066.63</v>
      </c>
      <c r="H91" s="64">
        <v>5156.22</v>
      </c>
      <c r="I91" s="60">
        <v>6902.83</v>
      </c>
      <c r="J91" s="64">
        <v>5732.11</v>
      </c>
      <c r="K91" s="64">
        <v>5859.8</v>
      </c>
      <c r="L91" s="64">
        <v>5000</v>
      </c>
      <c r="M91" s="64">
        <f t="shared" si="58"/>
        <v>5000</v>
      </c>
      <c r="N91" s="64">
        <f t="shared" si="58"/>
        <v>5000</v>
      </c>
      <c r="O91" s="64">
        <v>5547.07</v>
      </c>
      <c r="P91" s="60">
        <f>SUM(D91:O91)</f>
        <v>53400.00000000001</v>
      </c>
    </row>
    <row r="92" spans="1:16" ht="12.75">
      <c r="A92" s="38" t="s">
        <v>257</v>
      </c>
      <c r="B92" s="37" t="s">
        <v>380</v>
      </c>
      <c r="C92" s="38" t="s">
        <v>258</v>
      </c>
      <c r="D92" s="64">
        <v>19575.36</v>
      </c>
      <c r="E92" s="64">
        <v>13382.94</v>
      </c>
      <c r="F92" s="64">
        <v>16577.86</v>
      </c>
      <c r="G92" s="64">
        <v>23022.13</v>
      </c>
      <c r="H92" s="64">
        <v>25701.91</v>
      </c>
      <c r="I92" s="60">
        <v>26425.22</v>
      </c>
      <c r="J92" s="64">
        <v>24635.82</v>
      </c>
      <c r="K92" s="64">
        <v>24367.45</v>
      </c>
      <c r="L92" s="64">
        <v>25000</v>
      </c>
      <c r="M92" s="64">
        <f t="shared" si="58"/>
        <v>25000</v>
      </c>
      <c r="N92" s="64">
        <f t="shared" si="58"/>
        <v>25000</v>
      </c>
      <c r="O92" s="64">
        <v>33611.31</v>
      </c>
      <c r="P92" s="60">
        <f>SUM(D92:O92)</f>
        <v>282300</v>
      </c>
    </row>
    <row r="93" spans="1:16" ht="12.75">
      <c r="A93" s="38" t="s">
        <v>259</v>
      </c>
      <c r="B93" s="37" t="s">
        <v>380</v>
      </c>
      <c r="C93" s="38" t="s">
        <v>260</v>
      </c>
      <c r="D93" s="64">
        <v>153.81</v>
      </c>
      <c r="E93" s="64">
        <v>0</v>
      </c>
      <c r="F93" s="64">
        <v>0</v>
      </c>
      <c r="G93" s="64">
        <v>159.28</v>
      </c>
      <c r="H93" s="64">
        <v>159.28</v>
      </c>
      <c r="I93" s="60">
        <v>2886.07</v>
      </c>
      <c r="J93" s="64">
        <v>337.61</v>
      </c>
      <c r="K93" s="64">
        <v>1846.16</v>
      </c>
      <c r="L93" s="64">
        <v>1000</v>
      </c>
      <c r="M93" s="64">
        <f t="shared" si="58"/>
        <v>1000</v>
      </c>
      <c r="N93" s="64">
        <f t="shared" si="58"/>
        <v>1000</v>
      </c>
      <c r="O93" s="64">
        <v>457.79</v>
      </c>
      <c r="P93" s="60">
        <f>SUM(D93:O93)</f>
        <v>9000</v>
      </c>
    </row>
    <row r="94" spans="1:16" ht="12.75">
      <c r="A94" s="56" t="s">
        <v>261</v>
      </c>
      <c r="B94" s="37"/>
      <c r="C94" s="56" t="s">
        <v>262</v>
      </c>
      <c r="D94" s="58">
        <f>D95</f>
        <v>80795.12</v>
      </c>
      <c r="E94" s="58">
        <f aca="true" t="shared" si="59" ref="E94:P94">E95</f>
        <v>76083.76</v>
      </c>
      <c r="F94" s="58">
        <f t="shared" si="59"/>
        <v>79312.19</v>
      </c>
      <c r="G94" s="58">
        <f t="shared" si="59"/>
        <v>79170.63</v>
      </c>
      <c r="H94" s="58">
        <f t="shared" si="59"/>
        <v>118420.33</v>
      </c>
      <c r="I94" s="58">
        <f t="shared" si="59"/>
        <v>92396.92</v>
      </c>
      <c r="J94" s="58">
        <f t="shared" si="59"/>
        <v>93024.46</v>
      </c>
      <c r="K94" s="58">
        <f t="shared" si="59"/>
        <v>93784.35</v>
      </c>
      <c r="L94" s="58">
        <f t="shared" si="59"/>
        <v>95000</v>
      </c>
      <c r="M94" s="58">
        <f t="shared" si="59"/>
        <v>95000</v>
      </c>
      <c r="N94" s="58">
        <f t="shared" si="59"/>
        <v>95000</v>
      </c>
      <c r="O94" s="58">
        <f t="shared" si="59"/>
        <v>202012.24</v>
      </c>
      <c r="P94" s="58">
        <f t="shared" si="59"/>
        <v>1200000</v>
      </c>
    </row>
    <row r="95" spans="1:16" ht="12.75">
      <c r="A95" s="38" t="s">
        <v>263</v>
      </c>
      <c r="B95" s="37" t="s">
        <v>380</v>
      </c>
      <c r="C95" s="38" t="s">
        <v>264</v>
      </c>
      <c r="D95" s="64">
        <v>80795.12</v>
      </c>
      <c r="E95" s="64">
        <v>76083.76</v>
      </c>
      <c r="F95" s="64">
        <v>79312.19</v>
      </c>
      <c r="G95" s="64">
        <v>79170.63</v>
      </c>
      <c r="H95" s="64">
        <v>118420.33</v>
      </c>
      <c r="I95" s="60">
        <v>92396.92</v>
      </c>
      <c r="J95" s="64">
        <v>93024.46</v>
      </c>
      <c r="K95" s="64">
        <v>93784.35</v>
      </c>
      <c r="L95" s="64">
        <v>95000</v>
      </c>
      <c r="M95" s="64">
        <f>L95</f>
        <v>95000</v>
      </c>
      <c r="N95" s="64">
        <f>M95</f>
        <v>95000</v>
      </c>
      <c r="O95" s="64">
        <v>202012.24</v>
      </c>
      <c r="P95" s="60">
        <f>SUM(D95:O95)</f>
        <v>1200000</v>
      </c>
    </row>
    <row r="96" spans="1:16" ht="12.75">
      <c r="A96" s="56" t="s">
        <v>265</v>
      </c>
      <c r="B96" s="37"/>
      <c r="C96" s="56" t="s">
        <v>266</v>
      </c>
      <c r="D96" s="58">
        <f>D97</f>
        <v>1727.76</v>
      </c>
      <c r="E96" s="58">
        <f aca="true" t="shared" si="60" ref="E96:P96">E97</f>
        <v>1727.76</v>
      </c>
      <c r="F96" s="58">
        <f t="shared" si="60"/>
        <v>1450.28</v>
      </c>
      <c r="G96" s="58">
        <f t="shared" si="60"/>
        <v>1727.76</v>
      </c>
      <c r="H96" s="58">
        <f t="shared" si="60"/>
        <v>2397.77</v>
      </c>
      <c r="I96" s="58">
        <f t="shared" si="60"/>
        <v>1924.54</v>
      </c>
      <c r="J96" s="58">
        <f t="shared" si="60"/>
        <v>1924.54</v>
      </c>
      <c r="K96" s="58">
        <f t="shared" si="60"/>
        <v>2044.57</v>
      </c>
      <c r="L96" s="58">
        <f t="shared" si="60"/>
        <v>2000</v>
      </c>
      <c r="M96" s="58">
        <f t="shared" si="60"/>
        <v>2000</v>
      </c>
      <c r="N96" s="58">
        <f t="shared" si="60"/>
        <v>2000</v>
      </c>
      <c r="O96" s="58">
        <f t="shared" si="60"/>
        <v>3375.02</v>
      </c>
      <c r="P96" s="58">
        <f t="shared" si="60"/>
        <v>24300</v>
      </c>
    </row>
    <row r="97" spans="1:16" ht="12.75">
      <c r="A97" s="38" t="s">
        <v>267</v>
      </c>
      <c r="B97" s="37" t="s">
        <v>380</v>
      </c>
      <c r="C97" s="38" t="s">
        <v>268</v>
      </c>
      <c r="D97" s="64">
        <v>1727.76</v>
      </c>
      <c r="E97" s="64">
        <v>1727.76</v>
      </c>
      <c r="F97" s="64">
        <v>1450.28</v>
      </c>
      <c r="G97" s="64">
        <v>1727.76</v>
      </c>
      <c r="H97" s="64">
        <v>2397.77</v>
      </c>
      <c r="I97" s="60">
        <v>1924.54</v>
      </c>
      <c r="J97" s="64">
        <v>1924.54</v>
      </c>
      <c r="K97" s="64">
        <v>2044.57</v>
      </c>
      <c r="L97" s="64">
        <v>2000</v>
      </c>
      <c r="M97" s="64">
        <f>L97</f>
        <v>2000</v>
      </c>
      <c r="N97" s="64">
        <f>M97</f>
        <v>2000</v>
      </c>
      <c r="O97" s="64">
        <v>3375.02</v>
      </c>
      <c r="P97" s="60">
        <f>SUM(D97:O97)</f>
        <v>24300</v>
      </c>
    </row>
    <row r="98" spans="1:16" ht="12.75">
      <c r="A98" s="53" t="s">
        <v>269</v>
      </c>
      <c r="B98" s="37"/>
      <c r="C98" s="53" t="s">
        <v>270</v>
      </c>
      <c r="D98" s="55">
        <f aca="true" t="shared" si="61" ref="D98:P98">SUM(D99:D100)</f>
        <v>65846.9</v>
      </c>
      <c r="E98" s="55">
        <f t="shared" si="61"/>
        <v>6077.29</v>
      </c>
      <c r="F98" s="55">
        <f t="shared" si="61"/>
        <v>27465.93</v>
      </c>
      <c r="G98" s="55">
        <f t="shared" si="61"/>
        <v>289489.95</v>
      </c>
      <c r="H98" s="55">
        <f t="shared" si="61"/>
        <v>17386.96</v>
      </c>
      <c r="I98" s="55">
        <f t="shared" si="61"/>
        <v>31184.14</v>
      </c>
      <c r="J98" s="55">
        <f t="shared" si="61"/>
        <v>222344.82</v>
      </c>
      <c r="K98" s="55">
        <f t="shared" si="61"/>
        <v>1710</v>
      </c>
      <c r="L98" s="55">
        <f t="shared" si="61"/>
        <v>0</v>
      </c>
      <c r="M98" s="55">
        <f t="shared" si="61"/>
        <v>0</v>
      </c>
      <c r="N98" s="55">
        <f t="shared" si="61"/>
        <v>0</v>
      </c>
      <c r="O98" s="55">
        <f t="shared" si="61"/>
        <v>0</v>
      </c>
      <c r="P98" s="55">
        <f t="shared" si="61"/>
        <v>661505.99</v>
      </c>
    </row>
    <row r="99" spans="1:16" ht="12.75">
      <c r="A99" s="38" t="s">
        <v>442</v>
      </c>
      <c r="B99" s="37" t="s">
        <v>94</v>
      </c>
      <c r="C99" s="38" t="s">
        <v>583</v>
      </c>
      <c r="D99" s="64">
        <v>63846.9</v>
      </c>
      <c r="E99" s="64">
        <v>6077.29</v>
      </c>
      <c r="F99" s="64">
        <v>20125.93</v>
      </c>
      <c r="G99" s="64">
        <v>289489.95</v>
      </c>
      <c r="H99" s="64">
        <v>17386.96</v>
      </c>
      <c r="I99" s="60">
        <v>21534.14</v>
      </c>
      <c r="J99" s="64">
        <v>222344.82</v>
      </c>
      <c r="K99" s="64">
        <v>1710</v>
      </c>
      <c r="L99" s="64"/>
      <c r="M99" s="64"/>
      <c r="N99" s="64"/>
      <c r="O99" s="64"/>
      <c r="P99" s="60">
        <f>SUM(D99:O99)</f>
        <v>642515.99</v>
      </c>
    </row>
    <row r="100" spans="1:16" ht="12.75">
      <c r="A100" s="38" t="s">
        <v>1559</v>
      </c>
      <c r="B100" s="37" t="s">
        <v>1560</v>
      </c>
      <c r="C100" s="38" t="s">
        <v>1561</v>
      </c>
      <c r="D100" s="64">
        <v>2000</v>
      </c>
      <c r="E100" s="64">
        <v>0</v>
      </c>
      <c r="F100" s="64">
        <v>7340</v>
      </c>
      <c r="G100" s="64">
        <v>0</v>
      </c>
      <c r="H100" s="64">
        <v>0</v>
      </c>
      <c r="I100" s="60">
        <v>9650</v>
      </c>
      <c r="J100" s="64">
        <v>0</v>
      </c>
      <c r="K100" s="64"/>
      <c r="L100" s="64"/>
      <c r="M100" s="64"/>
      <c r="N100" s="64"/>
      <c r="O100" s="64"/>
      <c r="P100" s="60">
        <f>SUM(D100:O100)</f>
        <v>18990</v>
      </c>
    </row>
    <row r="101" spans="1:16" ht="12.75">
      <c r="A101" s="51" t="s">
        <v>1072</v>
      </c>
      <c r="B101" s="37" t="s">
        <v>192</v>
      </c>
      <c r="C101" s="51" t="s">
        <v>443</v>
      </c>
      <c r="D101" s="50">
        <v>576802.64</v>
      </c>
      <c r="E101" s="50">
        <v>443623.66</v>
      </c>
      <c r="F101" s="50">
        <v>524855.43</v>
      </c>
      <c r="G101" s="50">
        <v>485008.84</v>
      </c>
      <c r="H101" s="50">
        <v>437874.28</v>
      </c>
      <c r="I101" s="50">
        <v>450241.05</v>
      </c>
      <c r="J101" s="50">
        <v>377574.51</v>
      </c>
      <c r="K101" s="50">
        <v>436092.76</v>
      </c>
      <c r="L101" s="50">
        <v>421000</v>
      </c>
      <c r="M101" s="50">
        <v>421000</v>
      </c>
      <c r="N101" s="50">
        <v>421000</v>
      </c>
      <c r="O101" s="50">
        <v>421000</v>
      </c>
      <c r="P101" s="50">
        <f>SUM(D101:O101)</f>
        <v>5416073.17</v>
      </c>
    </row>
    <row r="102" spans="1:16" ht="12.75">
      <c r="A102" s="48" t="s">
        <v>585</v>
      </c>
      <c r="B102" s="37"/>
      <c r="C102" s="48" t="s">
        <v>586</v>
      </c>
      <c r="D102" s="50">
        <f aca="true" t="shared" si="62" ref="D102:P102">SUM(D103+D108+D280)</f>
        <v>1791778.5899999999</v>
      </c>
      <c r="E102" s="50">
        <f t="shared" si="62"/>
        <v>3316260.41</v>
      </c>
      <c r="F102" s="50">
        <f t="shared" si="62"/>
        <v>2373144.3600000003</v>
      </c>
      <c r="G102" s="50">
        <f t="shared" si="62"/>
        <v>2585009.23</v>
      </c>
      <c r="H102" s="50">
        <f t="shared" si="62"/>
        <v>3470381.4299999997</v>
      </c>
      <c r="I102" s="50">
        <f t="shared" si="62"/>
        <v>3731042.6500000004</v>
      </c>
      <c r="J102" s="50">
        <f t="shared" si="62"/>
        <v>4028681.0300000007</v>
      </c>
      <c r="K102" s="50">
        <f t="shared" si="62"/>
        <v>5588562.62</v>
      </c>
      <c r="L102" s="50">
        <f t="shared" si="62"/>
        <v>4406188.329999999</v>
      </c>
      <c r="M102" s="50">
        <f t="shared" si="62"/>
        <v>4642264.173333334</v>
      </c>
      <c r="N102" s="50">
        <f t="shared" si="62"/>
        <v>4861318.082777776</v>
      </c>
      <c r="O102" s="50">
        <f t="shared" si="62"/>
        <v>4641204.289814814</v>
      </c>
      <c r="P102" s="50">
        <f t="shared" si="62"/>
        <v>45435835.19592592</v>
      </c>
    </row>
    <row r="103" spans="1:16" ht="12.75">
      <c r="A103" s="51" t="s">
        <v>587</v>
      </c>
      <c r="B103" s="37"/>
      <c r="C103" s="51" t="s">
        <v>588</v>
      </c>
      <c r="D103" s="50">
        <f aca="true" t="shared" si="63" ref="D103:P103">SUM(D104+D106)</f>
        <v>332.04</v>
      </c>
      <c r="E103" s="50">
        <f>SUM(E104+E106)</f>
        <v>0</v>
      </c>
      <c r="F103" s="50">
        <f>SUM(F104+F106)</f>
        <v>332.04</v>
      </c>
      <c r="G103" s="50">
        <f>SUM(G104+G106)</f>
        <v>166.02</v>
      </c>
      <c r="H103" s="50">
        <f>SUM(H104+H106)</f>
        <v>0</v>
      </c>
      <c r="I103" s="50">
        <f t="shared" si="63"/>
        <v>181.96</v>
      </c>
      <c r="J103" s="50">
        <f t="shared" si="63"/>
        <v>367.06</v>
      </c>
      <c r="K103" s="50">
        <f t="shared" si="63"/>
        <v>0</v>
      </c>
      <c r="L103" s="50">
        <f t="shared" si="63"/>
        <v>183</v>
      </c>
      <c r="M103" s="50">
        <f t="shared" si="63"/>
        <v>183</v>
      </c>
      <c r="N103" s="50">
        <f t="shared" si="63"/>
        <v>183</v>
      </c>
      <c r="O103" s="50">
        <f t="shared" si="63"/>
        <v>183</v>
      </c>
      <c r="P103" s="50">
        <f t="shared" si="63"/>
        <v>2111.12</v>
      </c>
    </row>
    <row r="104" spans="1:16" ht="12.75">
      <c r="A104" s="53" t="s">
        <v>589</v>
      </c>
      <c r="B104" s="37"/>
      <c r="C104" s="53" t="s">
        <v>590</v>
      </c>
      <c r="D104" s="55">
        <f aca="true" t="shared" si="64" ref="D104:P104">SUM(D105:D105)</f>
        <v>332.04</v>
      </c>
      <c r="E104" s="55">
        <f t="shared" si="64"/>
        <v>0</v>
      </c>
      <c r="F104" s="55">
        <f t="shared" si="64"/>
        <v>332.04</v>
      </c>
      <c r="G104" s="55">
        <f t="shared" si="64"/>
        <v>166.02</v>
      </c>
      <c r="H104" s="55">
        <f t="shared" si="64"/>
        <v>0</v>
      </c>
      <c r="I104" s="55">
        <f t="shared" si="64"/>
        <v>181.96</v>
      </c>
      <c r="J104" s="55">
        <f t="shared" si="64"/>
        <v>367.06</v>
      </c>
      <c r="K104" s="55">
        <f t="shared" si="64"/>
        <v>0</v>
      </c>
      <c r="L104" s="55">
        <f t="shared" si="64"/>
        <v>183</v>
      </c>
      <c r="M104" s="55">
        <f t="shared" si="64"/>
        <v>183</v>
      </c>
      <c r="N104" s="55">
        <f t="shared" si="64"/>
        <v>183</v>
      </c>
      <c r="O104" s="55">
        <f t="shared" si="64"/>
        <v>183</v>
      </c>
      <c r="P104" s="55">
        <f t="shared" si="64"/>
        <v>2111.12</v>
      </c>
    </row>
    <row r="105" spans="1:16" ht="12.75">
      <c r="A105" s="38" t="s">
        <v>591</v>
      </c>
      <c r="B105" s="37" t="s">
        <v>87</v>
      </c>
      <c r="C105" s="38" t="s">
        <v>592</v>
      </c>
      <c r="D105" s="64">
        <v>332.04</v>
      </c>
      <c r="E105" s="64">
        <v>0</v>
      </c>
      <c r="F105" s="64">
        <v>332.04</v>
      </c>
      <c r="G105" s="64">
        <v>166.02</v>
      </c>
      <c r="H105" s="64">
        <v>0</v>
      </c>
      <c r="I105" s="60">
        <v>181.96</v>
      </c>
      <c r="J105" s="64">
        <v>367.06</v>
      </c>
      <c r="K105" s="64">
        <v>0</v>
      </c>
      <c r="L105" s="64">
        <v>183</v>
      </c>
      <c r="M105" s="64">
        <v>183</v>
      </c>
      <c r="N105" s="64">
        <v>183</v>
      </c>
      <c r="O105" s="64">
        <v>183</v>
      </c>
      <c r="P105" s="60">
        <f>SUM(D105:O105)</f>
        <v>2111.12</v>
      </c>
    </row>
    <row r="106" spans="1:16" ht="12.75">
      <c r="A106" s="53" t="s">
        <v>593</v>
      </c>
      <c r="B106" s="37"/>
      <c r="C106" s="53" t="s">
        <v>594</v>
      </c>
      <c r="D106" s="55">
        <f aca="true" t="shared" si="65" ref="D106:P106">D107</f>
        <v>0</v>
      </c>
      <c r="E106" s="55">
        <f t="shared" si="65"/>
        <v>0</v>
      </c>
      <c r="F106" s="55">
        <f t="shared" si="65"/>
        <v>0</v>
      </c>
      <c r="G106" s="55">
        <f t="shared" si="65"/>
        <v>0</v>
      </c>
      <c r="H106" s="55">
        <f t="shared" si="65"/>
        <v>0</v>
      </c>
      <c r="I106" s="55">
        <f t="shared" si="65"/>
        <v>0</v>
      </c>
      <c r="J106" s="55">
        <f t="shared" si="65"/>
        <v>0</v>
      </c>
      <c r="K106" s="55">
        <f t="shared" si="65"/>
        <v>0</v>
      </c>
      <c r="L106" s="55">
        <f t="shared" si="65"/>
        <v>0</v>
      </c>
      <c r="M106" s="55">
        <f t="shared" si="65"/>
        <v>0</v>
      </c>
      <c r="N106" s="55">
        <f t="shared" si="65"/>
        <v>0</v>
      </c>
      <c r="O106" s="55">
        <f t="shared" si="65"/>
        <v>0</v>
      </c>
      <c r="P106" s="55">
        <f t="shared" si="65"/>
        <v>0</v>
      </c>
    </row>
    <row r="107" spans="1:16" ht="12.75">
      <c r="A107" s="38" t="s">
        <v>595</v>
      </c>
      <c r="B107" s="37" t="s">
        <v>87</v>
      </c>
      <c r="C107" s="38" t="s">
        <v>596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0">
        <f>SUM(D107,E107,F107,G107,H107)</f>
        <v>0</v>
      </c>
      <c r="J107" s="64">
        <v>0</v>
      </c>
      <c r="K107" s="64">
        <v>0</v>
      </c>
      <c r="L107" s="64"/>
      <c r="M107" s="64"/>
      <c r="N107" s="64"/>
      <c r="O107" s="64"/>
      <c r="P107" s="60">
        <f>SUM(D107:O107)</f>
        <v>0</v>
      </c>
    </row>
    <row r="108" spans="1:16" ht="12.75">
      <c r="A108" s="51" t="s">
        <v>597</v>
      </c>
      <c r="B108" s="37"/>
      <c r="C108" s="51" t="s">
        <v>598</v>
      </c>
      <c r="D108" s="50">
        <f aca="true" t="shared" si="66" ref="D108:P108">SUM(D111+D109+D272)</f>
        <v>1791446.5499999998</v>
      </c>
      <c r="E108" s="50">
        <f t="shared" si="66"/>
        <v>3295651.6500000004</v>
      </c>
      <c r="F108" s="50">
        <f t="shared" si="66"/>
        <v>2334161.16</v>
      </c>
      <c r="G108" s="50">
        <f t="shared" si="66"/>
        <v>2565555.84</v>
      </c>
      <c r="H108" s="50">
        <f t="shared" si="66"/>
        <v>3451714.8099999996</v>
      </c>
      <c r="I108" s="50">
        <f t="shared" si="66"/>
        <v>3711725.3000000003</v>
      </c>
      <c r="J108" s="50">
        <f t="shared" si="66"/>
        <v>4028313.9700000007</v>
      </c>
      <c r="K108" s="50">
        <f t="shared" si="66"/>
        <v>5550211.47</v>
      </c>
      <c r="L108" s="50">
        <f t="shared" si="66"/>
        <v>4386843.149999999</v>
      </c>
      <c r="M108" s="50">
        <f t="shared" si="66"/>
        <v>4622910.0633333335</v>
      </c>
      <c r="N108" s="50">
        <f t="shared" si="66"/>
        <v>4841968.437777776</v>
      </c>
      <c r="O108" s="50">
        <f t="shared" si="66"/>
        <v>4621854.644814814</v>
      </c>
      <c r="P108" s="50">
        <f t="shared" si="66"/>
        <v>45202357.04592592</v>
      </c>
    </row>
    <row r="109" spans="1:16" ht="12.75">
      <c r="A109" s="53" t="s">
        <v>599</v>
      </c>
      <c r="B109" s="37" t="s">
        <v>87</v>
      </c>
      <c r="C109" s="53" t="s">
        <v>600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/>
      <c r="M109" s="55"/>
      <c r="N109" s="55"/>
      <c r="O109" s="55"/>
      <c r="P109" s="60">
        <f>SUM(D109:O109)</f>
        <v>0</v>
      </c>
    </row>
    <row r="110" spans="1:16" ht="12.75">
      <c r="A110" s="53" t="s">
        <v>1318</v>
      </c>
      <c r="B110" s="37" t="s">
        <v>87</v>
      </c>
      <c r="C110" s="53" t="s">
        <v>1319</v>
      </c>
      <c r="D110" s="55">
        <v>0</v>
      </c>
      <c r="E110" s="55">
        <v>0</v>
      </c>
      <c r="F110" s="55">
        <v>0</v>
      </c>
      <c r="G110" s="55"/>
      <c r="H110" s="55">
        <v>0</v>
      </c>
      <c r="I110" s="55">
        <v>0</v>
      </c>
      <c r="J110" s="55">
        <v>0</v>
      </c>
      <c r="K110" s="55">
        <v>0</v>
      </c>
      <c r="L110" s="55"/>
      <c r="M110" s="55"/>
      <c r="N110" s="55"/>
      <c r="O110" s="55"/>
      <c r="P110" s="60">
        <f>SUM(D110:O110)</f>
        <v>0</v>
      </c>
    </row>
    <row r="111" spans="1:16" ht="12.75">
      <c r="A111" s="53" t="s">
        <v>601</v>
      </c>
      <c r="B111" s="37"/>
      <c r="C111" s="53" t="s">
        <v>602</v>
      </c>
      <c r="D111" s="55">
        <f aca="true" t="shared" si="67" ref="D111:P111">SUM(D112+D268)</f>
        <v>564090.13</v>
      </c>
      <c r="E111" s="55">
        <f t="shared" si="67"/>
        <v>720328.77</v>
      </c>
      <c r="F111" s="55">
        <f t="shared" si="67"/>
        <v>672460.46</v>
      </c>
      <c r="G111" s="55">
        <f t="shared" si="67"/>
        <v>731920.4099999999</v>
      </c>
      <c r="H111" s="55">
        <f t="shared" si="67"/>
        <v>764228.35</v>
      </c>
      <c r="I111" s="55">
        <f t="shared" si="67"/>
        <v>724556.06</v>
      </c>
      <c r="J111" s="55">
        <f t="shared" si="67"/>
        <v>795178.6500000001</v>
      </c>
      <c r="K111" s="55">
        <f t="shared" si="67"/>
        <v>742965.99</v>
      </c>
      <c r="L111" s="55">
        <f t="shared" si="67"/>
        <v>710372.0933333334</v>
      </c>
      <c r="M111" s="55">
        <f t="shared" si="67"/>
        <v>718086.4144444445</v>
      </c>
      <c r="N111" s="55">
        <f t="shared" si="67"/>
        <v>713455.0992592592</v>
      </c>
      <c r="O111" s="55">
        <f t="shared" si="67"/>
        <v>713662.152345679</v>
      </c>
      <c r="P111" s="55">
        <f t="shared" si="67"/>
        <v>8571304.579382716</v>
      </c>
    </row>
    <row r="112" spans="1:16" ht="13.5" customHeight="1">
      <c r="A112" s="56" t="s">
        <v>603</v>
      </c>
      <c r="B112" s="37"/>
      <c r="C112" s="56" t="s">
        <v>604</v>
      </c>
      <c r="D112" s="58">
        <f aca="true" t="shared" si="68" ref="D112:P112">SUM(D113+D114+D162+D163+D164+D165+D192+D210)</f>
        <v>290006.84</v>
      </c>
      <c r="E112" s="58">
        <f t="shared" si="68"/>
        <v>394687.64</v>
      </c>
      <c r="F112" s="58">
        <f t="shared" si="68"/>
        <v>355598.65</v>
      </c>
      <c r="G112" s="58">
        <f t="shared" si="68"/>
        <v>369631.87</v>
      </c>
      <c r="H112" s="58">
        <f t="shared" si="68"/>
        <v>393981.98</v>
      </c>
      <c r="I112" s="58">
        <f t="shared" si="68"/>
        <v>355530.89</v>
      </c>
      <c r="J112" s="58">
        <f t="shared" si="68"/>
        <v>395660.8400000001</v>
      </c>
      <c r="K112" s="58">
        <f t="shared" si="68"/>
        <v>361405.72000000003</v>
      </c>
      <c r="L112" s="58">
        <f t="shared" si="68"/>
        <v>327004.3433333333</v>
      </c>
      <c r="M112" s="58">
        <f t="shared" si="68"/>
        <v>329937.8044444445</v>
      </c>
      <c r="N112" s="58">
        <f t="shared" si="68"/>
        <v>329096.2225925926</v>
      </c>
      <c r="O112" s="58">
        <f t="shared" si="68"/>
        <v>328370.40679012344</v>
      </c>
      <c r="P112" s="58">
        <f t="shared" si="68"/>
        <v>4230913.207160493</v>
      </c>
    </row>
    <row r="113" spans="1:16" ht="12.75">
      <c r="A113" s="56" t="s">
        <v>605</v>
      </c>
      <c r="B113" s="37" t="s">
        <v>96</v>
      </c>
      <c r="C113" s="56" t="s">
        <v>606</v>
      </c>
      <c r="D113" s="58">
        <v>23191.54</v>
      </c>
      <c r="E113" s="58">
        <v>29522.83</v>
      </c>
      <c r="F113" s="58">
        <v>34674.87</v>
      </c>
      <c r="G113" s="58">
        <v>36768.51</v>
      </c>
      <c r="H113" s="58">
        <v>31521.68</v>
      </c>
      <c r="I113" s="58">
        <v>27992.16</v>
      </c>
      <c r="J113" s="58">
        <v>27343.09</v>
      </c>
      <c r="K113" s="58">
        <v>20542.18</v>
      </c>
      <c r="L113" s="58"/>
      <c r="M113" s="58"/>
      <c r="N113" s="58"/>
      <c r="O113" s="58"/>
      <c r="P113" s="58">
        <f>SUM(D113:O113)</f>
        <v>231556.86</v>
      </c>
    </row>
    <row r="114" spans="1:16" ht="12.75">
      <c r="A114" s="56" t="s">
        <v>607</v>
      </c>
      <c r="B114" s="37"/>
      <c r="C114" s="56" t="s">
        <v>444</v>
      </c>
      <c r="D114" s="58">
        <f aca="true" t="shared" si="69" ref="D114:P114">SUM(D115:D161)</f>
        <v>62847.159999999996</v>
      </c>
      <c r="E114" s="58">
        <f t="shared" si="69"/>
        <v>123393.78</v>
      </c>
      <c r="F114" s="58">
        <f t="shared" si="69"/>
        <v>107745.15000000001</v>
      </c>
      <c r="G114" s="58">
        <f t="shared" si="69"/>
        <v>88502.35000000002</v>
      </c>
      <c r="H114" s="58">
        <f t="shared" si="69"/>
        <v>104341.45</v>
      </c>
      <c r="I114" s="58">
        <f t="shared" si="69"/>
        <v>102417.93999999999</v>
      </c>
      <c r="J114" s="58">
        <f t="shared" si="69"/>
        <v>126590.18999999999</v>
      </c>
      <c r="K114" s="58">
        <f t="shared" si="69"/>
        <v>120528.23000000001</v>
      </c>
      <c r="L114" s="58">
        <f t="shared" si="69"/>
        <v>112224</v>
      </c>
      <c r="M114" s="58">
        <f t="shared" si="69"/>
        <v>112224</v>
      </c>
      <c r="N114" s="58">
        <f t="shared" si="69"/>
        <v>112224</v>
      </c>
      <c r="O114" s="58">
        <f t="shared" si="69"/>
        <v>112224</v>
      </c>
      <c r="P114" s="58">
        <f t="shared" si="69"/>
        <v>1285262.2500000002</v>
      </c>
    </row>
    <row r="115" spans="1:16" ht="12.75">
      <c r="A115" s="38" t="s">
        <v>609</v>
      </c>
      <c r="B115" s="37" t="s">
        <v>97</v>
      </c>
      <c r="C115" s="38" t="s">
        <v>610</v>
      </c>
      <c r="D115" s="64">
        <v>130.52</v>
      </c>
      <c r="E115" s="64">
        <v>380.02</v>
      </c>
      <c r="F115" s="64">
        <v>273.31</v>
      </c>
      <c r="G115" s="64">
        <v>321.78</v>
      </c>
      <c r="H115" s="64">
        <v>345.44</v>
      </c>
      <c r="I115" s="60">
        <v>315.89</v>
      </c>
      <c r="J115" s="64">
        <v>346.89</v>
      </c>
      <c r="K115" s="64">
        <v>309.42</v>
      </c>
      <c r="L115" s="64">
        <v>324</v>
      </c>
      <c r="M115" s="64">
        <f>L115</f>
        <v>324</v>
      </c>
      <c r="N115" s="64">
        <f>M115</f>
        <v>324</v>
      </c>
      <c r="O115" s="64">
        <f>N115</f>
        <v>324</v>
      </c>
      <c r="P115" s="60">
        <f>SUM(D115:O115)</f>
        <v>3719.27</v>
      </c>
    </row>
    <row r="116" spans="1:16" ht="12.75">
      <c r="A116" s="38" t="s">
        <v>611</v>
      </c>
      <c r="B116" s="37" t="s">
        <v>98</v>
      </c>
      <c r="C116" s="38" t="s">
        <v>612</v>
      </c>
      <c r="D116" s="64">
        <v>4400.67</v>
      </c>
      <c r="E116" s="64">
        <v>4384.92</v>
      </c>
      <c r="F116" s="64">
        <v>1388.24</v>
      </c>
      <c r="G116" s="64">
        <v>650.53</v>
      </c>
      <c r="H116" s="64">
        <v>1015.88</v>
      </c>
      <c r="I116" s="60">
        <v>1602.52</v>
      </c>
      <c r="J116" s="64">
        <v>3251.28</v>
      </c>
      <c r="K116" s="64">
        <v>2506.27</v>
      </c>
      <c r="L116" s="64">
        <v>2400</v>
      </c>
      <c r="M116" s="64">
        <f aca="true" t="shared" si="70" ref="M116:O163">L116</f>
        <v>2400</v>
      </c>
      <c r="N116" s="64">
        <f t="shared" si="70"/>
        <v>2400</v>
      </c>
      <c r="O116" s="64">
        <f t="shared" si="70"/>
        <v>2400</v>
      </c>
      <c r="P116" s="60">
        <f aca="true" t="shared" si="71" ref="P116:P164">SUM(D116:O116)</f>
        <v>28800.31</v>
      </c>
    </row>
    <row r="117" spans="1:16" ht="12.75">
      <c r="A117" s="38" t="s">
        <v>613</v>
      </c>
      <c r="B117" s="37" t="s">
        <v>99</v>
      </c>
      <c r="C117" s="38" t="s">
        <v>614</v>
      </c>
      <c r="D117" s="64">
        <v>661.87</v>
      </c>
      <c r="E117" s="64">
        <v>8671.45</v>
      </c>
      <c r="F117" s="64">
        <v>5042.01</v>
      </c>
      <c r="G117" s="64">
        <v>3010.21</v>
      </c>
      <c r="H117" s="64">
        <v>744.85</v>
      </c>
      <c r="I117" s="60">
        <v>4464.64</v>
      </c>
      <c r="J117" s="64">
        <v>8409.24</v>
      </c>
      <c r="K117" s="64">
        <v>8633.49</v>
      </c>
      <c r="L117" s="64">
        <v>7100</v>
      </c>
      <c r="M117" s="64">
        <f t="shared" si="70"/>
        <v>7100</v>
      </c>
      <c r="N117" s="64">
        <f t="shared" si="70"/>
        <v>7100</v>
      </c>
      <c r="O117" s="64">
        <f t="shared" si="70"/>
        <v>7100</v>
      </c>
      <c r="P117" s="60">
        <f t="shared" si="71"/>
        <v>68037.76</v>
      </c>
    </row>
    <row r="118" spans="1:16" ht="12.75">
      <c r="A118" s="38" t="s">
        <v>615</v>
      </c>
      <c r="B118" s="37" t="s">
        <v>90</v>
      </c>
      <c r="C118" s="38" t="s">
        <v>616</v>
      </c>
      <c r="D118" s="64">
        <v>89.07</v>
      </c>
      <c r="E118" s="64">
        <v>368.69</v>
      </c>
      <c r="F118" s="64">
        <v>150.87</v>
      </c>
      <c r="G118" s="64">
        <v>609.28</v>
      </c>
      <c r="H118" s="64">
        <v>11686.19</v>
      </c>
      <c r="I118" s="60">
        <v>6069.26</v>
      </c>
      <c r="J118" s="64">
        <v>6159.37</v>
      </c>
      <c r="K118" s="64">
        <v>4217.99</v>
      </c>
      <c r="L118" s="64">
        <v>4100</v>
      </c>
      <c r="M118" s="64">
        <f t="shared" si="70"/>
        <v>4100</v>
      </c>
      <c r="N118" s="64">
        <f t="shared" si="70"/>
        <v>4100</v>
      </c>
      <c r="O118" s="64">
        <f t="shared" si="70"/>
        <v>4100</v>
      </c>
      <c r="P118" s="60">
        <f t="shared" si="71"/>
        <v>45750.72</v>
      </c>
    </row>
    <row r="119" spans="1:16" ht="12.75">
      <c r="A119" s="38" t="s">
        <v>617</v>
      </c>
      <c r="B119" s="37" t="s">
        <v>100</v>
      </c>
      <c r="C119" s="38" t="s">
        <v>618</v>
      </c>
      <c r="D119" s="64">
        <v>341.57</v>
      </c>
      <c r="E119" s="64">
        <v>1784.44</v>
      </c>
      <c r="F119" s="64">
        <v>41.41</v>
      </c>
      <c r="G119" s="64">
        <v>561.71</v>
      </c>
      <c r="H119" s="64">
        <v>346.06</v>
      </c>
      <c r="I119" s="60">
        <v>892.85</v>
      </c>
      <c r="J119" s="64">
        <v>1433.11</v>
      </c>
      <c r="K119" s="64">
        <v>1392.08</v>
      </c>
      <c r="L119" s="64">
        <v>1200</v>
      </c>
      <c r="M119" s="64">
        <f t="shared" si="70"/>
        <v>1200</v>
      </c>
      <c r="N119" s="64">
        <f t="shared" si="70"/>
        <v>1200</v>
      </c>
      <c r="O119" s="64">
        <f t="shared" si="70"/>
        <v>1200</v>
      </c>
      <c r="P119" s="60">
        <f t="shared" si="71"/>
        <v>11593.23</v>
      </c>
    </row>
    <row r="120" spans="1:16" ht="12.75">
      <c r="A120" s="38" t="s">
        <v>619</v>
      </c>
      <c r="B120" s="37" t="s">
        <v>101</v>
      </c>
      <c r="C120" s="38" t="s">
        <v>620</v>
      </c>
      <c r="D120" s="64">
        <v>818.2</v>
      </c>
      <c r="E120" s="64">
        <v>1043.37</v>
      </c>
      <c r="F120" s="64">
        <v>1280.36</v>
      </c>
      <c r="G120" s="64">
        <v>1345.37</v>
      </c>
      <c r="H120" s="64">
        <v>1076.28</v>
      </c>
      <c r="I120" s="60">
        <v>1657.66</v>
      </c>
      <c r="J120" s="64">
        <v>1622.02</v>
      </c>
      <c r="K120" s="64">
        <v>2551.45</v>
      </c>
      <c r="L120" s="64">
        <v>1900</v>
      </c>
      <c r="M120" s="64">
        <f t="shared" si="70"/>
        <v>1900</v>
      </c>
      <c r="N120" s="64">
        <f t="shared" si="70"/>
        <v>1900</v>
      </c>
      <c r="O120" s="64">
        <f t="shared" si="70"/>
        <v>1900</v>
      </c>
      <c r="P120" s="60">
        <f t="shared" si="71"/>
        <v>18994.71</v>
      </c>
    </row>
    <row r="121" spans="1:16" ht="12.75">
      <c r="A121" s="38" t="s">
        <v>621</v>
      </c>
      <c r="B121" s="37" t="s">
        <v>102</v>
      </c>
      <c r="C121" s="38" t="s">
        <v>622</v>
      </c>
      <c r="D121" s="64">
        <v>4101.78</v>
      </c>
      <c r="E121" s="64">
        <v>6630.87</v>
      </c>
      <c r="F121" s="64">
        <v>5886.35</v>
      </c>
      <c r="G121" s="64">
        <v>6535.08</v>
      </c>
      <c r="H121" s="64">
        <v>6872.62</v>
      </c>
      <c r="I121" s="60">
        <v>6365.76</v>
      </c>
      <c r="J121" s="64">
        <v>7305.26</v>
      </c>
      <c r="K121" s="64">
        <v>6521.51</v>
      </c>
      <c r="L121" s="64">
        <v>6700</v>
      </c>
      <c r="M121" s="64">
        <f t="shared" si="70"/>
        <v>6700</v>
      </c>
      <c r="N121" s="64">
        <f t="shared" si="70"/>
        <v>6700</v>
      </c>
      <c r="O121" s="64">
        <f t="shared" si="70"/>
        <v>6700</v>
      </c>
      <c r="P121" s="60">
        <f t="shared" si="71"/>
        <v>77019.23000000001</v>
      </c>
    </row>
    <row r="122" spans="1:16" ht="12.75">
      <c r="A122" s="38" t="s">
        <v>623</v>
      </c>
      <c r="B122" s="37" t="s">
        <v>103</v>
      </c>
      <c r="C122" s="38" t="s">
        <v>624</v>
      </c>
      <c r="D122" s="64">
        <v>2234.71</v>
      </c>
      <c r="E122" s="64">
        <v>6638.89</v>
      </c>
      <c r="F122" s="64">
        <v>4578.69</v>
      </c>
      <c r="G122" s="64">
        <v>5109.13</v>
      </c>
      <c r="H122" s="64">
        <v>5454.69</v>
      </c>
      <c r="I122" s="60">
        <v>4943.16</v>
      </c>
      <c r="J122" s="64">
        <v>4935.98</v>
      </c>
      <c r="K122" s="64">
        <v>4795.61</v>
      </c>
      <c r="L122" s="64">
        <v>4800</v>
      </c>
      <c r="M122" s="64">
        <f t="shared" si="70"/>
        <v>4800</v>
      </c>
      <c r="N122" s="64">
        <f t="shared" si="70"/>
        <v>4800</v>
      </c>
      <c r="O122" s="64">
        <f t="shared" si="70"/>
        <v>4800</v>
      </c>
      <c r="P122" s="60">
        <f t="shared" si="71"/>
        <v>57890.86</v>
      </c>
    </row>
    <row r="123" spans="1:16" ht="12.75">
      <c r="A123" s="38" t="s">
        <v>625</v>
      </c>
      <c r="B123" s="37" t="s">
        <v>104</v>
      </c>
      <c r="C123" s="38" t="s">
        <v>626</v>
      </c>
      <c r="D123" s="64">
        <v>740.89</v>
      </c>
      <c r="E123" s="64">
        <v>2632.82</v>
      </c>
      <c r="F123" s="64">
        <v>3136.25</v>
      </c>
      <c r="G123" s="64">
        <v>4104.16</v>
      </c>
      <c r="H123" s="64">
        <v>4501.94</v>
      </c>
      <c r="I123" s="60">
        <v>3353.69</v>
      </c>
      <c r="J123" s="64">
        <v>3935.38</v>
      </c>
      <c r="K123" s="64">
        <v>3552.5</v>
      </c>
      <c r="L123" s="64">
        <v>3600</v>
      </c>
      <c r="M123" s="64">
        <f t="shared" si="70"/>
        <v>3600</v>
      </c>
      <c r="N123" s="64">
        <f t="shared" si="70"/>
        <v>3600</v>
      </c>
      <c r="O123" s="64">
        <f t="shared" si="70"/>
        <v>3600</v>
      </c>
      <c r="P123" s="60">
        <f t="shared" si="71"/>
        <v>40357.63</v>
      </c>
    </row>
    <row r="124" spans="1:16" ht="12.75">
      <c r="A124" s="38" t="s">
        <v>627</v>
      </c>
      <c r="B124" s="37" t="s">
        <v>105</v>
      </c>
      <c r="C124" s="38" t="s">
        <v>628</v>
      </c>
      <c r="D124" s="64">
        <v>321.77</v>
      </c>
      <c r="E124" s="64">
        <v>2151.94</v>
      </c>
      <c r="F124" s="64">
        <v>1788.91</v>
      </c>
      <c r="G124" s="64">
        <v>2078.22</v>
      </c>
      <c r="H124" s="64">
        <v>75.14</v>
      </c>
      <c r="I124" s="60">
        <v>247.9</v>
      </c>
      <c r="J124" s="64">
        <v>1136.12</v>
      </c>
      <c r="K124" s="64">
        <v>1437.72</v>
      </c>
      <c r="L124" s="64">
        <v>940</v>
      </c>
      <c r="M124" s="64">
        <f t="shared" si="70"/>
        <v>940</v>
      </c>
      <c r="N124" s="64">
        <f t="shared" si="70"/>
        <v>940</v>
      </c>
      <c r="O124" s="64">
        <f t="shared" si="70"/>
        <v>940</v>
      </c>
      <c r="P124" s="60">
        <f t="shared" si="71"/>
        <v>12997.72</v>
      </c>
    </row>
    <row r="125" spans="1:16" ht="12.75">
      <c r="A125" s="38" t="s">
        <v>629</v>
      </c>
      <c r="B125" s="37" t="s">
        <v>106</v>
      </c>
      <c r="C125" s="38" t="s">
        <v>630</v>
      </c>
      <c r="D125" s="64">
        <v>183.19</v>
      </c>
      <c r="E125" s="64">
        <v>356.74</v>
      </c>
      <c r="F125" s="64">
        <v>346.3</v>
      </c>
      <c r="G125" s="64">
        <v>270.03</v>
      </c>
      <c r="H125" s="64">
        <v>83.97</v>
      </c>
      <c r="I125" s="60">
        <v>3.09</v>
      </c>
      <c r="J125" s="64">
        <v>385.65</v>
      </c>
      <c r="K125" s="64">
        <v>998.73</v>
      </c>
      <c r="L125" s="64">
        <v>400</v>
      </c>
      <c r="M125" s="64">
        <f t="shared" si="70"/>
        <v>400</v>
      </c>
      <c r="N125" s="64">
        <f t="shared" si="70"/>
        <v>400</v>
      </c>
      <c r="O125" s="64">
        <f t="shared" si="70"/>
        <v>400</v>
      </c>
      <c r="P125" s="60">
        <f t="shared" si="71"/>
        <v>4227.7</v>
      </c>
    </row>
    <row r="126" spans="1:16" ht="12.75">
      <c r="A126" s="38" t="s">
        <v>631</v>
      </c>
      <c r="B126" s="37" t="s">
        <v>107</v>
      </c>
      <c r="C126" s="38" t="s">
        <v>632</v>
      </c>
      <c r="D126" s="64">
        <v>1322.65</v>
      </c>
      <c r="E126" s="64">
        <v>5334.76</v>
      </c>
      <c r="F126" s="64">
        <v>4644.64</v>
      </c>
      <c r="G126" s="64">
        <v>6184.63</v>
      </c>
      <c r="H126" s="64">
        <v>7798.13</v>
      </c>
      <c r="I126" s="60">
        <v>6488.57</v>
      </c>
      <c r="J126" s="64">
        <v>6722.47</v>
      </c>
      <c r="K126" s="64">
        <v>4598.46</v>
      </c>
      <c r="L126" s="64">
        <v>4200</v>
      </c>
      <c r="M126" s="64">
        <f t="shared" si="70"/>
        <v>4200</v>
      </c>
      <c r="N126" s="64">
        <f t="shared" si="70"/>
        <v>4200</v>
      </c>
      <c r="O126" s="64">
        <f t="shared" si="70"/>
        <v>4200</v>
      </c>
      <c r="P126" s="60">
        <f t="shared" si="71"/>
        <v>59894.31</v>
      </c>
    </row>
    <row r="127" spans="1:16" ht="12.75">
      <c r="A127" s="38" t="s">
        <v>633</v>
      </c>
      <c r="B127" s="37" t="s">
        <v>118</v>
      </c>
      <c r="C127" s="38" t="s">
        <v>384</v>
      </c>
      <c r="D127" s="64">
        <v>413</v>
      </c>
      <c r="E127" s="64">
        <v>1091.7</v>
      </c>
      <c r="F127" s="64">
        <v>784.24</v>
      </c>
      <c r="G127" s="64">
        <v>787.79</v>
      </c>
      <c r="H127" s="64">
        <v>619.14</v>
      </c>
      <c r="I127" s="60">
        <v>353.28</v>
      </c>
      <c r="J127" s="64">
        <v>322.56</v>
      </c>
      <c r="K127" s="64">
        <v>287.25</v>
      </c>
      <c r="L127" s="64">
        <v>250</v>
      </c>
      <c r="M127" s="64">
        <f t="shared" si="70"/>
        <v>250</v>
      </c>
      <c r="N127" s="64">
        <f t="shared" si="70"/>
        <v>250</v>
      </c>
      <c r="O127" s="64">
        <f t="shared" si="70"/>
        <v>250</v>
      </c>
      <c r="P127" s="60">
        <f t="shared" si="71"/>
        <v>5658.96</v>
      </c>
    </row>
    <row r="128" spans="1:16" ht="12.75">
      <c r="A128" s="38" t="s">
        <v>634</v>
      </c>
      <c r="B128" s="37" t="s">
        <v>109</v>
      </c>
      <c r="C128" s="38" t="s">
        <v>635</v>
      </c>
      <c r="D128" s="64">
        <v>1054.57</v>
      </c>
      <c r="E128" s="64">
        <v>999.42</v>
      </c>
      <c r="F128" s="64">
        <v>1002.5</v>
      </c>
      <c r="G128" s="64">
        <v>1068.62</v>
      </c>
      <c r="H128" s="64">
        <v>1030.32</v>
      </c>
      <c r="I128" s="60">
        <v>127.58</v>
      </c>
      <c r="J128" s="64">
        <v>345.99</v>
      </c>
      <c r="K128" s="64">
        <v>299.42</v>
      </c>
      <c r="L128" s="64">
        <v>250</v>
      </c>
      <c r="M128" s="64">
        <f t="shared" si="70"/>
        <v>250</v>
      </c>
      <c r="N128" s="64">
        <f t="shared" si="70"/>
        <v>250</v>
      </c>
      <c r="O128" s="64">
        <f t="shared" si="70"/>
        <v>250</v>
      </c>
      <c r="P128" s="60">
        <f t="shared" si="71"/>
        <v>6928.419999999999</v>
      </c>
    </row>
    <row r="129" spans="1:16" ht="12.75">
      <c r="A129" s="38" t="s">
        <v>636</v>
      </c>
      <c r="B129" s="37" t="s">
        <v>110</v>
      </c>
      <c r="C129" s="38" t="s">
        <v>637</v>
      </c>
      <c r="D129" s="64">
        <v>223.05</v>
      </c>
      <c r="E129" s="64">
        <v>645.36</v>
      </c>
      <c r="F129" s="64">
        <v>635.6</v>
      </c>
      <c r="G129" s="64">
        <v>835.08</v>
      </c>
      <c r="H129" s="64">
        <v>1235.84</v>
      </c>
      <c r="I129" s="60">
        <v>1088.79</v>
      </c>
      <c r="J129" s="64">
        <v>1076.95</v>
      </c>
      <c r="K129" s="64">
        <v>1002.65</v>
      </c>
      <c r="L129" s="64">
        <v>1000</v>
      </c>
      <c r="M129" s="64">
        <f t="shared" si="70"/>
        <v>1000</v>
      </c>
      <c r="N129" s="64">
        <f t="shared" si="70"/>
        <v>1000</v>
      </c>
      <c r="O129" s="64">
        <f t="shared" si="70"/>
        <v>1000</v>
      </c>
      <c r="P129" s="60">
        <f t="shared" si="71"/>
        <v>10743.32</v>
      </c>
    </row>
    <row r="130" spans="1:16" ht="12.75">
      <c r="A130" s="38" t="s">
        <v>638</v>
      </c>
      <c r="B130" s="37" t="s">
        <v>111</v>
      </c>
      <c r="C130" s="38" t="s">
        <v>445</v>
      </c>
      <c r="D130" s="64">
        <v>5461.41</v>
      </c>
      <c r="E130" s="64">
        <v>15733.5</v>
      </c>
      <c r="F130" s="64">
        <v>11270.54</v>
      </c>
      <c r="G130" s="64">
        <v>13235.37</v>
      </c>
      <c r="H130" s="64">
        <v>14046.35</v>
      </c>
      <c r="I130" s="60">
        <v>12769.17</v>
      </c>
      <c r="J130" s="64">
        <v>13651.07</v>
      </c>
      <c r="K130" s="64">
        <v>12333.86</v>
      </c>
      <c r="L130" s="64">
        <v>12500</v>
      </c>
      <c r="M130" s="64">
        <f t="shared" si="70"/>
        <v>12500</v>
      </c>
      <c r="N130" s="64">
        <f t="shared" si="70"/>
        <v>12500</v>
      </c>
      <c r="O130" s="64">
        <f t="shared" si="70"/>
        <v>12500</v>
      </c>
      <c r="P130" s="60">
        <f t="shared" si="71"/>
        <v>148501.27000000002</v>
      </c>
    </row>
    <row r="131" spans="1:16" ht="12.75">
      <c r="A131" s="66" t="s">
        <v>640</v>
      </c>
      <c r="B131" s="37" t="s">
        <v>113</v>
      </c>
      <c r="C131" s="38" t="s">
        <v>446</v>
      </c>
      <c r="D131" s="64">
        <v>10787.16</v>
      </c>
      <c r="E131" s="64">
        <v>9790.18</v>
      </c>
      <c r="F131" s="64">
        <v>10114.74</v>
      </c>
      <c r="G131" s="64">
        <v>10880.69</v>
      </c>
      <c r="H131" s="64">
        <v>10929.26</v>
      </c>
      <c r="I131" s="60">
        <v>11342.78</v>
      </c>
      <c r="J131" s="64">
        <v>13943.52</v>
      </c>
      <c r="K131" s="64">
        <v>12611.64</v>
      </c>
      <c r="L131" s="64">
        <v>12600</v>
      </c>
      <c r="M131" s="64">
        <f t="shared" si="70"/>
        <v>12600</v>
      </c>
      <c r="N131" s="64">
        <f t="shared" si="70"/>
        <v>12600</v>
      </c>
      <c r="O131" s="64">
        <f t="shared" si="70"/>
        <v>12600</v>
      </c>
      <c r="P131" s="60">
        <f t="shared" si="71"/>
        <v>140799.97</v>
      </c>
    </row>
    <row r="132" spans="1:16" ht="12.75">
      <c r="A132" s="38" t="s">
        <v>641</v>
      </c>
      <c r="B132" s="37" t="s">
        <v>120</v>
      </c>
      <c r="C132" s="38" t="s">
        <v>651</v>
      </c>
      <c r="D132" s="64">
        <v>283.04</v>
      </c>
      <c r="E132" s="64">
        <v>332.27</v>
      </c>
      <c r="F132" s="64">
        <v>261.3</v>
      </c>
      <c r="G132" s="64">
        <v>291.87</v>
      </c>
      <c r="H132" s="64">
        <v>285.66</v>
      </c>
      <c r="I132" s="60">
        <v>327.45</v>
      </c>
      <c r="J132" s="64">
        <v>309.68</v>
      </c>
      <c r="K132" s="64">
        <v>0</v>
      </c>
      <c r="L132" s="64">
        <v>0</v>
      </c>
      <c r="M132" s="64">
        <f t="shared" si="70"/>
        <v>0</v>
      </c>
      <c r="N132" s="64">
        <f t="shared" si="70"/>
        <v>0</v>
      </c>
      <c r="O132" s="64">
        <f t="shared" si="70"/>
        <v>0</v>
      </c>
      <c r="P132" s="60">
        <f t="shared" si="71"/>
        <v>2091.27</v>
      </c>
    </row>
    <row r="133" spans="1:16" ht="12.75">
      <c r="A133" s="38" t="s">
        <v>642</v>
      </c>
      <c r="B133" s="37" t="s">
        <v>1177</v>
      </c>
      <c r="C133" s="38" t="s">
        <v>1320</v>
      </c>
      <c r="D133" s="64">
        <v>1783.83</v>
      </c>
      <c r="E133" s="64">
        <v>1301.34</v>
      </c>
      <c r="F133" s="64">
        <v>880.2</v>
      </c>
      <c r="G133" s="64">
        <v>1764.39</v>
      </c>
      <c r="H133" s="64">
        <v>1321.2</v>
      </c>
      <c r="I133" s="60">
        <v>1551.79</v>
      </c>
      <c r="J133" s="64">
        <v>578.16</v>
      </c>
      <c r="K133" s="64">
        <v>1178.74</v>
      </c>
      <c r="L133" s="64">
        <v>1100</v>
      </c>
      <c r="M133" s="64">
        <f t="shared" si="70"/>
        <v>1100</v>
      </c>
      <c r="N133" s="64">
        <f t="shared" si="70"/>
        <v>1100</v>
      </c>
      <c r="O133" s="64">
        <f t="shared" si="70"/>
        <v>1100</v>
      </c>
      <c r="P133" s="60">
        <f t="shared" si="71"/>
        <v>14759.65</v>
      </c>
    </row>
    <row r="134" spans="1:16" ht="12.75">
      <c r="A134" s="38" t="s">
        <v>643</v>
      </c>
      <c r="B134" s="37" t="s">
        <v>114</v>
      </c>
      <c r="C134" s="38" t="s">
        <v>421</v>
      </c>
      <c r="D134" s="64">
        <v>55.63</v>
      </c>
      <c r="E134" s="64">
        <v>50.19</v>
      </c>
      <c r="F134" s="64">
        <v>710.18</v>
      </c>
      <c r="G134" s="64">
        <v>889.16</v>
      </c>
      <c r="H134" s="64">
        <v>917.96</v>
      </c>
      <c r="I134" s="60">
        <v>887.55</v>
      </c>
      <c r="J134" s="64">
        <v>1078.71</v>
      </c>
      <c r="K134" s="64">
        <v>960</v>
      </c>
      <c r="L134" s="64">
        <v>950</v>
      </c>
      <c r="M134" s="64">
        <f t="shared" si="70"/>
        <v>950</v>
      </c>
      <c r="N134" s="64">
        <f t="shared" si="70"/>
        <v>950</v>
      </c>
      <c r="O134" s="64">
        <f t="shared" si="70"/>
        <v>950</v>
      </c>
      <c r="P134" s="60">
        <f t="shared" si="71"/>
        <v>9349.380000000001</v>
      </c>
    </row>
    <row r="135" spans="1:16" ht="12.75">
      <c r="A135" s="38" t="s">
        <v>644</v>
      </c>
      <c r="B135" s="37" t="s">
        <v>115</v>
      </c>
      <c r="C135" s="38" t="s">
        <v>645</v>
      </c>
      <c r="D135" s="64">
        <v>1.72</v>
      </c>
      <c r="E135" s="64">
        <v>1.64</v>
      </c>
      <c r="F135" s="64">
        <v>1.65</v>
      </c>
      <c r="G135" s="64">
        <v>1.8</v>
      </c>
      <c r="H135" s="64">
        <v>1.93</v>
      </c>
      <c r="I135" s="60">
        <v>1.58</v>
      </c>
      <c r="J135" s="64">
        <v>2.15</v>
      </c>
      <c r="K135" s="64">
        <v>0.75</v>
      </c>
      <c r="L135" s="64">
        <v>0</v>
      </c>
      <c r="M135" s="64">
        <f t="shared" si="70"/>
        <v>0</v>
      </c>
      <c r="N135" s="64">
        <f t="shared" si="70"/>
        <v>0</v>
      </c>
      <c r="O135" s="64">
        <f t="shared" si="70"/>
        <v>0</v>
      </c>
      <c r="P135" s="60">
        <f t="shared" si="71"/>
        <v>13.22</v>
      </c>
    </row>
    <row r="136" spans="1:16" ht="12.75">
      <c r="A136" s="38" t="s">
        <v>646</v>
      </c>
      <c r="B136" s="37" t="s">
        <v>117</v>
      </c>
      <c r="C136" s="38" t="s">
        <v>422</v>
      </c>
      <c r="D136" s="64">
        <v>1149.59</v>
      </c>
      <c r="E136" s="64">
        <v>3396.82</v>
      </c>
      <c r="F136" s="64">
        <v>2431.19</v>
      </c>
      <c r="G136" s="64">
        <v>2865.96</v>
      </c>
      <c r="H136" s="64">
        <v>3077.06</v>
      </c>
      <c r="I136" s="60">
        <v>2811.77</v>
      </c>
      <c r="J136" s="64">
        <v>3085.17</v>
      </c>
      <c r="K136" s="64">
        <v>2750.51</v>
      </c>
      <c r="L136" s="64">
        <v>2800</v>
      </c>
      <c r="M136" s="64">
        <f t="shared" si="70"/>
        <v>2800</v>
      </c>
      <c r="N136" s="64">
        <f t="shared" si="70"/>
        <v>2800</v>
      </c>
      <c r="O136" s="64">
        <f t="shared" si="70"/>
        <v>2800</v>
      </c>
      <c r="P136" s="60">
        <f t="shared" si="71"/>
        <v>32768.07</v>
      </c>
    </row>
    <row r="137" spans="1:16" ht="12.75">
      <c r="A137" s="38" t="s">
        <v>647</v>
      </c>
      <c r="B137" s="37" t="s">
        <v>112</v>
      </c>
      <c r="C137" s="38" t="s">
        <v>447</v>
      </c>
      <c r="D137" s="64">
        <v>1018.55</v>
      </c>
      <c r="E137" s="64">
        <v>3755.64</v>
      </c>
      <c r="F137" s="64">
        <v>1248.55</v>
      </c>
      <c r="G137" s="64">
        <v>1520.9</v>
      </c>
      <c r="H137" s="64">
        <v>1845.85</v>
      </c>
      <c r="I137" s="60">
        <v>1686.04</v>
      </c>
      <c r="J137" s="64">
        <v>2125.59</v>
      </c>
      <c r="K137" s="64">
        <v>1644.95</v>
      </c>
      <c r="L137" s="64">
        <v>1800</v>
      </c>
      <c r="M137" s="64">
        <f t="shared" si="70"/>
        <v>1800</v>
      </c>
      <c r="N137" s="64">
        <f t="shared" si="70"/>
        <v>1800</v>
      </c>
      <c r="O137" s="64">
        <f t="shared" si="70"/>
        <v>1800</v>
      </c>
      <c r="P137" s="60">
        <f t="shared" si="71"/>
        <v>22046.07</v>
      </c>
    </row>
    <row r="138" spans="1:16" ht="12.75">
      <c r="A138" s="38" t="s">
        <v>648</v>
      </c>
      <c r="B138" s="37" t="s">
        <v>108</v>
      </c>
      <c r="C138" s="38" t="s">
        <v>0</v>
      </c>
      <c r="D138" s="64">
        <v>279.9</v>
      </c>
      <c r="E138" s="64">
        <v>264.84</v>
      </c>
      <c r="F138" s="64">
        <v>259.49</v>
      </c>
      <c r="G138" s="64">
        <v>282.43</v>
      </c>
      <c r="H138" s="64">
        <v>298.89</v>
      </c>
      <c r="I138" s="60">
        <v>286.73</v>
      </c>
      <c r="J138" s="64">
        <v>331.67</v>
      </c>
      <c r="K138" s="64">
        <v>304.77</v>
      </c>
      <c r="L138" s="64">
        <v>300</v>
      </c>
      <c r="M138" s="64">
        <f t="shared" si="70"/>
        <v>300</v>
      </c>
      <c r="N138" s="64">
        <f t="shared" si="70"/>
        <v>300</v>
      </c>
      <c r="O138" s="64">
        <f t="shared" si="70"/>
        <v>300</v>
      </c>
      <c r="P138" s="60">
        <f t="shared" si="71"/>
        <v>3508.7200000000003</v>
      </c>
    </row>
    <row r="139" spans="1:16" ht="12.75">
      <c r="A139" s="38" t="s">
        <v>649</v>
      </c>
      <c r="B139" s="37" t="s">
        <v>119</v>
      </c>
      <c r="C139" s="38" t="s">
        <v>30</v>
      </c>
      <c r="D139" s="64">
        <v>1395.16</v>
      </c>
      <c r="E139" s="64">
        <v>2506.85</v>
      </c>
      <c r="F139" s="64">
        <v>1707.58</v>
      </c>
      <c r="G139" s="64">
        <v>2525.41</v>
      </c>
      <c r="H139" s="64">
        <v>2509.33</v>
      </c>
      <c r="I139" s="60">
        <v>2432.51</v>
      </c>
      <c r="J139" s="64">
        <v>2618.7</v>
      </c>
      <c r="K139" s="64">
        <v>2415.16</v>
      </c>
      <c r="L139" s="64">
        <v>2400</v>
      </c>
      <c r="M139" s="64">
        <f t="shared" si="70"/>
        <v>2400</v>
      </c>
      <c r="N139" s="64">
        <f t="shared" si="70"/>
        <v>2400</v>
      </c>
      <c r="O139" s="64">
        <f t="shared" si="70"/>
        <v>2400</v>
      </c>
      <c r="P139" s="60">
        <f t="shared" si="71"/>
        <v>27710.7</v>
      </c>
    </row>
    <row r="140" spans="1:16" ht="12.75">
      <c r="A140" s="38" t="s">
        <v>650</v>
      </c>
      <c r="B140" s="37" t="s">
        <v>204</v>
      </c>
      <c r="C140" s="38" t="s">
        <v>205</v>
      </c>
      <c r="D140" s="64">
        <v>80.44</v>
      </c>
      <c r="E140" s="64">
        <v>72.48</v>
      </c>
      <c r="F140" s="64">
        <v>72.7</v>
      </c>
      <c r="G140" s="64">
        <v>77.5</v>
      </c>
      <c r="H140" s="64">
        <v>80</v>
      </c>
      <c r="I140" s="60">
        <v>77.35</v>
      </c>
      <c r="J140" s="64">
        <v>5746.56</v>
      </c>
      <c r="K140" s="64">
        <v>8299.12</v>
      </c>
      <c r="L140" s="64">
        <v>4700</v>
      </c>
      <c r="M140" s="64">
        <f t="shared" si="70"/>
        <v>4700</v>
      </c>
      <c r="N140" s="64">
        <f t="shared" si="70"/>
        <v>4700</v>
      </c>
      <c r="O140" s="64">
        <f t="shared" si="70"/>
        <v>4700</v>
      </c>
      <c r="P140" s="60">
        <f t="shared" si="71"/>
        <v>33306.15</v>
      </c>
    </row>
    <row r="141" spans="1:16" ht="12.75">
      <c r="A141" s="38" t="s">
        <v>1585</v>
      </c>
      <c r="B141" s="37" t="s">
        <v>1548</v>
      </c>
      <c r="C141" s="38" t="s">
        <v>1586</v>
      </c>
      <c r="D141" s="64"/>
      <c r="E141" s="64">
        <v>3016.05</v>
      </c>
      <c r="F141" s="64">
        <v>18685.75</v>
      </c>
      <c r="G141" s="64">
        <v>-10539.09</v>
      </c>
      <c r="H141" s="64">
        <v>-3612.25</v>
      </c>
      <c r="I141" s="60">
        <v>852.09</v>
      </c>
      <c r="J141" s="64">
        <v>1364.55</v>
      </c>
      <c r="K141" s="64">
        <v>733.33</v>
      </c>
      <c r="L141" s="64">
        <v>980</v>
      </c>
      <c r="M141" s="64">
        <f t="shared" si="70"/>
        <v>980</v>
      </c>
      <c r="N141" s="64">
        <f t="shared" si="70"/>
        <v>980</v>
      </c>
      <c r="O141" s="64">
        <f t="shared" si="70"/>
        <v>980</v>
      </c>
      <c r="P141" s="60">
        <f t="shared" si="71"/>
        <v>14420.429999999998</v>
      </c>
    </row>
    <row r="142" spans="1:16" ht="12.75">
      <c r="A142" s="38" t="s">
        <v>25</v>
      </c>
      <c r="B142" s="37" t="s">
        <v>26</v>
      </c>
      <c r="C142" s="38" t="s">
        <v>27</v>
      </c>
      <c r="D142" s="64">
        <v>2780.95</v>
      </c>
      <c r="E142" s="64">
        <v>2517.76</v>
      </c>
      <c r="F142" s="64">
        <v>2534.55</v>
      </c>
      <c r="G142" s="64">
        <v>2342.24</v>
      </c>
      <c r="H142" s="64">
        <v>2298.13</v>
      </c>
      <c r="I142" s="60">
        <v>1844.95</v>
      </c>
      <c r="J142" s="64">
        <v>2088.26</v>
      </c>
      <c r="K142" s="64">
        <v>2308.35</v>
      </c>
      <c r="L142" s="64">
        <v>2100</v>
      </c>
      <c r="M142" s="64">
        <f t="shared" si="70"/>
        <v>2100</v>
      </c>
      <c r="N142" s="64">
        <f t="shared" si="70"/>
        <v>2100</v>
      </c>
      <c r="O142" s="64">
        <f t="shared" si="70"/>
        <v>2100</v>
      </c>
      <c r="P142" s="60">
        <f t="shared" si="71"/>
        <v>27115.190000000002</v>
      </c>
    </row>
    <row r="143" spans="1:16" ht="12.75">
      <c r="A143" s="38" t="s">
        <v>181</v>
      </c>
      <c r="B143" s="37" t="s">
        <v>8</v>
      </c>
      <c r="C143" s="38" t="s">
        <v>448</v>
      </c>
      <c r="D143" s="64">
        <v>152.52</v>
      </c>
      <c r="E143" s="64">
        <v>137.46</v>
      </c>
      <c r="F143" s="64">
        <v>137.88</v>
      </c>
      <c r="G143" s="64">
        <v>146.99</v>
      </c>
      <c r="H143" s="64">
        <v>151.76</v>
      </c>
      <c r="I143" s="60">
        <v>146.73</v>
      </c>
      <c r="J143" s="64">
        <v>178.3</v>
      </c>
      <c r="K143" s="64">
        <v>164.17</v>
      </c>
      <c r="L143" s="64">
        <v>160</v>
      </c>
      <c r="M143" s="64">
        <f t="shared" si="70"/>
        <v>160</v>
      </c>
      <c r="N143" s="64">
        <f t="shared" si="70"/>
        <v>160</v>
      </c>
      <c r="O143" s="64">
        <f t="shared" si="70"/>
        <v>160</v>
      </c>
      <c r="P143" s="60">
        <f t="shared" si="71"/>
        <v>1855.8100000000002</v>
      </c>
    </row>
    <row r="144" spans="1:16" ht="12.75">
      <c r="A144" s="38" t="s">
        <v>182</v>
      </c>
      <c r="B144" s="37" t="s">
        <v>183</v>
      </c>
      <c r="C144" s="38" t="s">
        <v>184</v>
      </c>
      <c r="D144" s="64">
        <v>339.59</v>
      </c>
      <c r="E144" s="64">
        <v>305.99</v>
      </c>
      <c r="F144" s="64">
        <v>306.94</v>
      </c>
      <c r="G144" s="64">
        <v>327.18</v>
      </c>
      <c r="H144" s="64">
        <v>337.77</v>
      </c>
      <c r="I144" s="60">
        <v>326.58</v>
      </c>
      <c r="J144" s="64">
        <v>396.93</v>
      </c>
      <c r="K144" s="64">
        <v>357.02</v>
      </c>
      <c r="L144" s="64">
        <v>360</v>
      </c>
      <c r="M144" s="64">
        <f t="shared" si="70"/>
        <v>360</v>
      </c>
      <c r="N144" s="64">
        <f t="shared" si="70"/>
        <v>360</v>
      </c>
      <c r="O144" s="64">
        <f t="shared" si="70"/>
        <v>360</v>
      </c>
      <c r="P144" s="60">
        <f t="shared" si="71"/>
        <v>4138</v>
      </c>
    </row>
    <row r="145" spans="1:16" ht="12.75">
      <c r="A145" s="38" t="s">
        <v>1074</v>
      </c>
      <c r="B145" s="37" t="s">
        <v>1075</v>
      </c>
      <c r="C145" s="38" t="s">
        <v>1078</v>
      </c>
      <c r="D145" s="64">
        <v>2.81</v>
      </c>
      <c r="E145" s="64">
        <v>2.69</v>
      </c>
      <c r="F145" s="64">
        <v>2.66</v>
      </c>
      <c r="G145" s="64">
        <v>2.92</v>
      </c>
      <c r="H145" s="64">
        <v>3.09</v>
      </c>
      <c r="I145" s="60">
        <v>14.78</v>
      </c>
      <c r="J145" s="64">
        <v>17.72</v>
      </c>
      <c r="K145" s="64">
        <v>16.31</v>
      </c>
      <c r="L145" s="64">
        <v>20</v>
      </c>
      <c r="M145" s="64">
        <f t="shared" si="70"/>
        <v>20</v>
      </c>
      <c r="N145" s="64">
        <f t="shared" si="70"/>
        <v>20</v>
      </c>
      <c r="O145" s="64">
        <f t="shared" si="70"/>
        <v>20</v>
      </c>
      <c r="P145" s="60">
        <f t="shared" si="71"/>
        <v>142.98000000000002</v>
      </c>
    </row>
    <row r="146" spans="1:16" ht="12.75">
      <c r="A146" s="38" t="s">
        <v>1076</v>
      </c>
      <c r="B146" s="37" t="s">
        <v>1077</v>
      </c>
      <c r="C146" s="38" t="s">
        <v>1439</v>
      </c>
      <c r="D146" s="64">
        <v>1289.75</v>
      </c>
      <c r="E146" s="64">
        <v>1162.14</v>
      </c>
      <c r="F146" s="64">
        <v>1165.75</v>
      </c>
      <c r="G146" s="64">
        <v>1242.6</v>
      </c>
      <c r="H146" s="64">
        <v>1282.82</v>
      </c>
      <c r="I146" s="60">
        <v>1240.34</v>
      </c>
      <c r="J146" s="64">
        <v>1507.52</v>
      </c>
      <c r="K146" s="64">
        <v>1355.95</v>
      </c>
      <c r="L146" s="64">
        <v>1400</v>
      </c>
      <c r="M146" s="64">
        <f t="shared" si="70"/>
        <v>1400</v>
      </c>
      <c r="N146" s="64">
        <f t="shared" si="70"/>
        <v>1400</v>
      </c>
      <c r="O146" s="64">
        <f t="shared" si="70"/>
        <v>1400</v>
      </c>
      <c r="P146" s="60">
        <f t="shared" si="71"/>
        <v>15846.87</v>
      </c>
    </row>
    <row r="147" spans="1:16" ht="12.75">
      <c r="A147" s="38" t="s">
        <v>1139</v>
      </c>
      <c r="B147" s="37" t="s">
        <v>1140</v>
      </c>
      <c r="C147" s="38" t="s">
        <v>1141</v>
      </c>
      <c r="D147" s="64">
        <v>333.55</v>
      </c>
      <c r="E147" s="64">
        <v>300.56</v>
      </c>
      <c r="F147" s="64">
        <v>301.48</v>
      </c>
      <c r="G147" s="64">
        <v>321.36</v>
      </c>
      <c r="H147" s="64">
        <v>331.77</v>
      </c>
      <c r="I147" s="60">
        <v>320.77</v>
      </c>
      <c r="J147" s="64">
        <v>389.88</v>
      </c>
      <c r="K147" s="64">
        <v>350.68</v>
      </c>
      <c r="L147" s="64">
        <v>350</v>
      </c>
      <c r="M147" s="64">
        <f t="shared" si="70"/>
        <v>350</v>
      </c>
      <c r="N147" s="64">
        <f t="shared" si="70"/>
        <v>350</v>
      </c>
      <c r="O147" s="64">
        <f t="shared" si="70"/>
        <v>350</v>
      </c>
      <c r="P147" s="60">
        <f t="shared" si="71"/>
        <v>4050.0499999999997</v>
      </c>
    </row>
    <row r="148" spans="1:16" ht="12.75">
      <c r="A148" s="38" t="s">
        <v>1285</v>
      </c>
      <c r="B148" s="37" t="s">
        <v>1215</v>
      </c>
      <c r="C148" s="38" t="s">
        <v>1286</v>
      </c>
      <c r="D148" s="64">
        <v>1506.39</v>
      </c>
      <c r="E148" s="64">
        <v>2615.64</v>
      </c>
      <c r="F148" s="64">
        <v>3260.79</v>
      </c>
      <c r="G148" s="64">
        <v>1545.06</v>
      </c>
      <c r="H148" s="64">
        <v>1312.81</v>
      </c>
      <c r="I148" s="60">
        <v>2210.56</v>
      </c>
      <c r="J148" s="64">
        <v>1507.67</v>
      </c>
      <c r="K148" s="64">
        <v>1414.91</v>
      </c>
      <c r="L148" s="64">
        <v>1700</v>
      </c>
      <c r="M148" s="64">
        <f t="shared" si="70"/>
        <v>1700</v>
      </c>
      <c r="N148" s="64">
        <f t="shared" si="70"/>
        <v>1700</v>
      </c>
      <c r="O148" s="64">
        <f t="shared" si="70"/>
        <v>1700</v>
      </c>
      <c r="P148" s="60">
        <f t="shared" si="71"/>
        <v>22173.829999999998</v>
      </c>
    </row>
    <row r="149" spans="1:16" ht="12.75">
      <c r="A149" s="38" t="s">
        <v>1351</v>
      </c>
      <c r="B149" s="37" t="s">
        <v>1352</v>
      </c>
      <c r="C149" s="38" t="s">
        <v>1353</v>
      </c>
      <c r="D149" s="64">
        <v>1748.85</v>
      </c>
      <c r="E149" s="64">
        <v>1639.89</v>
      </c>
      <c r="F149" s="64">
        <v>1470</v>
      </c>
      <c r="G149" s="64">
        <v>930.13</v>
      </c>
      <c r="H149" s="64">
        <v>954.15</v>
      </c>
      <c r="I149" s="60">
        <v>1244.68</v>
      </c>
      <c r="J149" s="64">
        <v>1733.34</v>
      </c>
      <c r="K149" s="64">
        <v>1396.02</v>
      </c>
      <c r="L149" s="64">
        <v>1500</v>
      </c>
      <c r="M149" s="64">
        <f t="shared" si="70"/>
        <v>1500</v>
      </c>
      <c r="N149" s="64">
        <f t="shared" si="70"/>
        <v>1500</v>
      </c>
      <c r="O149" s="64">
        <f t="shared" si="70"/>
        <v>1500</v>
      </c>
      <c r="P149" s="60">
        <f t="shared" si="71"/>
        <v>17117.059999999998</v>
      </c>
    </row>
    <row r="150" spans="1:16" ht="12.75">
      <c r="A150" s="38" t="s">
        <v>1354</v>
      </c>
      <c r="B150" s="37" t="s">
        <v>1355</v>
      </c>
      <c r="C150" s="38" t="s">
        <v>1356</v>
      </c>
      <c r="D150" s="64">
        <v>292.28</v>
      </c>
      <c r="E150" s="64">
        <v>285.04</v>
      </c>
      <c r="F150" s="64">
        <v>191.66</v>
      </c>
      <c r="G150" s="64">
        <v>218.58</v>
      </c>
      <c r="H150" s="64">
        <v>202.68</v>
      </c>
      <c r="I150" s="60">
        <v>197.61</v>
      </c>
      <c r="J150" s="64">
        <v>249.46</v>
      </c>
      <c r="K150" s="64">
        <v>246.51</v>
      </c>
      <c r="L150" s="64">
        <v>250</v>
      </c>
      <c r="M150" s="64">
        <f t="shared" si="70"/>
        <v>250</v>
      </c>
      <c r="N150" s="64">
        <f t="shared" si="70"/>
        <v>250</v>
      </c>
      <c r="O150" s="64">
        <f t="shared" si="70"/>
        <v>250</v>
      </c>
      <c r="P150" s="60">
        <f t="shared" si="71"/>
        <v>2883.8199999999997</v>
      </c>
    </row>
    <row r="151" spans="1:16" ht="12.75">
      <c r="A151" s="38" t="s">
        <v>1357</v>
      </c>
      <c r="B151" s="37" t="s">
        <v>1358</v>
      </c>
      <c r="C151" s="38" t="s">
        <v>1359</v>
      </c>
      <c r="D151" s="64">
        <v>595.56</v>
      </c>
      <c r="E151" s="64">
        <v>516.11</v>
      </c>
      <c r="F151" s="64">
        <v>432.45</v>
      </c>
      <c r="G151" s="64">
        <v>394.08</v>
      </c>
      <c r="H151" s="64">
        <v>274.75</v>
      </c>
      <c r="I151" s="60">
        <v>289.06</v>
      </c>
      <c r="J151" s="64">
        <v>345.12</v>
      </c>
      <c r="K151" s="64">
        <v>257.05</v>
      </c>
      <c r="L151" s="64">
        <v>300</v>
      </c>
      <c r="M151" s="64">
        <f t="shared" si="70"/>
        <v>300</v>
      </c>
      <c r="N151" s="64">
        <f t="shared" si="70"/>
        <v>300</v>
      </c>
      <c r="O151" s="64">
        <f t="shared" si="70"/>
        <v>300</v>
      </c>
      <c r="P151" s="60">
        <f t="shared" si="71"/>
        <v>4304.18</v>
      </c>
    </row>
    <row r="152" spans="1:16" ht="12.75">
      <c r="A152" s="38" t="s">
        <v>1360</v>
      </c>
      <c r="B152" s="37" t="s">
        <v>1361</v>
      </c>
      <c r="C152" s="38" t="s">
        <v>1362</v>
      </c>
      <c r="D152" s="64">
        <v>5174.26</v>
      </c>
      <c r="E152" s="64">
        <v>3251.23</v>
      </c>
      <c r="F152" s="64">
        <v>391.49</v>
      </c>
      <c r="G152" s="64">
        <v>24.32</v>
      </c>
      <c r="H152" s="64">
        <v>3.55</v>
      </c>
      <c r="I152" s="60">
        <v>2.8</v>
      </c>
      <c r="J152" s="64">
        <v>113.06</v>
      </c>
      <c r="K152" s="64">
        <v>264.54</v>
      </c>
      <c r="L152" s="64">
        <v>100</v>
      </c>
      <c r="M152" s="64">
        <f t="shared" si="70"/>
        <v>100</v>
      </c>
      <c r="N152" s="64">
        <f t="shared" si="70"/>
        <v>100</v>
      </c>
      <c r="O152" s="64">
        <f t="shared" si="70"/>
        <v>100</v>
      </c>
      <c r="P152" s="60">
        <f t="shared" si="71"/>
        <v>9625.249999999998</v>
      </c>
    </row>
    <row r="153" spans="1:16" ht="12.75">
      <c r="A153" s="38" t="s">
        <v>1440</v>
      </c>
      <c r="B153" s="37" t="s">
        <v>116</v>
      </c>
      <c r="C153" s="38" t="s">
        <v>1</v>
      </c>
      <c r="D153" s="64">
        <v>6461.97</v>
      </c>
      <c r="E153" s="64">
        <v>20266.58</v>
      </c>
      <c r="F153" s="64">
        <v>14585.88</v>
      </c>
      <c r="G153" s="64">
        <v>16450.26</v>
      </c>
      <c r="H153" s="64">
        <v>16980.8</v>
      </c>
      <c r="I153" s="60">
        <v>15515.88</v>
      </c>
      <c r="J153" s="64">
        <v>17023.48</v>
      </c>
      <c r="K153" s="64">
        <v>15176.28</v>
      </c>
      <c r="L153" s="64">
        <v>16000</v>
      </c>
      <c r="M153" s="64">
        <f t="shared" si="70"/>
        <v>16000</v>
      </c>
      <c r="N153" s="64">
        <f t="shared" si="70"/>
        <v>16000</v>
      </c>
      <c r="O153" s="64">
        <f t="shared" si="70"/>
        <v>16000</v>
      </c>
      <c r="P153" s="60">
        <f t="shared" si="71"/>
        <v>186461.13</v>
      </c>
    </row>
    <row r="154" spans="1:16" ht="12.75">
      <c r="A154" s="38" t="s">
        <v>1502</v>
      </c>
      <c r="B154" s="37" t="s">
        <v>1503</v>
      </c>
      <c r="C154" s="38" t="s">
        <v>1504</v>
      </c>
      <c r="D154" s="64">
        <v>135.32</v>
      </c>
      <c r="E154" s="64">
        <v>121.94</v>
      </c>
      <c r="F154" s="64">
        <v>122.31</v>
      </c>
      <c r="G154" s="64">
        <v>130.37</v>
      </c>
      <c r="H154" s="64">
        <v>134.6</v>
      </c>
      <c r="I154" s="60">
        <v>107.55</v>
      </c>
      <c r="J154" s="64">
        <v>86.52</v>
      </c>
      <c r="K154" s="64">
        <v>77.82</v>
      </c>
      <c r="L154" s="64">
        <v>90</v>
      </c>
      <c r="M154" s="64">
        <f t="shared" si="70"/>
        <v>90</v>
      </c>
      <c r="N154" s="64">
        <f t="shared" si="70"/>
        <v>90</v>
      </c>
      <c r="O154" s="64">
        <f t="shared" si="70"/>
        <v>90</v>
      </c>
      <c r="P154" s="60">
        <f t="shared" si="71"/>
        <v>1276.4299999999998</v>
      </c>
    </row>
    <row r="155" spans="1:16" ht="12.75">
      <c r="A155" s="38" t="s">
        <v>1505</v>
      </c>
      <c r="B155" s="37" t="s">
        <v>1403</v>
      </c>
      <c r="C155" s="38" t="s">
        <v>1441</v>
      </c>
      <c r="D155" s="64">
        <v>149.2</v>
      </c>
      <c r="E155" s="64">
        <v>4326.17</v>
      </c>
      <c r="F155" s="64">
        <v>1189.99</v>
      </c>
      <c r="G155" s="64">
        <v>1741.1</v>
      </c>
      <c r="H155" s="64">
        <v>2111.05</v>
      </c>
      <c r="I155" s="60">
        <v>2196.99</v>
      </c>
      <c r="J155" s="64">
        <v>3290.94</v>
      </c>
      <c r="K155" s="64">
        <v>3461.38</v>
      </c>
      <c r="L155" s="64">
        <v>2900</v>
      </c>
      <c r="M155" s="64">
        <f t="shared" si="70"/>
        <v>2900</v>
      </c>
      <c r="N155" s="64">
        <f t="shared" si="70"/>
        <v>2900</v>
      </c>
      <c r="O155" s="64">
        <f t="shared" si="70"/>
        <v>2900</v>
      </c>
      <c r="P155" s="60">
        <f t="shared" si="71"/>
        <v>30066.82</v>
      </c>
    </row>
    <row r="156" spans="1:16" ht="12.75">
      <c r="A156" s="38" t="s">
        <v>1506</v>
      </c>
      <c r="B156" s="37" t="s">
        <v>1507</v>
      </c>
      <c r="C156" s="38" t="s">
        <v>1508</v>
      </c>
      <c r="D156" s="64">
        <v>1899</v>
      </c>
      <c r="E156" s="64">
        <v>2013.01</v>
      </c>
      <c r="F156" s="64">
        <v>2324.67</v>
      </c>
      <c r="G156" s="64">
        <v>2477.92</v>
      </c>
      <c r="H156" s="64">
        <v>259.84</v>
      </c>
      <c r="I156" s="60">
        <v>659.59</v>
      </c>
      <c r="J156" s="64">
        <v>1126.57</v>
      </c>
      <c r="K156" s="64">
        <v>2117.48</v>
      </c>
      <c r="L156" s="64">
        <v>1300</v>
      </c>
      <c r="M156" s="64">
        <f t="shared" si="70"/>
        <v>1300</v>
      </c>
      <c r="N156" s="64">
        <f t="shared" si="70"/>
        <v>1300</v>
      </c>
      <c r="O156" s="64">
        <f t="shared" si="70"/>
        <v>1300</v>
      </c>
      <c r="P156" s="60">
        <f t="shared" si="71"/>
        <v>18078.08</v>
      </c>
    </row>
    <row r="157" spans="1:16" ht="12.75">
      <c r="A157" s="38" t="s">
        <v>1527</v>
      </c>
      <c r="B157" s="37" t="s">
        <v>1528</v>
      </c>
      <c r="C157" s="38" t="s">
        <v>1529</v>
      </c>
      <c r="D157" s="64">
        <v>197.54</v>
      </c>
      <c r="E157" s="64">
        <v>185.59</v>
      </c>
      <c r="F157" s="64">
        <v>186.18</v>
      </c>
      <c r="G157" s="64">
        <v>198.44</v>
      </c>
      <c r="H157" s="64">
        <v>204.87</v>
      </c>
      <c r="I157" s="60">
        <v>198.08</v>
      </c>
      <c r="J157" s="64">
        <v>240.77</v>
      </c>
      <c r="K157" s="64">
        <v>285.23</v>
      </c>
      <c r="L157" s="64">
        <v>250</v>
      </c>
      <c r="M157" s="64">
        <f t="shared" si="70"/>
        <v>250</v>
      </c>
      <c r="N157" s="64">
        <f t="shared" si="70"/>
        <v>250</v>
      </c>
      <c r="O157" s="64">
        <f t="shared" si="70"/>
        <v>250</v>
      </c>
      <c r="P157" s="60">
        <f t="shared" si="71"/>
        <v>2696.7</v>
      </c>
    </row>
    <row r="158" spans="1:16" ht="12.75">
      <c r="A158" s="38" t="s">
        <v>1562</v>
      </c>
      <c r="B158" s="37" t="s">
        <v>1563</v>
      </c>
      <c r="C158" s="38" t="s">
        <v>1564</v>
      </c>
      <c r="D158" s="64">
        <v>453.68</v>
      </c>
      <c r="E158" s="64">
        <v>408.79</v>
      </c>
      <c r="F158" s="64">
        <v>410.05</v>
      </c>
      <c r="G158" s="64">
        <v>437.09</v>
      </c>
      <c r="H158" s="64">
        <v>451.24</v>
      </c>
      <c r="I158" s="60">
        <v>436.29</v>
      </c>
      <c r="J158" s="64">
        <v>530.28</v>
      </c>
      <c r="K158" s="64">
        <v>476.96</v>
      </c>
      <c r="L158" s="64">
        <v>480</v>
      </c>
      <c r="M158" s="64">
        <f t="shared" si="70"/>
        <v>480</v>
      </c>
      <c r="N158" s="64">
        <f t="shared" si="70"/>
        <v>480</v>
      </c>
      <c r="O158" s="64">
        <f t="shared" si="70"/>
        <v>480</v>
      </c>
      <c r="P158" s="60">
        <f t="shared" si="71"/>
        <v>5524.38</v>
      </c>
    </row>
    <row r="159" spans="1:16" ht="12.75">
      <c r="A159" s="38" t="s">
        <v>1596</v>
      </c>
      <c r="B159" s="37" t="s">
        <v>1597</v>
      </c>
      <c r="C159" s="38" t="s">
        <v>1564</v>
      </c>
      <c r="D159" s="64"/>
      <c r="E159" s="64"/>
      <c r="F159" s="64">
        <v>106.87</v>
      </c>
      <c r="G159" s="64">
        <v>319.99</v>
      </c>
      <c r="H159" s="64">
        <v>410.11</v>
      </c>
      <c r="I159" s="60">
        <v>483.15</v>
      </c>
      <c r="J159" s="64">
        <v>473.91</v>
      </c>
      <c r="K159" s="64">
        <v>461.27</v>
      </c>
      <c r="L159" s="64">
        <v>470</v>
      </c>
      <c r="M159" s="64">
        <f t="shared" si="70"/>
        <v>470</v>
      </c>
      <c r="N159" s="64">
        <f t="shared" si="70"/>
        <v>470</v>
      </c>
      <c r="O159" s="64">
        <f t="shared" si="70"/>
        <v>470</v>
      </c>
      <c r="P159" s="60">
        <f t="shared" si="71"/>
        <v>4135.3</v>
      </c>
    </row>
    <row r="160" spans="1:16" ht="12.75">
      <c r="A160" s="38" t="s">
        <v>1607</v>
      </c>
      <c r="B160" s="37" t="s">
        <v>1603</v>
      </c>
      <c r="C160" s="38" t="s">
        <v>1608</v>
      </c>
      <c r="D160" s="64"/>
      <c r="E160" s="64"/>
      <c r="F160" s="64"/>
      <c r="G160" s="64">
        <v>1983.71</v>
      </c>
      <c r="H160" s="64">
        <v>2047.93</v>
      </c>
      <c r="I160" s="60">
        <v>1980.1</v>
      </c>
      <c r="J160" s="64">
        <v>2406.66</v>
      </c>
      <c r="K160" s="64">
        <v>2164.67</v>
      </c>
      <c r="L160" s="64">
        <v>2200</v>
      </c>
      <c r="M160" s="64">
        <f t="shared" si="70"/>
        <v>2200</v>
      </c>
      <c r="N160" s="64">
        <f t="shared" si="70"/>
        <v>2200</v>
      </c>
      <c r="O160" s="64">
        <f t="shared" si="70"/>
        <v>2200</v>
      </c>
      <c r="P160" s="60">
        <f t="shared" si="71"/>
        <v>19383.07</v>
      </c>
    </row>
    <row r="161" spans="1:16" ht="12.75">
      <c r="A161" s="38" t="s">
        <v>1664</v>
      </c>
      <c r="B161" s="37" t="s">
        <v>1665</v>
      </c>
      <c r="C161" s="38" t="s">
        <v>1666</v>
      </c>
      <c r="D161" s="64"/>
      <c r="E161" s="64"/>
      <c r="F161" s="64"/>
      <c r="G161" s="64"/>
      <c r="H161" s="64"/>
      <c r="I161" s="60"/>
      <c r="J161" s="64">
        <v>660</v>
      </c>
      <c r="K161" s="64">
        <v>1838.25</v>
      </c>
      <c r="L161" s="64">
        <v>1000</v>
      </c>
      <c r="M161" s="64">
        <f t="shared" si="70"/>
        <v>1000</v>
      </c>
      <c r="N161" s="64">
        <f t="shared" si="70"/>
        <v>1000</v>
      </c>
      <c r="O161" s="64">
        <f t="shared" si="70"/>
        <v>1000</v>
      </c>
      <c r="P161" s="60">
        <f t="shared" si="71"/>
        <v>6498.25</v>
      </c>
    </row>
    <row r="162" spans="1:16" ht="12.75">
      <c r="A162" s="56" t="s">
        <v>652</v>
      </c>
      <c r="B162" s="37" t="s">
        <v>88</v>
      </c>
      <c r="C162" s="56" t="s">
        <v>449</v>
      </c>
      <c r="D162" s="58">
        <v>8613.44</v>
      </c>
      <c r="E162" s="58">
        <v>34282.98</v>
      </c>
      <c r="F162" s="58">
        <v>31125.6</v>
      </c>
      <c r="G162" s="58">
        <v>33869.19</v>
      </c>
      <c r="H162" s="58">
        <v>40829.67</v>
      </c>
      <c r="I162" s="58">
        <v>34440.8</v>
      </c>
      <c r="J162" s="58">
        <v>38414.53</v>
      </c>
      <c r="K162" s="58">
        <v>32270</v>
      </c>
      <c r="L162" s="64">
        <v>35000</v>
      </c>
      <c r="M162" s="64">
        <f t="shared" si="70"/>
        <v>35000</v>
      </c>
      <c r="N162" s="64">
        <f t="shared" si="70"/>
        <v>35000</v>
      </c>
      <c r="O162" s="64">
        <f t="shared" si="70"/>
        <v>35000</v>
      </c>
      <c r="P162" s="60">
        <f t="shared" si="71"/>
        <v>393846.20999999996</v>
      </c>
    </row>
    <row r="163" spans="1:16" ht="22.5">
      <c r="A163" s="56" t="s">
        <v>654</v>
      </c>
      <c r="B163" s="37" t="s">
        <v>89</v>
      </c>
      <c r="C163" s="61" t="s">
        <v>655</v>
      </c>
      <c r="D163" s="62">
        <v>5160.13</v>
      </c>
      <c r="E163" s="62">
        <v>18520.87</v>
      </c>
      <c r="F163" s="62">
        <v>14832.3</v>
      </c>
      <c r="G163" s="62">
        <v>13709.39</v>
      </c>
      <c r="H163" s="62">
        <v>18234.61</v>
      </c>
      <c r="I163" s="58">
        <v>7197.65</v>
      </c>
      <c r="J163" s="62">
        <v>7358.54</v>
      </c>
      <c r="K163" s="58">
        <v>3739.29</v>
      </c>
      <c r="L163" s="64">
        <v>3500</v>
      </c>
      <c r="M163" s="64">
        <f t="shared" si="70"/>
        <v>3500</v>
      </c>
      <c r="N163" s="64">
        <f t="shared" si="70"/>
        <v>3500</v>
      </c>
      <c r="O163" s="64">
        <f t="shared" si="70"/>
        <v>3500</v>
      </c>
      <c r="P163" s="60">
        <f t="shared" si="71"/>
        <v>102752.77999999998</v>
      </c>
    </row>
    <row r="164" spans="1:16" ht="12.75">
      <c r="A164" s="56" t="s">
        <v>656</v>
      </c>
      <c r="B164" s="37" t="s">
        <v>121</v>
      </c>
      <c r="C164" s="61" t="s">
        <v>657</v>
      </c>
      <c r="D164" s="62">
        <v>154.29</v>
      </c>
      <c r="E164" s="62">
        <v>170.49</v>
      </c>
      <c r="F164" s="62">
        <v>168.3</v>
      </c>
      <c r="G164" s="62">
        <v>184.24</v>
      </c>
      <c r="H164" s="62">
        <v>194.73</v>
      </c>
      <c r="I164" s="58">
        <v>186.7</v>
      </c>
      <c r="J164" s="62">
        <v>215.14</v>
      </c>
      <c r="K164" s="58">
        <v>197.81</v>
      </c>
      <c r="L164" s="64">
        <v>0</v>
      </c>
      <c r="M164" s="64">
        <f>L164</f>
        <v>0</v>
      </c>
      <c r="N164" s="64">
        <f>M164</f>
        <v>0</v>
      </c>
      <c r="O164" s="64">
        <f>N164</f>
        <v>0</v>
      </c>
      <c r="P164" s="60">
        <f t="shared" si="71"/>
        <v>1471.6999999999998</v>
      </c>
    </row>
    <row r="165" spans="1:16" ht="22.5">
      <c r="A165" s="56" t="s">
        <v>658</v>
      </c>
      <c r="B165" s="37"/>
      <c r="C165" s="61" t="s">
        <v>659</v>
      </c>
      <c r="D165" s="67">
        <f aca="true" t="shared" si="72" ref="D165:P165">SUM(D166:D191)</f>
        <v>21207.12</v>
      </c>
      <c r="E165" s="67">
        <f t="shared" si="72"/>
        <v>17321.39</v>
      </c>
      <c r="F165" s="67">
        <f t="shared" si="72"/>
        <v>14891.34</v>
      </c>
      <c r="G165" s="67">
        <f t="shared" si="72"/>
        <v>17043.12</v>
      </c>
      <c r="H165" s="67">
        <f t="shared" si="72"/>
        <v>17221.789999999997</v>
      </c>
      <c r="I165" s="67">
        <f t="shared" si="72"/>
        <v>16486.83</v>
      </c>
      <c r="J165" s="67">
        <f t="shared" si="72"/>
        <v>18681.809999999998</v>
      </c>
      <c r="K165" s="67">
        <f t="shared" si="72"/>
        <v>17356.25</v>
      </c>
      <c r="L165" s="67">
        <f t="shared" si="72"/>
        <v>17594.083333333336</v>
      </c>
      <c r="M165" s="67">
        <f t="shared" si="72"/>
        <v>17919.83444444445</v>
      </c>
      <c r="N165" s="67">
        <f t="shared" si="72"/>
        <v>17622.50925925926</v>
      </c>
      <c r="O165" s="67">
        <f t="shared" si="72"/>
        <v>17712.142345679014</v>
      </c>
      <c r="P165" s="67">
        <f t="shared" si="72"/>
        <v>211058.21938271605</v>
      </c>
    </row>
    <row r="166" spans="1:16" ht="12.75">
      <c r="A166" s="38" t="s">
        <v>660</v>
      </c>
      <c r="B166" s="37" t="s">
        <v>122</v>
      </c>
      <c r="C166" s="38" t="s">
        <v>661</v>
      </c>
      <c r="D166" s="64">
        <v>453.86</v>
      </c>
      <c r="E166" s="64">
        <v>240.96</v>
      </c>
      <c r="F166" s="64">
        <v>257.71</v>
      </c>
      <c r="G166" s="64">
        <v>260.23</v>
      </c>
      <c r="H166" s="64">
        <v>325.88</v>
      </c>
      <c r="I166" s="60">
        <v>191.1</v>
      </c>
      <c r="J166" s="64">
        <v>141.34</v>
      </c>
      <c r="K166" s="64">
        <v>94.66</v>
      </c>
      <c r="L166" s="64">
        <f>SUM(I166:K166)/3</f>
        <v>142.36666666666667</v>
      </c>
      <c r="M166" s="64">
        <f>SUM(J166:L166)/3</f>
        <v>126.12222222222222</v>
      </c>
      <c r="N166" s="64">
        <f>SUM(K166:M166)/3</f>
        <v>121.04962962962964</v>
      </c>
      <c r="O166" s="64">
        <f>SUM(L166:N166)/3</f>
        <v>129.84617283950618</v>
      </c>
      <c r="P166" s="60">
        <f>SUM(D166:O166)</f>
        <v>2485.124691358025</v>
      </c>
    </row>
    <row r="167" spans="1:16" ht="12.75">
      <c r="A167" s="38" t="s">
        <v>662</v>
      </c>
      <c r="B167" s="37" t="s">
        <v>123</v>
      </c>
      <c r="C167" s="38" t="s">
        <v>663</v>
      </c>
      <c r="D167" s="64">
        <v>850.26</v>
      </c>
      <c r="E167" s="64">
        <v>513.69</v>
      </c>
      <c r="F167" s="64">
        <v>323.35</v>
      </c>
      <c r="G167" s="64">
        <v>210.02</v>
      </c>
      <c r="H167" s="64">
        <v>164.28</v>
      </c>
      <c r="I167" s="60">
        <v>-32.08</v>
      </c>
      <c r="J167" s="64">
        <v>7.79</v>
      </c>
      <c r="K167" s="64">
        <v>312.46</v>
      </c>
      <c r="L167" s="64">
        <f aca="true" t="shared" si="73" ref="L167:L190">SUM(I167:K167)/3</f>
        <v>96.05666666666666</v>
      </c>
      <c r="M167" s="64">
        <f aca="true" t="shared" si="74" ref="M167:M190">SUM(J167:L167)/3</f>
        <v>138.76888888888888</v>
      </c>
      <c r="N167" s="64">
        <f aca="true" t="shared" si="75" ref="N167:N190">SUM(K167:M167)/3</f>
        <v>182.42851851851853</v>
      </c>
      <c r="O167" s="64">
        <f aca="true" t="shared" si="76" ref="O167:O190">SUM(L167:N167)/3</f>
        <v>139.08469135802468</v>
      </c>
      <c r="P167" s="60">
        <f aca="true" t="shared" si="77" ref="P167:P230">SUM(D167:O167)</f>
        <v>2906.1087654320995</v>
      </c>
    </row>
    <row r="168" spans="1:16" ht="12.75">
      <c r="A168" s="38" t="s">
        <v>664</v>
      </c>
      <c r="B168" s="37" t="s">
        <v>124</v>
      </c>
      <c r="C168" s="38" t="s">
        <v>665</v>
      </c>
      <c r="D168" s="64">
        <v>510.46</v>
      </c>
      <c r="E168" s="64">
        <v>683.47</v>
      </c>
      <c r="F168" s="64">
        <v>962.14</v>
      </c>
      <c r="G168" s="64">
        <v>1044.35</v>
      </c>
      <c r="H168" s="64">
        <v>1073.79</v>
      </c>
      <c r="I168" s="60">
        <v>960.83</v>
      </c>
      <c r="J168" s="64">
        <v>1057.26</v>
      </c>
      <c r="K168" s="64">
        <v>959.98</v>
      </c>
      <c r="L168" s="64">
        <f t="shared" si="73"/>
        <v>992.69</v>
      </c>
      <c r="M168" s="64">
        <f t="shared" si="74"/>
        <v>1003.3100000000001</v>
      </c>
      <c r="N168" s="64">
        <f t="shared" si="75"/>
        <v>985.3266666666667</v>
      </c>
      <c r="O168" s="64">
        <f t="shared" si="76"/>
        <v>993.7755555555556</v>
      </c>
      <c r="P168" s="60">
        <f t="shared" si="77"/>
        <v>11227.382222222222</v>
      </c>
    </row>
    <row r="169" spans="1:16" ht="12.75">
      <c r="A169" s="38" t="s">
        <v>666</v>
      </c>
      <c r="B169" s="37" t="s">
        <v>125</v>
      </c>
      <c r="C169" s="38" t="s">
        <v>667</v>
      </c>
      <c r="D169" s="64">
        <v>664.98</v>
      </c>
      <c r="E169" s="64">
        <v>306.65</v>
      </c>
      <c r="F169" s="64">
        <v>116.11</v>
      </c>
      <c r="G169" s="64">
        <v>65.74</v>
      </c>
      <c r="H169" s="64">
        <v>85.75</v>
      </c>
      <c r="I169" s="60">
        <v>67.16</v>
      </c>
      <c r="J169" s="64">
        <v>149.31</v>
      </c>
      <c r="K169" s="64">
        <v>236.27</v>
      </c>
      <c r="L169" s="64">
        <f t="shared" si="73"/>
        <v>150.91333333333333</v>
      </c>
      <c r="M169" s="64">
        <f t="shared" si="74"/>
        <v>178.8311111111111</v>
      </c>
      <c r="N169" s="64">
        <f t="shared" si="75"/>
        <v>188.6714814814815</v>
      </c>
      <c r="O169" s="64">
        <f t="shared" si="76"/>
        <v>172.8053086419753</v>
      </c>
      <c r="P169" s="60">
        <f t="shared" si="77"/>
        <v>2383.1912345679016</v>
      </c>
    </row>
    <row r="170" spans="1:16" ht="12.75">
      <c r="A170" s="38" t="s">
        <v>668</v>
      </c>
      <c r="B170" s="37" t="s">
        <v>126</v>
      </c>
      <c r="C170" s="38" t="s">
        <v>669</v>
      </c>
      <c r="D170" s="64">
        <v>2315.31</v>
      </c>
      <c r="E170" s="64">
        <v>2180.72</v>
      </c>
      <c r="F170" s="64">
        <v>2134.04</v>
      </c>
      <c r="G170" s="64">
        <v>2316.39</v>
      </c>
      <c r="H170" s="64">
        <v>2454.6</v>
      </c>
      <c r="I170" s="60">
        <v>2356.49</v>
      </c>
      <c r="J170" s="64">
        <v>2726.79</v>
      </c>
      <c r="K170" s="64">
        <v>2311.73</v>
      </c>
      <c r="L170" s="64">
        <f t="shared" si="73"/>
        <v>2465.0033333333336</v>
      </c>
      <c r="M170" s="64">
        <f t="shared" si="74"/>
        <v>2501.174444444445</v>
      </c>
      <c r="N170" s="64">
        <f t="shared" si="75"/>
        <v>2425.9692592592596</v>
      </c>
      <c r="O170" s="64">
        <f t="shared" si="76"/>
        <v>2464.04901234568</v>
      </c>
      <c r="P170" s="60">
        <f t="shared" si="77"/>
        <v>28652.266049382717</v>
      </c>
    </row>
    <row r="171" spans="1:16" ht="12.75">
      <c r="A171" s="38" t="s">
        <v>670</v>
      </c>
      <c r="B171" s="37" t="s">
        <v>127</v>
      </c>
      <c r="C171" s="38" t="s">
        <v>671</v>
      </c>
      <c r="D171" s="64">
        <v>211.49</v>
      </c>
      <c r="E171" s="64">
        <v>200.11</v>
      </c>
      <c r="F171" s="64">
        <v>196.05</v>
      </c>
      <c r="G171" s="64">
        <v>213.37</v>
      </c>
      <c r="H171" s="64">
        <v>225.8</v>
      </c>
      <c r="I171" s="60">
        <v>216.62</v>
      </c>
      <c r="J171" s="64">
        <v>250.58</v>
      </c>
      <c r="K171" s="64">
        <v>245.16</v>
      </c>
      <c r="L171" s="64">
        <f t="shared" si="73"/>
        <v>237.45333333333335</v>
      </c>
      <c r="M171" s="64">
        <f t="shared" si="74"/>
        <v>244.3977777777778</v>
      </c>
      <c r="N171" s="64">
        <f t="shared" si="75"/>
        <v>242.33703703703705</v>
      </c>
      <c r="O171" s="64">
        <f t="shared" si="76"/>
        <v>241.3960493827161</v>
      </c>
      <c r="P171" s="60">
        <f t="shared" si="77"/>
        <v>2724.7641975308647</v>
      </c>
    </row>
    <row r="172" spans="1:16" ht="12.75">
      <c r="A172" s="38" t="s">
        <v>672</v>
      </c>
      <c r="B172" s="37" t="s">
        <v>129</v>
      </c>
      <c r="C172" s="38" t="s">
        <v>450</v>
      </c>
      <c r="D172" s="64">
        <v>5.7</v>
      </c>
      <c r="E172" s="64">
        <v>5.46</v>
      </c>
      <c r="F172" s="64">
        <v>5.41</v>
      </c>
      <c r="G172" s="64">
        <v>5.92</v>
      </c>
      <c r="H172" s="64">
        <v>3.61</v>
      </c>
      <c r="I172" s="60">
        <v>5.99</v>
      </c>
      <c r="J172" s="64">
        <v>6.91</v>
      </c>
      <c r="K172" s="64">
        <v>6.35</v>
      </c>
      <c r="L172" s="64">
        <f t="shared" si="73"/>
        <v>6.416666666666667</v>
      </c>
      <c r="M172" s="64">
        <f t="shared" si="74"/>
        <v>6.558888888888888</v>
      </c>
      <c r="N172" s="64">
        <f t="shared" si="75"/>
        <v>6.441851851851851</v>
      </c>
      <c r="O172" s="64">
        <f t="shared" si="76"/>
        <v>6.472469135802469</v>
      </c>
      <c r="P172" s="60">
        <f t="shared" si="77"/>
        <v>71.23987654320987</v>
      </c>
    </row>
    <row r="173" spans="1:16" ht="12.75">
      <c r="A173" s="38" t="s">
        <v>673</v>
      </c>
      <c r="B173" s="37" t="s">
        <v>137</v>
      </c>
      <c r="C173" s="38" t="s">
        <v>2</v>
      </c>
      <c r="D173" s="64">
        <v>31.47</v>
      </c>
      <c r="E173" s="64">
        <v>30.1</v>
      </c>
      <c r="F173" s="64">
        <v>29.79</v>
      </c>
      <c r="G173" s="64">
        <v>32.65</v>
      </c>
      <c r="H173" s="64">
        <v>34.51</v>
      </c>
      <c r="I173" s="60">
        <v>33.08</v>
      </c>
      <c r="J173" s="64">
        <v>38.07</v>
      </c>
      <c r="K173" s="64">
        <v>20.13</v>
      </c>
      <c r="L173" s="64">
        <f t="shared" si="73"/>
        <v>30.426666666666666</v>
      </c>
      <c r="M173" s="64">
        <f t="shared" si="74"/>
        <v>29.54222222222222</v>
      </c>
      <c r="N173" s="64">
        <f t="shared" si="75"/>
        <v>26.69962962962963</v>
      </c>
      <c r="O173" s="64">
        <f t="shared" si="76"/>
        <v>28.889506172839504</v>
      </c>
      <c r="P173" s="60">
        <f t="shared" si="77"/>
        <v>365.35802469135797</v>
      </c>
    </row>
    <row r="174" spans="1:16" ht="12.75">
      <c r="A174" s="38" t="s">
        <v>675</v>
      </c>
      <c r="B174" s="37" t="s">
        <v>3</v>
      </c>
      <c r="C174" s="38" t="s">
        <v>4</v>
      </c>
      <c r="D174" s="64">
        <v>31.33</v>
      </c>
      <c r="E174" s="64">
        <v>29.98</v>
      </c>
      <c r="F174" s="64">
        <v>29.65</v>
      </c>
      <c r="G174" s="64">
        <v>32.52</v>
      </c>
      <c r="H174" s="64">
        <v>34.36</v>
      </c>
      <c r="I174" s="60">
        <v>32.94</v>
      </c>
      <c r="J174" s="64">
        <v>39.82</v>
      </c>
      <c r="K174" s="64">
        <v>37.4</v>
      </c>
      <c r="L174" s="64">
        <f t="shared" si="73"/>
        <v>36.72</v>
      </c>
      <c r="M174" s="64">
        <f t="shared" si="74"/>
        <v>37.98</v>
      </c>
      <c r="N174" s="64">
        <f t="shared" si="75"/>
        <v>37.36666666666667</v>
      </c>
      <c r="O174" s="64">
        <f t="shared" si="76"/>
        <v>37.355555555555554</v>
      </c>
      <c r="P174" s="60">
        <f t="shared" si="77"/>
        <v>417.4222222222223</v>
      </c>
    </row>
    <row r="175" spans="1:16" ht="12.75">
      <c r="A175" s="38" t="s">
        <v>676</v>
      </c>
      <c r="B175" s="37" t="s">
        <v>136</v>
      </c>
      <c r="C175" s="38" t="s">
        <v>686</v>
      </c>
      <c r="D175" s="64">
        <v>112.39</v>
      </c>
      <c r="E175" s="64">
        <v>64.13</v>
      </c>
      <c r="F175" s="64">
        <v>16.06</v>
      </c>
      <c r="G175" s="64">
        <v>0</v>
      </c>
      <c r="H175" s="64">
        <v>0</v>
      </c>
      <c r="I175" s="60">
        <v>0</v>
      </c>
      <c r="J175" s="64">
        <v>0</v>
      </c>
      <c r="K175" s="64">
        <v>0</v>
      </c>
      <c r="L175" s="64">
        <f t="shared" si="73"/>
        <v>0</v>
      </c>
      <c r="M175" s="64">
        <f t="shared" si="74"/>
        <v>0</v>
      </c>
      <c r="N175" s="64">
        <f t="shared" si="75"/>
        <v>0</v>
      </c>
      <c r="O175" s="64">
        <f t="shared" si="76"/>
        <v>0</v>
      </c>
      <c r="P175" s="60">
        <f t="shared" si="77"/>
        <v>192.57999999999998</v>
      </c>
    </row>
    <row r="176" spans="1:16" ht="12.75">
      <c r="A176" s="38" t="s">
        <v>677</v>
      </c>
      <c r="B176" s="37" t="s">
        <v>138</v>
      </c>
      <c r="C176" s="38" t="s">
        <v>451</v>
      </c>
      <c r="D176" s="64">
        <v>429.16</v>
      </c>
      <c r="E176" s="64">
        <v>406.68</v>
      </c>
      <c r="F176" s="64">
        <v>399.04</v>
      </c>
      <c r="G176" s="64">
        <v>434.77</v>
      </c>
      <c r="H176" s="64">
        <v>460.02</v>
      </c>
      <c r="I176" s="60">
        <v>441.24</v>
      </c>
      <c r="J176" s="64">
        <v>510.05</v>
      </c>
      <c r="K176" s="64">
        <v>468.72</v>
      </c>
      <c r="L176" s="64">
        <f t="shared" si="73"/>
        <v>473.33666666666664</v>
      </c>
      <c r="M176" s="64">
        <f t="shared" si="74"/>
        <v>484.0355555555555</v>
      </c>
      <c r="N176" s="64">
        <f t="shared" si="75"/>
        <v>475.36407407407404</v>
      </c>
      <c r="O176" s="64">
        <f t="shared" si="76"/>
        <v>477.5787654320987</v>
      </c>
      <c r="P176" s="60">
        <f t="shared" si="77"/>
        <v>5459.995061728395</v>
      </c>
    </row>
    <row r="177" spans="1:16" ht="12.75">
      <c r="A177" s="38" t="s">
        <v>678</v>
      </c>
      <c r="B177" s="37" t="s">
        <v>133</v>
      </c>
      <c r="C177" s="38" t="s">
        <v>679</v>
      </c>
      <c r="D177" s="64">
        <v>34.55</v>
      </c>
      <c r="E177" s="64">
        <v>33.05</v>
      </c>
      <c r="F177" s="64">
        <v>32.7</v>
      </c>
      <c r="G177" s="64">
        <v>35.85</v>
      </c>
      <c r="H177" s="64">
        <v>37.89</v>
      </c>
      <c r="I177" s="60">
        <v>36.31</v>
      </c>
      <c r="J177" s="64">
        <v>41.8</v>
      </c>
      <c r="K177" s="64">
        <v>38.44</v>
      </c>
      <c r="L177" s="64">
        <f t="shared" si="73"/>
        <v>38.85</v>
      </c>
      <c r="M177" s="64">
        <f t="shared" si="74"/>
        <v>39.696666666666665</v>
      </c>
      <c r="N177" s="64">
        <f t="shared" si="75"/>
        <v>38.99555555555555</v>
      </c>
      <c r="O177" s="64">
        <f t="shared" si="76"/>
        <v>39.18074074074074</v>
      </c>
      <c r="P177" s="60">
        <f t="shared" si="77"/>
        <v>447.312962962963</v>
      </c>
    </row>
    <row r="178" spans="1:16" ht="12.75">
      <c r="A178" s="38" t="s">
        <v>680</v>
      </c>
      <c r="B178" s="37" t="s">
        <v>132</v>
      </c>
      <c r="C178" s="38" t="s">
        <v>452</v>
      </c>
      <c r="D178" s="64">
        <v>88.52</v>
      </c>
      <c r="E178" s="64">
        <v>84.67</v>
      </c>
      <c r="F178" s="64">
        <v>83.77</v>
      </c>
      <c r="G178" s="64">
        <v>91.86</v>
      </c>
      <c r="H178" s="64">
        <v>97.06</v>
      </c>
      <c r="I178" s="60">
        <v>93.04</v>
      </c>
      <c r="J178" s="64">
        <v>107.09</v>
      </c>
      <c r="K178" s="64">
        <v>98.49</v>
      </c>
      <c r="L178" s="64">
        <f t="shared" si="73"/>
        <v>99.54</v>
      </c>
      <c r="M178" s="64">
        <f t="shared" si="74"/>
        <v>101.70666666666666</v>
      </c>
      <c r="N178" s="64">
        <f t="shared" si="75"/>
        <v>99.91222222222223</v>
      </c>
      <c r="O178" s="64">
        <f t="shared" si="76"/>
        <v>100.3862962962963</v>
      </c>
      <c r="P178" s="60">
        <f t="shared" si="77"/>
        <v>1146.0451851851851</v>
      </c>
    </row>
    <row r="179" spans="1:16" ht="12.75">
      <c r="A179" s="38" t="s">
        <v>681</v>
      </c>
      <c r="B179" s="37" t="s">
        <v>134</v>
      </c>
      <c r="C179" s="38" t="s">
        <v>453</v>
      </c>
      <c r="D179" s="64">
        <v>4837.6</v>
      </c>
      <c r="E179" s="64">
        <v>3825.64</v>
      </c>
      <c r="F179" s="64">
        <v>2606.52</v>
      </c>
      <c r="G179" s="64">
        <v>4025.22</v>
      </c>
      <c r="H179" s="64">
        <v>3696.91</v>
      </c>
      <c r="I179" s="60">
        <v>3513.34</v>
      </c>
      <c r="J179" s="64">
        <v>3950.57</v>
      </c>
      <c r="K179" s="64">
        <v>3615.73</v>
      </c>
      <c r="L179" s="64">
        <f t="shared" si="73"/>
        <v>3693.213333333333</v>
      </c>
      <c r="M179" s="64">
        <f t="shared" si="74"/>
        <v>3753.171111111111</v>
      </c>
      <c r="N179" s="64">
        <f t="shared" si="75"/>
        <v>3687.371481481481</v>
      </c>
      <c r="O179" s="64">
        <f t="shared" si="76"/>
        <v>3711.2519753086417</v>
      </c>
      <c r="P179" s="60">
        <f t="shared" si="77"/>
        <v>44916.537901234566</v>
      </c>
    </row>
    <row r="180" spans="1:16" ht="12.75">
      <c r="A180" s="38" t="s">
        <v>683</v>
      </c>
      <c r="B180" s="37" t="s">
        <v>131</v>
      </c>
      <c r="C180" s="38" t="s">
        <v>454</v>
      </c>
      <c r="D180" s="64">
        <v>607.55</v>
      </c>
      <c r="E180" s="64">
        <v>572.79</v>
      </c>
      <c r="F180" s="64">
        <v>561.65</v>
      </c>
      <c r="G180" s="64">
        <v>609.54</v>
      </c>
      <c r="H180" s="64">
        <v>648.98</v>
      </c>
      <c r="I180" s="60">
        <v>619.81</v>
      </c>
      <c r="J180" s="64">
        <v>716.86</v>
      </c>
      <c r="K180" s="64">
        <v>660.87</v>
      </c>
      <c r="L180" s="64">
        <f t="shared" si="73"/>
        <v>665.8466666666667</v>
      </c>
      <c r="M180" s="64">
        <f t="shared" si="74"/>
        <v>681.1922222222223</v>
      </c>
      <c r="N180" s="64">
        <f t="shared" si="75"/>
        <v>669.3029629629631</v>
      </c>
      <c r="O180" s="64">
        <f t="shared" si="76"/>
        <v>672.113950617284</v>
      </c>
      <c r="P180" s="60">
        <f t="shared" si="77"/>
        <v>7686.505802469134</v>
      </c>
    </row>
    <row r="181" spans="1:16" ht="12.75">
      <c r="A181" s="38" t="s">
        <v>684</v>
      </c>
      <c r="B181" s="37" t="s">
        <v>135</v>
      </c>
      <c r="C181" s="38" t="s">
        <v>685</v>
      </c>
      <c r="D181" s="64">
        <v>461.47</v>
      </c>
      <c r="E181" s="64">
        <v>436.61</v>
      </c>
      <c r="F181" s="64">
        <v>427.71</v>
      </c>
      <c r="G181" s="64">
        <v>465.46</v>
      </c>
      <c r="H181" s="64">
        <v>492.61</v>
      </c>
      <c r="I181" s="60">
        <v>472.58</v>
      </c>
      <c r="J181" s="64">
        <v>546.69</v>
      </c>
      <c r="K181" s="64">
        <v>502.33</v>
      </c>
      <c r="L181" s="64">
        <f t="shared" si="73"/>
        <v>507.2</v>
      </c>
      <c r="M181" s="64">
        <f t="shared" si="74"/>
        <v>518.74</v>
      </c>
      <c r="N181" s="64">
        <f t="shared" si="75"/>
        <v>509.42333333333335</v>
      </c>
      <c r="O181" s="64">
        <f t="shared" si="76"/>
        <v>511.7877777777778</v>
      </c>
      <c r="P181" s="60">
        <f t="shared" si="77"/>
        <v>5852.61111111111</v>
      </c>
    </row>
    <row r="182" spans="1:16" ht="12.75">
      <c r="A182" s="38" t="s">
        <v>33</v>
      </c>
      <c r="B182" s="37" t="s">
        <v>31</v>
      </c>
      <c r="C182" s="38" t="s">
        <v>34</v>
      </c>
      <c r="D182" s="64">
        <v>2856.13</v>
      </c>
      <c r="E182" s="64">
        <v>2035.89</v>
      </c>
      <c r="F182" s="64">
        <v>1579.62</v>
      </c>
      <c r="G182" s="64">
        <v>1685.35</v>
      </c>
      <c r="H182" s="64">
        <v>1780.71</v>
      </c>
      <c r="I182" s="60">
        <v>1707.12</v>
      </c>
      <c r="J182" s="64">
        <v>1913.73</v>
      </c>
      <c r="K182" s="64">
        <v>1667.3</v>
      </c>
      <c r="L182" s="64">
        <f t="shared" si="73"/>
        <v>1762.7166666666665</v>
      </c>
      <c r="M182" s="64">
        <f t="shared" si="74"/>
        <v>1781.2488888888886</v>
      </c>
      <c r="N182" s="64">
        <f t="shared" si="75"/>
        <v>1737.0885185185182</v>
      </c>
      <c r="O182" s="64">
        <f t="shared" si="76"/>
        <v>1760.351358024691</v>
      </c>
      <c r="P182" s="60">
        <f t="shared" si="77"/>
        <v>22267.255432098762</v>
      </c>
    </row>
    <row r="183" spans="1:16" ht="12.75">
      <c r="A183" s="38" t="s">
        <v>185</v>
      </c>
      <c r="B183" s="37" t="s">
        <v>130</v>
      </c>
      <c r="C183" s="38" t="s">
        <v>674</v>
      </c>
      <c r="D183" s="64">
        <v>23.81</v>
      </c>
      <c r="E183" s="64">
        <v>22.78</v>
      </c>
      <c r="F183" s="64">
        <v>22.53</v>
      </c>
      <c r="G183" s="64">
        <v>24.72</v>
      </c>
      <c r="H183" s="64">
        <v>26.11</v>
      </c>
      <c r="I183" s="60">
        <v>25.03</v>
      </c>
      <c r="J183" s="64">
        <v>28.81</v>
      </c>
      <c r="K183" s="64">
        <v>26.49</v>
      </c>
      <c r="L183" s="64">
        <f t="shared" si="73"/>
        <v>26.776666666666667</v>
      </c>
      <c r="M183" s="64">
        <f t="shared" si="74"/>
        <v>27.358888888888888</v>
      </c>
      <c r="N183" s="64">
        <f t="shared" si="75"/>
        <v>26.875185185185185</v>
      </c>
      <c r="O183" s="64">
        <f t="shared" si="76"/>
        <v>27.003580246913582</v>
      </c>
      <c r="P183" s="60">
        <f t="shared" si="77"/>
        <v>308.2943209876544</v>
      </c>
    </row>
    <row r="184" spans="1:16" ht="12.75">
      <c r="A184" s="38" t="s">
        <v>1101</v>
      </c>
      <c r="B184" s="37" t="s">
        <v>1085</v>
      </c>
      <c r="C184" s="38" t="s">
        <v>1102</v>
      </c>
      <c r="D184" s="64">
        <v>538.5</v>
      </c>
      <c r="E184" s="64">
        <v>467.61</v>
      </c>
      <c r="F184" s="64">
        <v>419.75</v>
      </c>
      <c r="G184" s="64">
        <v>406.82</v>
      </c>
      <c r="H184" s="64">
        <v>384.98</v>
      </c>
      <c r="I184" s="60">
        <v>324.78</v>
      </c>
      <c r="J184" s="64">
        <v>325.19</v>
      </c>
      <c r="K184" s="64">
        <v>255.32</v>
      </c>
      <c r="L184" s="64">
        <f t="shared" si="73"/>
        <v>301.7633333333333</v>
      </c>
      <c r="M184" s="64">
        <f t="shared" si="74"/>
        <v>294.0911111111111</v>
      </c>
      <c r="N184" s="64">
        <f t="shared" si="75"/>
        <v>283.7248148148148</v>
      </c>
      <c r="O184" s="64">
        <f t="shared" si="76"/>
        <v>293.1930864197531</v>
      </c>
      <c r="P184" s="60">
        <f t="shared" si="77"/>
        <v>4295.722345679012</v>
      </c>
    </row>
    <row r="185" spans="1:16" ht="12.75" customHeight="1">
      <c r="A185" s="38" t="s">
        <v>1142</v>
      </c>
      <c r="B185" s="37" t="s">
        <v>1143</v>
      </c>
      <c r="C185" s="38" t="s">
        <v>1144</v>
      </c>
      <c r="D185" s="64">
        <v>729.68</v>
      </c>
      <c r="E185" s="64">
        <v>591.88</v>
      </c>
      <c r="F185" s="64">
        <v>530.4</v>
      </c>
      <c r="G185" s="64">
        <v>600.76</v>
      </c>
      <c r="H185" s="64">
        <v>661.76</v>
      </c>
      <c r="I185" s="60">
        <v>641.74</v>
      </c>
      <c r="J185" s="64">
        <v>743.04</v>
      </c>
      <c r="K185" s="64">
        <v>702.41</v>
      </c>
      <c r="L185" s="64">
        <f t="shared" si="73"/>
        <v>695.73</v>
      </c>
      <c r="M185" s="64">
        <f t="shared" si="74"/>
        <v>713.7266666666666</v>
      </c>
      <c r="N185" s="64">
        <f t="shared" si="75"/>
        <v>703.9555555555554</v>
      </c>
      <c r="O185" s="64">
        <f t="shared" si="76"/>
        <v>704.4707407407406</v>
      </c>
      <c r="P185" s="60">
        <f t="shared" si="77"/>
        <v>8019.552962962962</v>
      </c>
    </row>
    <row r="186" spans="1:16" ht="12.75">
      <c r="A186" s="38" t="s">
        <v>1341</v>
      </c>
      <c r="B186" s="37" t="s">
        <v>1342</v>
      </c>
      <c r="C186" s="38" t="s">
        <v>1343</v>
      </c>
      <c r="D186" s="64">
        <v>4771.34</v>
      </c>
      <c r="E186" s="64">
        <v>3511.08</v>
      </c>
      <c r="F186" s="64">
        <v>2747.25</v>
      </c>
      <c r="G186" s="64">
        <v>2982.25</v>
      </c>
      <c r="H186" s="64">
        <v>3104.48</v>
      </c>
      <c r="I186" s="60">
        <v>2937.59</v>
      </c>
      <c r="J186" s="64">
        <v>3331.58</v>
      </c>
      <c r="K186" s="64">
        <v>3018.14</v>
      </c>
      <c r="L186" s="64">
        <f t="shared" si="73"/>
        <v>3095.77</v>
      </c>
      <c r="M186" s="64">
        <f t="shared" si="74"/>
        <v>3148.4966666666664</v>
      </c>
      <c r="N186" s="64">
        <f t="shared" si="75"/>
        <v>3087.4688888888886</v>
      </c>
      <c r="O186" s="64">
        <f t="shared" si="76"/>
        <v>3110.578518518518</v>
      </c>
      <c r="P186" s="60">
        <f t="shared" si="77"/>
        <v>38846.02407407407</v>
      </c>
    </row>
    <row r="187" spans="1:16" ht="12.75">
      <c r="A187" s="38" t="s">
        <v>1565</v>
      </c>
      <c r="B187" s="37" t="s">
        <v>1566</v>
      </c>
      <c r="C187" s="38" t="s">
        <v>1567</v>
      </c>
      <c r="D187" s="64">
        <v>641.56</v>
      </c>
      <c r="E187" s="64">
        <v>1031.12</v>
      </c>
      <c r="F187" s="64">
        <v>1231.27</v>
      </c>
      <c r="G187" s="64">
        <v>1350</v>
      </c>
      <c r="H187" s="64">
        <v>1426.36</v>
      </c>
      <c r="I187" s="60">
        <v>1367.42</v>
      </c>
      <c r="J187" s="64">
        <v>1799.35</v>
      </c>
      <c r="K187" s="64">
        <v>1711.66</v>
      </c>
      <c r="L187" s="64">
        <f t="shared" si="73"/>
        <v>1626.1433333333334</v>
      </c>
      <c r="M187" s="64">
        <f t="shared" si="74"/>
        <v>1712.3844444444446</v>
      </c>
      <c r="N187" s="64">
        <f t="shared" si="75"/>
        <v>1683.3959259259261</v>
      </c>
      <c r="O187" s="64">
        <f t="shared" si="76"/>
        <v>1673.9745679012349</v>
      </c>
      <c r="P187" s="60">
        <f t="shared" si="77"/>
        <v>17254.638271604937</v>
      </c>
    </row>
    <row r="188" spans="1:16" ht="12.75">
      <c r="A188" s="38" t="s">
        <v>1587</v>
      </c>
      <c r="B188" s="37" t="s">
        <v>1588</v>
      </c>
      <c r="C188" s="38" t="s">
        <v>1589</v>
      </c>
      <c r="D188" s="64"/>
      <c r="E188" s="64">
        <v>46.32</v>
      </c>
      <c r="F188" s="64">
        <v>178.82</v>
      </c>
      <c r="G188" s="64">
        <v>29.98</v>
      </c>
      <c r="H188" s="64">
        <v>1.34</v>
      </c>
      <c r="I188" s="60">
        <v>1.29</v>
      </c>
      <c r="J188" s="64">
        <v>1.48</v>
      </c>
      <c r="K188" s="64">
        <v>1.36</v>
      </c>
      <c r="L188" s="64">
        <f t="shared" si="73"/>
        <v>1.3766666666666667</v>
      </c>
      <c r="M188" s="64">
        <f t="shared" si="74"/>
        <v>1.4055555555555557</v>
      </c>
      <c r="N188" s="64">
        <f t="shared" si="75"/>
        <v>1.3807407407407408</v>
      </c>
      <c r="O188" s="64">
        <f t="shared" si="76"/>
        <v>1.3876543209876544</v>
      </c>
      <c r="P188" s="60">
        <f t="shared" si="77"/>
        <v>266.1406172839507</v>
      </c>
    </row>
    <row r="189" spans="1:16" ht="12.75">
      <c r="A189" s="38" t="s">
        <v>1616</v>
      </c>
      <c r="B189" s="37" t="s">
        <v>1617</v>
      </c>
      <c r="C189" s="38" t="s">
        <v>1618</v>
      </c>
      <c r="D189" s="64"/>
      <c r="E189" s="64"/>
      <c r="F189" s="64"/>
      <c r="G189" s="64">
        <v>119.35</v>
      </c>
      <c r="H189" s="64">
        <v>0</v>
      </c>
      <c r="I189" s="60">
        <v>0</v>
      </c>
      <c r="J189" s="64">
        <v>0</v>
      </c>
      <c r="K189" s="64">
        <v>0</v>
      </c>
      <c r="L189" s="64">
        <f t="shared" si="73"/>
        <v>0</v>
      </c>
      <c r="M189" s="64">
        <f t="shared" si="74"/>
        <v>0</v>
      </c>
      <c r="N189" s="64">
        <f t="shared" si="75"/>
        <v>0</v>
      </c>
      <c r="O189" s="64">
        <f t="shared" si="76"/>
        <v>0</v>
      </c>
      <c r="P189" s="60">
        <f t="shared" si="77"/>
        <v>119.35</v>
      </c>
    </row>
    <row r="190" spans="1:16" ht="12.75">
      <c r="A190" s="101" t="s">
        <v>1632</v>
      </c>
      <c r="B190" s="102" t="s">
        <v>1605</v>
      </c>
      <c r="C190" s="101" t="s">
        <v>1633</v>
      </c>
      <c r="D190" s="64"/>
      <c r="E190" s="64"/>
      <c r="F190" s="64"/>
      <c r="G190" s="64"/>
      <c r="H190" s="64"/>
      <c r="I190" s="64">
        <v>473.41</v>
      </c>
      <c r="J190" s="64">
        <v>247.7</v>
      </c>
      <c r="K190" s="64">
        <v>232.21</v>
      </c>
      <c r="L190" s="64">
        <f t="shared" si="73"/>
        <v>317.77333333333337</v>
      </c>
      <c r="M190" s="64">
        <f t="shared" si="74"/>
        <v>265.89444444444445</v>
      </c>
      <c r="N190" s="64">
        <f t="shared" si="75"/>
        <v>271.9592592592592</v>
      </c>
      <c r="O190" s="64">
        <f t="shared" si="76"/>
        <v>285.209012345679</v>
      </c>
      <c r="P190" s="60">
        <f t="shared" si="77"/>
        <v>2094.156049382716</v>
      </c>
    </row>
    <row r="191" spans="1:16" ht="12.75">
      <c r="A191" s="101" t="s">
        <v>1691</v>
      </c>
      <c r="B191" s="102" t="s">
        <v>1692</v>
      </c>
      <c r="C191" s="101" t="s">
        <v>1693</v>
      </c>
      <c r="D191" s="64"/>
      <c r="E191" s="64"/>
      <c r="F191" s="64"/>
      <c r="G191" s="64"/>
      <c r="H191" s="64"/>
      <c r="I191" s="64"/>
      <c r="J191" s="64"/>
      <c r="K191" s="64">
        <v>132.64</v>
      </c>
      <c r="L191" s="64">
        <v>130</v>
      </c>
      <c r="M191" s="64">
        <f>L191</f>
        <v>130</v>
      </c>
      <c r="N191" s="64">
        <f>M191</f>
        <v>130</v>
      </c>
      <c r="O191" s="64">
        <f>N191</f>
        <v>130</v>
      </c>
      <c r="P191" s="60">
        <f t="shared" si="77"/>
        <v>652.64</v>
      </c>
    </row>
    <row r="192" spans="1:16" ht="12.75">
      <c r="A192" s="56" t="s">
        <v>688</v>
      </c>
      <c r="B192" s="37"/>
      <c r="C192" s="61" t="s">
        <v>689</v>
      </c>
      <c r="D192" s="62">
        <f aca="true" t="shared" si="78" ref="D192:P192">SUM(D193:D209)</f>
        <v>42937.83000000001</v>
      </c>
      <c r="E192" s="62">
        <f t="shared" si="78"/>
        <v>41567.340000000004</v>
      </c>
      <c r="F192" s="62">
        <f t="shared" si="78"/>
        <v>44337.75</v>
      </c>
      <c r="G192" s="62">
        <f t="shared" si="78"/>
        <v>47420.130000000005</v>
      </c>
      <c r="H192" s="62">
        <f t="shared" si="78"/>
        <v>46182.14</v>
      </c>
      <c r="I192" s="62">
        <f t="shared" si="78"/>
        <v>42182.79</v>
      </c>
      <c r="J192" s="62">
        <f t="shared" si="78"/>
        <v>46965.869999999995</v>
      </c>
      <c r="K192" s="62">
        <f t="shared" si="78"/>
        <v>42237.87000000001</v>
      </c>
      <c r="L192" s="62">
        <f t="shared" si="78"/>
        <v>43795.51</v>
      </c>
      <c r="M192" s="62">
        <f t="shared" si="78"/>
        <v>44333.08333333334</v>
      </c>
      <c r="N192" s="62">
        <f t="shared" si="78"/>
        <v>43455.48777777779</v>
      </c>
      <c r="O192" s="62">
        <f t="shared" si="78"/>
        <v>43861.36037037036</v>
      </c>
      <c r="P192" s="62">
        <f t="shared" si="78"/>
        <v>529277.1614814815</v>
      </c>
    </row>
    <row r="193" spans="1:16" ht="12.75">
      <c r="A193" s="38" t="s">
        <v>690</v>
      </c>
      <c r="B193" s="37" t="s">
        <v>139</v>
      </c>
      <c r="C193" s="38" t="s">
        <v>691</v>
      </c>
      <c r="D193" s="64">
        <v>123.78</v>
      </c>
      <c r="E193" s="64">
        <v>53.29</v>
      </c>
      <c r="F193" s="64">
        <v>109.96</v>
      </c>
      <c r="G193" s="64">
        <v>234.67</v>
      </c>
      <c r="H193" s="64">
        <v>233.15</v>
      </c>
      <c r="I193" s="60">
        <v>174.34</v>
      </c>
      <c r="J193" s="64">
        <v>135.47</v>
      </c>
      <c r="K193" s="64">
        <v>179.95</v>
      </c>
      <c r="L193" s="64">
        <f aca="true" t="shared" si="79" ref="L193:L241">SUM(I193:K193)/3</f>
        <v>163.25333333333333</v>
      </c>
      <c r="M193" s="64">
        <f aca="true" t="shared" si="80" ref="M193:M209">SUM(J193:L193)/3</f>
        <v>159.55777777777777</v>
      </c>
      <c r="N193" s="64">
        <f aca="true" t="shared" si="81" ref="N193:N209">SUM(K193:M193)/3</f>
        <v>167.58703703703702</v>
      </c>
      <c r="O193" s="64">
        <f aca="true" t="shared" si="82" ref="O193:O209">SUM(L193:N193)/3</f>
        <v>163.46604938271605</v>
      </c>
      <c r="P193" s="60">
        <f t="shared" si="77"/>
        <v>1898.4741975308639</v>
      </c>
    </row>
    <row r="194" spans="1:16" ht="12.75">
      <c r="A194" s="38" t="s">
        <v>692</v>
      </c>
      <c r="B194" s="37" t="s">
        <v>140</v>
      </c>
      <c r="C194" s="38" t="s">
        <v>693</v>
      </c>
      <c r="D194" s="64">
        <v>7343.13</v>
      </c>
      <c r="E194" s="64">
        <v>8907.59</v>
      </c>
      <c r="F194" s="64">
        <v>12778.84</v>
      </c>
      <c r="G194" s="64">
        <v>13413.08</v>
      </c>
      <c r="H194" s="64">
        <v>10551.9</v>
      </c>
      <c r="I194" s="60">
        <v>8544.76</v>
      </c>
      <c r="J194" s="64">
        <v>8394.97</v>
      </c>
      <c r="K194" s="64">
        <v>6788.87</v>
      </c>
      <c r="L194" s="64">
        <f t="shared" si="79"/>
        <v>7909.533333333333</v>
      </c>
      <c r="M194" s="64">
        <f t="shared" si="80"/>
        <v>7697.791111111111</v>
      </c>
      <c r="N194" s="64">
        <f t="shared" si="81"/>
        <v>7465.398148148147</v>
      </c>
      <c r="O194" s="64">
        <f t="shared" si="82"/>
        <v>7690.907530864196</v>
      </c>
      <c r="P194" s="60">
        <f t="shared" si="77"/>
        <v>107486.7701234568</v>
      </c>
    </row>
    <row r="195" spans="1:16" ht="12.75">
      <c r="A195" s="38" t="s">
        <v>694</v>
      </c>
      <c r="B195" s="37" t="s">
        <v>141</v>
      </c>
      <c r="C195" s="38" t="s">
        <v>695</v>
      </c>
      <c r="D195" s="64">
        <v>1608.37</v>
      </c>
      <c r="E195" s="64">
        <v>1152.59</v>
      </c>
      <c r="F195" s="64">
        <v>1453.7</v>
      </c>
      <c r="G195" s="64">
        <v>1975.61</v>
      </c>
      <c r="H195" s="64">
        <v>2086.31</v>
      </c>
      <c r="I195" s="60">
        <v>1957.14</v>
      </c>
      <c r="J195" s="64">
        <v>2268.06</v>
      </c>
      <c r="K195" s="64">
        <v>2275.96</v>
      </c>
      <c r="L195" s="64">
        <f t="shared" si="79"/>
        <v>2167.0533333333333</v>
      </c>
      <c r="M195" s="64">
        <f t="shared" si="80"/>
        <v>2237.0244444444447</v>
      </c>
      <c r="N195" s="64">
        <f t="shared" si="81"/>
        <v>2226.679259259259</v>
      </c>
      <c r="O195" s="64">
        <f t="shared" si="82"/>
        <v>2210.2523456790127</v>
      </c>
      <c r="P195" s="60">
        <f t="shared" si="77"/>
        <v>23618.749382716047</v>
      </c>
    </row>
    <row r="196" spans="1:16" ht="12.75">
      <c r="A196" s="38" t="s">
        <v>696</v>
      </c>
      <c r="B196" s="37" t="s">
        <v>142</v>
      </c>
      <c r="C196" s="38" t="s">
        <v>697</v>
      </c>
      <c r="D196" s="64">
        <v>114.04</v>
      </c>
      <c r="E196" s="64">
        <v>86.53</v>
      </c>
      <c r="F196" s="64">
        <v>68.18</v>
      </c>
      <c r="G196" s="64">
        <v>69.92</v>
      </c>
      <c r="H196" s="64">
        <v>42.05</v>
      </c>
      <c r="I196" s="60">
        <v>29.07</v>
      </c>
      <c r="J196" s="64">
        <v>27.62</v>
      </c>
      <c r="K196" s="64">
        <v>32.3</v>
      </c>
      <c r="L196" s="64">
        <f t="shared" si="79"/>
        <v>29.66333333333333</v>
      </c>
      <c r="M196" s="64">
        <f t="shared" si="80"/>
        <v>29.86111111111111</v>
      </c>
      <c r="N196" s="64">
        <f t="shared" si="81"/>
        <v>30.608148148148146</v>
      </c>
      <c r="O196" s="64">
        <f t="shared" si="82"/>
        <v>30.044197530864196</v>
      </c>
      <c r="P196" s="60">
        <f t="shared" si="77"/>
        <v>589.8867901234569</v>
      </c>
    </row>
    <row r="197" spans="1:16" ht="12.75">
      <c r="A197" s="38" t="s">
        <v>698</v>
      </c>
      <c r="B197" s="37" t="s">
        <v>143</v>
      </c>
      <c r="C197" s="38" t="s">
        <v>699</v>
      </c>
      <c r="D197" s="64">
        <v>729.88</v>
      </c>
      <c r="E197" s="64">
        <v>129.07</v>
      </c>
      <c r="F197" s="64">
        <v>417.17</v>
      </c>
      <c r="G197" s="64">
        <v>554.87</v>
      </c>
      <c r="H197" s="64">
        <v>565.97</v>
      </c>
      <c r="I197" s="60">
        <v>503.12</v>
      </c>
      <c r="J197" s="64">
        <v>534.12</v>
      </c>
      <c r="K197" s="64">
        <v>536.13</v>
      </c>
      <c r="L197" s="64">
        <f t="shared" si="79"/>
        <v>524.4566666666666</v>
      </c>
      <c r="M197" s="64">
        <f t="shared" si="80"/>
        <v>531.5688888888889</v>
      </c>
      <c r="N197" s="64">
        <f t="shared" si="81"/>
        <v>530.7185185185185</v>
      </c>
      <c r="O197" s="64">
        <f t="shared" si="82"/>
        <v>528.9146913580247</v>
      </c>
      <c r="P197" s="60">
        <f t="shared" si="77"/>
        <v>6085.988765432099</v>
      </c>
    </row>
    <row r="198" spans="1:16" ht="12.75">
      <c r="A198" s="38" t="s">
        <v>700</v>
      </c>
      <c r="B198" s="37" t="s">
        <v>144</v>
      </c>
      <c r="C198" s="38" t="s">
        <v>701</v>
      </c>
      <c r="D198" s="64">
        <v>1180.78</v>
      </c>
      <c r="E198" s="64">
        <v>1112.64</v>
      </c>
      <c r="F198" s="64">
        <v>1089.16</v>
      </c>
      <c r="G198" s="64">
        <v>1182.57</v>
      </c>
      <c r="H198" s="64">
        <v>1253.03</v>
      </c>
      <c r="I198" s="60">
        <v>1202.9</v>
      </c>
      <c r="J198" s="64">
        <v>1376</v>
      </c>
      <c r="K198" s="64">
        <v>1000.83</v>
      </c>
      <c r="L198" s="64">
        <f t="shared" si="79"/>
        <v>1193.2433333333333</v>
      </c>
      <c r="M198" s="64">
        <f t="shared" si="80"/>
        <v>1190.0244444444445</v>
      </c>
      <c r="N198" s="64">
        <f t="shared" si="81"/>
        <v>1128.0325925925927</v>
      </c>
      <c r="O198" s="64">
        <f t="shared" si="82"/>
        <v>1170.4334567901235</v>
      </c>
      <c r="P198" s="60">
        <f t="shared" si="77"/>
        <v>14079.643827160497</v>
      </c>
    </row>
    <row r="199" spans="1:16" ht="12.75">
      <c r="A199" s="38" t="s">
        <v>702</v>
      </c>
      <c r="B199" s="37" t="s">
        <v>217</v>
      </c>
      <c r="C199" s="38" t="s">
        <v>5</v>
      </c>
      <c r="D199" s="64">
        <v>2.45</v>
      </c>
      <c r="E199" s="64">
        <v>2.34</v>
      </c>
      <c r="F199" s="64">
        <v>2.31</v>
      </c>
      <c r="G199" s="64">
        <v>2.54</v>
      </c>
      <c r="H199" s="64">
        <v>7.19</v>
      </c>
      <c r="I199" s="60">
        <v>15.37</v>
      </c>
      <c r="J199" s="64">
        <v>17.69</v>
      </c>
      <c r="K199" s="64">
        <v>16.27</v>
      </c>
      <c r="L199" s="64">
        <f t="shared" si="79"/>
        <v>16.44333333333333</v>
      </c>
      <c r="M199" s="64">
        <f t="shared" si="80"/>
        <v>16.801111111111112</v>
      </c>
      <c r="N199" s="64">
        <f t="shared" si="81"/>
        <v>16.504814814814814</v>
      </c>
      <c r="O199" s="64">
        <f t="shared" si="82"/>
        <v>16.583086419753084</v>
      </c>
      <c r="P199" s="60">
        <f t="shared" si="77"/>
        <v>132.49234567901232</v>
      </c>
    </row>
    <row r="200" spans="1:16" ht="12.75">
      <c r="A200" s="38" t="s">
        <v>186</v>
      </c>
      <c r="B200" s="37" t="s">
        <v>29</v>
      </c>
      <c r="C200" s="38" t="s">
        <v>187</v>
      </c>
      <c r="D200" s="64">
        <v>3496.2</v>
      </c>
      <c r="E200" s="64">
        <v>3290.76</v>
      </c>
      <c r="F200" s="64">
        <v>3214.17</v>
      </c>
      <c r="G200" s="64">
        <v>3484.41</v>
      </c>
      <c r="H200" s="64">
        <v>3694.49</v>
      </c>
      <c r="I200" s="60">
        <v>3545.57</v>
      </c>
      <c r="J200" s="64">
        <v>4103.76</v>
      </c>
      <c r="K200" s="64">
        <v>3778.68</v>
      </c>
      <c r="L200" s="64">
        <f t="shared" si="79"/>
        <v>3809.3366666666666</v>
      </c>
      <c r="M200" s="64">
        <f t="shared" si="80"/>
        <v>3897.258888888889</v>
      </c>
      <c r="N200" s="64">
        <f t="shared" si="81"/>
        <v>3828.4251851851855</v>
      </c>
      <c r="O200" s="64">
        <f t="shared" si="82"/>
        <v>3845.0069135802473</v>
      </c>
      <c r="P200" s="60">
        <f t="shared" si="77"/>
        <v>43988.06765432099</v>
      </c>
    </row>
    <row r="201" spans="1:16" ht="12.75">
      <c r="A201" s="38" t="s">
        <v>1079</v>
      </c>
      <c r="B201" s="37" t="s">
        <v>1059</v>
      </c>
      <c r="C201" s="38" t="s">
        <v>1080</v>
      </c>
      <c r="D201" s="64">
        <v>781.22</v>
      </c>
      <c r="E201" s="64">
        <v>689.46</v>
      </c>
      <c r="F201" s="64">
        <v>663.25</v>
      </c>
      <c r="G201" s="64">
        <v>685.59</v>
      </c>
      <c r="H201" s="64">
        <v>650.7</v>
      </c>
      <c r="I201" s="60">
        <v>520.68</v>
      </c>
      <c r="J201" s="64">
        <v>604.29</v>
      </c>
      <c r="K201" s="64">
        <v>460.94</v>
      </c>
      <c r="L201" s="64">
        <f t="shared" si="79"/>
        <v>528.6366666666667</v>
      </c>
      <c r="M201" s="64">
        <f t="shared" si="80"/>
        <v>531.2888888888889</v>
      </c>
      <c r="N201" s="64">
        <f t="shared" si="81"/>
        <v>506.9551851851852</v>
      </c>
      <c r="O201" s="64">
        <f t="shared" si="82"/>
        <v>522.2935802469136</v>
      </c>
      <c r="P201" s="60">
        <f t="shared" si="77"/>
        <v>7145.304320987655</v>
      </c>
    </row>
    <row r="202" spans="1:16" ht="12.75">
      <c r="A202" s="38" t="s">
        <v>1145</v>
      </c>
      <c r="B202" s="37" t="s">
        <v>1146</v>
      </c>
      <c r="C202" s="38" t="s">
        <v>1147</v>
      </c>
      <c r="D202" s="64">
        <v>1052.23</v>
      </c>
      <c r="E202" s="64">
        <v>1092.05</v>
      </c>
      <c r="F202" s="64">
        <v>1068.73</v>
      </c>
      <c r="G202" s="64">
        <v>1160.08</v>
      </c>
      <c r="H202" s="64">
        <v>1229.29</v>
      </c>
      <c r="I202" s="60">
        <v>1180.15</v>
      </c>
      <c r="J202" s="64">
        <v>1365.57</v>
      </c>
      <c r="K202" s="64">
        <v>1257.87</v>
      </c>
      <c r="L202" s="64">
        <f t="shared" si="79"/>
        <v>1267.8633333333335</v>
      </c>
      <c r="M202" s="64">
        <f t="shared" si="80"/>
        <v>1297.101111111111</v>
      </c>
      <c r="N202" s="64">
        <f t="shared" si="81"/>
        <v>1274.2781481481481</v>
      </c>
      <c r="O202" s="64">
        <f t="shared" si="82"/>
        <v>1279.7475308641976</v>
      </c>
      <c r="P202" s="60">
        <f t="shared" si="77"/>
        <v>14524.96012345679</v>
      </c>
    </row>
    <row r="203" spans="1:16" ht="12.75">
      <c r="A203" s="38" t="s">
        <v>1309</v>
      </c>
      <c r="B203" s="37" t="s">
        <v>1308</v>
      </c>
      <c r="C203" s="38" t="s">
        <v>1310</v>
      </c>
      <c r="D203" s="64">
        <v>11007.77</v>
      </c>
      <c r="E203" s="64">
        <v>10359.52</v>
      </c>
      <c r="F203" s="64">
        <v>10118.45</v>
      </c>
      <c r="G203" s="64">
        <v>10880.89</v>
      </c>
      <c r="H203" s="64">
        <v>11473.96</v>
      </c>
      <c r="I203" s="60">
        <v>11010.82</v>
      </c>
      <c r="J203" s="64">
        <v>12743.99</v>
      </c>
      <c r="K203" s="64">
        <v>11734.43</v>
      </c>
      <c r="L203" s="64">
        <f t="shared" si="79"/>
        <v>11829.746666666666</v>
      </c>
      <c r="M203" s="64">
        <f t="shared" si="80"/>
        <v>12102.72222222222</v>
      </c>
      <c r="N203" s="64">
        <f t="shared" si="81"/>
        <v>11888.966296296296</v>
      </c>
      <c r="O203" s="64">
        <f t="shared" si="82"/>
        <v>11940.478395061727</v>
      </c>
      <c r="P203" s="60">
        <f t="shared" si="77"/>
        <v>137091.74358024693</v>
      </c>
    </row>
    <row r="204" spans="1:16" ht="12.75">
      <c r="A204" s="38" t="s">
        <v>1344</v>
      </c>
      <c r="B204" s="37" t="s">
        <v>1339</v>
      </c>
      <c r="C204" s="38" t="s">
        <v>1345</v>
      </c>
      <c r="D204" s="64">
        <v>12123.26</v>
      </c>
      <c r="E204" s="64">
        <v>11410.92</v>
      </c>
      <c r="F204" s="64">
        <v>11145.3</v>
      </c>
      <c r="G204" s="64">
        <v>12082.4</v>
      </c>
      <c r="H204" s="64">
        <v>12810.84</v>
      </c>
      <c r="I204" s="60">
        <v>12294.45</v>
      </c>
      <c r="J204" s="64">
        <v>14230.01</v>
      </c>
      <c r="K204" s="64">
        <v>13102.79</v>
      </c>
      <c r="L204" s="64">
        <f t="shared" si="79"/>
        <v>13209.083333333334</v>
      </c>
      <c r="M204" s="64">
        <f t="shared" si="80"/>
        <v>13513.961111111113</v>
      </c>
      <c r="N204" s="64">
        <f t="shared" si="81"/>
        <v>13275.27814814815</v>
      </c>
      <c r="O204" s="64">
        <f t="shared" si="82"/>
        <v>13332.774197530865</v>
      </c>
      <c r="P204" s="60">
        <f t="shared" si="77"/>
        <v>152531.06679012347</v>
      </c>
    </row>
    <row r="205" spans="1:16" ht="12.75">
      <c r="A205" s="38" t="s">
        <v>1442</v>
      </c>
      <c r="B205" s="37" t="s">
        <v>1445</v>
      </c>
      <c r="C205" s="38" t="s">
        <v>1443</v>
      </c>
      <c r="D205" s="64">
        <v>46.87</v>
      </c>
      <c r="E205" s="64">
        <v>44.83</v>
      </c>
      <c r="F205" s="64">
        <v>44.36</v>
      </c>
      <c r="G205" s="64">
        <v>48.64</v>
      </c>
      <c r="H205" s="64">
        <v>51.39</v>
      </c>
      <c r="I205" s="60">
        <v>49.26</v>
      </c>
      <c r="J205" s="64">
        <v>56.71</v>
      </c>
      <c r="K205" s="64">
        <v>52.15</v>
      </c>
      <c r="L205" s="64">
        <f t="shared" si="79"/>
        <v>52.70666666666667</v>
      </c>
      <c r="M205" s="64">
        <f t="shared" si="80"/>
        <v>53.855555555555554</v>
      </c>
      <c r="N205" s="64">
        <f t="shared" si="81"/>
        <v>52.90407407407408</v>
      </c>
      <c r="O205" s="64">
        <f t="shared" si="82"/>
        <v>53.15543209876544</v>
      </c>
      <c r="P205" s="60">
        <f t="shared" si="77"/>
        <v>606.8317283950616</v>
      </c>
    </row>
    <row r="206" spans="1:16" ht="12.75">
      <c r="A206" s="38" t="s">
        <v>1444</v>
      </c>
      <c r="B206" s="37" t="s">
        <v>1446</v>
      </c>
      <c r="C206" s="38" t="s">
        <v>1447</v>
      </c>
      <c r="D206" s="64">
        <v>685.32</v>
      </c>
      <c r="E206" s="64">
        <v>632.22</v>
      </c>
      <c r="F206" s="64">
        <v>472.58</v>
      </c>
      <c r="G206" s="64">
        <v>464.81</v>
      </c>
      <c r="H206" s="64">
        <v>492.87</v>
      </c>
      <c r="I206" s="60">
        <v>320</v>
      </c>
      <c r="J206" s="64">
        <v>195.42</v>
      </c>
      <c r="K206" s="64">
        <v>180.16</v>
      </c>
      <c r="L206" s="64">
        <f t="shared" si="79"/>
        <v>231.85999999999999</v>
      </c>
      <c r="M206" s="64">
        <f t="shared" si="80"/>
        <v>202.48</v>
      </c>
      <c r="N206" s="64">
        <f t="shared" si="81"/>
        <v>204.83333333333334</v>
      </c>
      <c r="O206" s="64">
        <f t="shared" si="82"/>
        <v>213.05777777777777</v>
      </c>
      <c r="P206" s="60">
        <f t="shared" si="77"/>
        <v>4295.611111111111</v>
      </c>
    </row>
    <row r="207" spans="1:16" ht="12.75">
      <c r="A207" s="38" t="s">
        <v>1448</v>
      </c>
      <c r="B207" s="37" t="s">
        <v>1449</v>
      </c>
      <c r="C207" s="38" t="s">
        <v>1450</v>
      </c>
      <c r="D207" s="64">
        <v>88.08</v>
      </c>
      <c r="E207" s="64">
        <v>84.25</v>
      </c>
      <c r="F207" s="64">
        <v>83.36</v>
      </c>
      <c r="G207" s="64">
        <v>91.41</v>
      </c>
      <c r="H207" s="64">
        <v>96.57</v>
      </c>
      <c r="I207" s="60">
        <v>92.59</v>
      </c>
      <c r="J207" s="64">
        <v>106.56</v>
      </c>
      <c r="K207" s="64">
        <v>98</v>
      </c>
      <c r="L207" s="64">
        <f t="shared" si="79"/>
        <v>99.05</v>
      </c>
      <c r="M207" s="64">
        <f t="shared" si="80"/>
        <v>101.20333333333333</v>
      </c>
      <c r="N207" s="64">
        <f t="shared" si="81"/>
        <v>99.41777777777777</v>
      </c>
      <c r="O207" s="64">
        <f t="shared" si="82"/>
        <v>99.89037037037036</v>
      </c>
      <c r="P207" s="60">
        <f t="shared" si="77"/>
        <v>1140.3814814814814</v>
      </c>
    </row>
    <row r="208" spans="1:16" ht="12.75">
      <c r="A208" s="38" t="s">
        <v>1509</v>
      </c>
      <c r="B208" s="37" t="s">
        <v>1510</v>
      </c>
      <c r="C208" s="38" t="s">
        <v>1511</v>
      </c>
      <c r="D208" s="64">
        <v>634.62</v>
      </c>
      <c r="E208" s="64">
        <v>598.45</v>
      </c>
      <c r="F208" s="64">
        <v>586.88</v>
      </c>
      <c r="G208" s="64">
        <v>637.05</v>
      </c>
      <c r="H208" s="64">
        <v>675.45</v>
      </c>
      <c r="I208" s="60">
        <v>647.73</v>
      </c>
      <c r="J208" s="64">
        <v>749.1</v>
      </c>
      <c r="K208" s="64">
        <v>690.55</v>
      </c>
      <c r="L208" s="64">
        <f t="shared" si="79"/>
        <v>695.7933333333334</v>
      </c>
      <c r="M208" s="64">
        <f t="shared" si="80"/>
        <v>711.8144444444446</v>
      </c>
      <c r="N208" s="64">
        <f t="shared" si="81"/>
        <v>699.385925925926</v>
      </c>
      <c r="O208" s="64">
        <f t="shared" si="82"/>
        <v>702.3312345679013</v>
      </c>
      <c r="P208" s="60">
        <f t="shared" si="77"/>
        <v>8029.154938271605</v>
      </c>
    </row>
    <row r="209" spans="1:16" ht="12.75">
      <c r="A209" s="38" t="s">
        <v>1513</v>
      </c>
      <c r="B209" s="37" t="s">
        <v>1512</v>
      </c>
      <c r="C209" s="38" t="s">
        <v>1514</v>
      </c>
      <c r="D209" s="64">
        <v>1919.83</v>
      </c>
      <c r="E209" s="64">
        <v>1920.83</v>
      </c>
      <c r="F209" s="64">
        <v>1021.35</v>
      </c>
      <c r="G209" s="64">
        <v>451.59</v>
      </c>
      <c r="H209" s="64">
        <v>266.98</v>
      </c>
      <c r="I209" s="60">
        <v>94.84</v>
      </c>
      <c r="J209" s="64">
        <v>56.53</v>
      </c>
      <c r="K209" s="64">
        <v>51.99</v>
      </c>
      <c r="L209" s="64">
        <f t="shared" si="79"/>
        <v>67.78666666666668</v>
      </c>
      <c r="M209" s="64">
        <f t="shared" si="80"/>
        <v>58.76888888888889</v>
      </c>
      <c r="N209" s="64">
        <f t="shared" si="81"/>
        <v>59.51518518518518</v>
      </c>
      <c r="O209" s="64">
        <f t="shared" si="82"/>
        <v>62.02358024691358</v>
      </c>
      <c r="P209" s="60">
        <f t="shared" si="77"/>
        <v>6032.034320987654</v>
      </c>
    </row>
    <row r="210" spans="1:16" ht="12.75">
      <c r="A210" s="56" t="s">
        <v>703</v>
      </c>
      <c r="B210" s="37"/>
      <c r="C210" s="61" t="s">
        <v>704</v>
      </c>
      <c r="D210" s="62">
        <f aca="true" t="shared" si="83" ref="D210:P210">SUM(D211:D240)</f>
        <v>125895.33000000002</v>
      </c>
      <c r="E210" s="62">
        <f t="shared" si="83"/>
        <v>129907.96</v>
      </c>
      <c r="F210" s="62">
        <f t="shared" si="83"/>
        <v>107823.34</v>
      </c>
      <c r="G210" s="62">
        <f t="shared" si="83"/>
        <v>132134.93999999997</v>
      </c>
      <c r="H210" s="62">
        <f t="shared" si="83"/>
        <v>135455.91</v>
      </c>
      <c r="I210" s="62">
        <f t="shared" si="83"/>
        <v>124626.02000000002</v>
      </c>
      <c r="J210" s="62">
        <f t="shared" si="83"/>
        <v>130091.67000000001</v>
      </c>
      <c r="K210" s="62">
        <f t="shared" si="83"/>
        <v>124534.09000000003</v>
      </c>
      <c r="L210" s="62">
        <f t="shared" si="83"/>
        <v>114890.74999999999</v>
      </c>
      <c r="M210" s="62">
        <f t="shared" si="83"/>
        <v>116960.88666666667</v>
      </c>
      <c r="N210" s="62">
        <f t="shared" si="83"/>
        <v>117294.22555555553</v>
      </c>
      <c r="O210" s="62">
        <f t="shared" si="83"/>
        <v>116072.90407407407</v>
      </c>
      <c r="P210" s="62">
        <f t="shared" si="83"/>
        <v>1475688.026296296</v>
      </c>
    </row>
    <row r="211" spans="1:16" ht="12.75">
      <c r="A211" s="38" t="s">
        <v>385</v>
      </c>
      <c r="B211" s="37" t="s">
        <v>380</v>
      </c>
      <c r="C211" s="38" t="s">
        <v>1451</v>
      </c>
      <c r="D211" s="62">
        <v>34515.04</v>
      </c>
      <c r="E211" s="62">
        <v>58533.84</v>
      </c>
      <c r="F211" s="62">
        <v>40558.08</v>
      </c>
      <c r="G211" s="62">
        <v>41536.55</v>
      </c>
      <c r="H211" s="62">
        <v>52528.37</v>
      </c>
      <c r="I211" s="62">
        <v>35174.37</v>
      </c>
      <c r="J211" s="62">
        <v>34923.7</v>
      </c>
      <c r="K211" s="62">
        <v>27503.05</v>
      </c>
      <c r="L211" s="64">
        <v>23000</v>
      </c>
      <c r="M211" s="64">
        <f>L211</f>
        <v>23000</v>
      </c>
      <c r="N211" s="64">
        <f>M211</f>
        <v>23000</v>
      </c>
      <c r="O211" s="64">
        <v>22678.95</v>
      </c>
      <c r="P211" s="60">
        <f t="shared" si="77"/>
        <v>416951.95</v>
      </c>
    </row>
    <row r="212" spans="1:16" ht="12.75">
      <c r="A212" s="38" t="s">
        <v>705</v>
      </c>
      <c r="B212" s="37" t="s">
        <v>145</v>
      </c>
      <c r="C212" s="38" t="s">
        <v>706</v>
      </c>
      <c r="D212" s="60">
        <v>1543.98</v>
      </c>
      <c r="E212" s="60">
        <v>1500.06</v>
      </c>
      <c r="F212" s="60">
        <v>1578.57</v>
      </c>
      <c r="G212" s="60">
        <v>1921.09</v>
      </c>
      <c r="H212" s="60">
        <v>2280.46</v>
      </c>
      <c r="I212" s="60">
        <v>2222.07</v>
      </c>
      <c r="J212" s="60">
        <v>3167.31</v>
      </c>
      <c r="K212" s="64">
        <v>3215.33</v>
      </c>
      <c r="L212" s="64">
        <f t="shared" si="79"/>
        <v>2868.236666666666</v>
      </c>
      <c r="M212" s="64">
        <f aca="true" t="shared" si="84" ref="M212:O216">SUM(J212:L212)/3</f>
        <v>3083.625555555555</v>
      </c>
      <c r="N212" s="64">
        <f t="shared" si="84"/>
        <v>3055.73074074074</v>
      </c>
      <c r="O212" s="64">
        <f t="shared" si="84"/>
        <v>3002.53098765432</v>
      </c>
      <c r="P212" s="60">
        <f t="shared" si="77"/>
        <v>29438.99395061728</v>
      </c>
    </row>
    <row r="213" spans="1:16" ht="12.75">
      <c r="A213" s="38" t="s">
        <v>707</v>
      </c>
      <c r="B213" s="37" t="s">
        <v>91</v>
      </c>
      <c r="C213" s="38" t="s">
        <v>708</v>
      </c>
      <c r="D213" s="60">
        <v>5091.52</v>
      </c>
      <c r="E213" s="60">
        <v>4825.01</v>
      </c>
      <c r="F213" s="60">
        <v>6833.3</v>
      </c>
      <c r="G213" s="60">
        <v>4320.05</v>
      </c>
      <c r="H213" s="60">
        <v>5520.93</v>
      </c>
      <c r="I213" s="60">
        <v>5343.53</v>
      </c>
      <c r="J213" s="60">
        <v>7080.82</v>
      </c>
      <c r="K213" s="64">
        <v>5665.73</v>
      </c>
      <c r="L213" s="64">
        <f t="shared" si="79"/>
        <v>6030.026666666666</v>
      </c>
      <c r="M213" s="64">
        <f t="shared" si="84"/>
        <v>6258.858888888888</v>
      </c>
      <c r="N213" s="64">
        <f t="shared" si="84"/>
        <v>5984.871851851851</v>
      </c>
      <c r="O213" s="64">
        <f t="shared" si="84"/>
        <v>6091.252469135801</v>
      </c>
      <c r="P213" s="60">
        <f t="shared" si="77"/>
        <v>69045.8998765432</v>
      </c>
    </row>
    <row r="214" spans="1:16" ht="12.75">
      <c r="A214" s="38" t="s">
        <v>709</v>
      </c>
      <c r="B214" s="37" t="s">
        <v>146</v>
      </c>
      <c r="C214" s="38" t="s">
        <v>710</v>
      </c>
      <c r="D214" s="60">
        <v>524.49</v>
      </c>
      <c r="E214" s="60">
        <v>772.25</v>
      </c>
      <c r="F214" s="60">
        <v>1095.77</v>
      </c>
      <c r="G214" s="60">
        <v>1519.09</v>
      </c>
      <c r="H214" s="60">
        <v>1430.7</v>
      </c>
      <c r="I214" s="60">
        <v>1140.08</v>
      </c>
      <c r="J214" s="60">
        <v>1504.38</v>
      </c>
      <c r="K214" s="64">
        <v>1224.91</v>
      </c>
      <c r="L214" s="64">
        <f t="shared" si="79"/>
        <v>1289.79</v>
      </c>
      <c r="M214" s="64">
        <f t="shared" si="84"/>
        <v>1339.6933333333334</v>
      </c>
      <c r="N214" s="64">
        <f t="shared" si="84"/>
        <v>1284.7977777777778</v>
      </c>
      <c r="O214" s="64">
        <f t="shared" si="84"/>
        <v>1304.7603703703705</v>
      </c>
      <c r="P214" s="60">
        <f t="shared" si="77"/>
        <v>14430.71148148148</v>
      </c>
    </row>
    <row r="215" spans="1:16" ht="12.75">
      <c r="A215" s="38" t="s">
        <v>711</v>
      </c>
      <c r="B215" s="37" t="s">
        <v>93</v>
      </c>
      <c r="C215" s="38" t="s">
        <v>712</v>
      </c>
      <c r="D215" s="60">
        <v>194.52</v>
      </c>
      <c r="E215" s="60">
        <v>178.25</v>
      </c>
      <c r="F215" s="60">
        <v>126.12</v>
      </c>
      <c r="G215" s="60">
        <v>199.21</v>
      </c>
      <c r="H215" s="60">
        <v>275.11</v>
      </c>
      <c r="I215" s="60">
        <v>381.5</v>
      </c>
      <c r="J215" s="60">
        <v>494.72</v>
      </c>
      <c r="K215" s="64">
        <v>463.38</v>
      </c>
      <c r="L215" s="64">
        <f t="shared" si="79"/>
        <v>446.5333333333333</v>
      </c>
      <c r="M215" s="64">
        <f t="shared" si="84"/>
        <v>468.21111111111105</v>
      </c>
      <c r="N215" s="64">
        <f t="shared" si="84"/>
        <v>459.3748148148148</v>
      </c>
      <c r="O215" s="64">
        <f t="shared" si="84"/>
        <v>458.0397530864197</v>
      </c>
      <c r="P215" s="60">
        <f t="shared" si="77"/>
        <v>4144.9690123456785</v>
      </c>
    </row>
    <row r="216" spans="1:16" ht="12.75">
      <c r="A216" s="38" t="s">
        <v>1060</v>
      </c>
      <c r="B216" s="37" t="s">
        <v>374</v>
      </c>
      <c r="C216" s="38" t="s">
        <v>1452</v>
      </c>
      <c r="D216" s="60">
        <v>1297.34</v>
      </c>
      <c r="E216" s="60">
        <v>1211.98</v>
      </c>
      <c r="F216" s="60">
        <v>1189.65</v>
      </c>
      <c r="G216" s="60">
        <v>1280.56</v>
      </c>
      <c r="H216" s="60">
        <v>1429.21</v>
      </c>
      <c r="I216" s="60">
        <v>1246.65</v>
      </c>
      <c r="J216" s="60">
        <v>1539.2</v>
      </c>
      <c r="K216" s="64">
        <v>1469.4</v>
      </c>
      <c r="L216" s="64">
        <f t="shared" si="79"/>
        <v>1418.4166666666667</v>
      </c>
      <c r="M216" s="64">
        <f t="shared" si="84"/>
        <v>1475.6722222222224</v>
      </c>
      <c r="N216" s="64">
        <f t="shared" si="84"/>
        <v>1454.4962962962964</v>
      </c>
      <c r="O216" s="64">
        <f t="shared" si="84"/>
        <v>1449.5283950617286</v>
      </c>
      <c r="P216" s="60">
        <f t="shared" si="77"/>
        <v>16462.103580246912</v>
      </c>
    </row>
    <row r="217" spans="1:16" ht="12.75">
      <c r="A217" s="38" t="s">
        <v>714</v>
      </c>
      <c r="B217" s="37" t="s">
        <v>148</v>
      </c>
      <c r="C217" s="38" t="s">
        <v>715</v>
      </c>
      <c r="D217" s="60">
        <v>719.22</v>
      </c>
      <c r="E217" s="60">
        <v>527.49</v>
      </c>
      <c r="F217" s="60">
        <v>335.01</v>
      </c>
      <c r="G217" s="60">
        <v>4.04</v>
      </c>
      <c r="H217" s="60">
        <v>4.29</v>
      </c>
      <c r="I217" s="60">
        <v>3.53</v>
      </c>
      <c r="J217" s="60">
        <v>3.36</v>
      </c>
      <c r="K217" s="64">
        <v>0</v>
      </c>
      <c r="L217" s="64">
        <v>0</v>
      </c>
      <c r="M217" s="64">
        <v>0</v>
      </c>
      <c r="N217" s="64">
        <v>0</v>
      </c>
      <c r="O217" s="64">
        <v>3</v>
      </c>
      <c r="P217" s="60">
        <f t="shared" si="77"/>
        <v>1599.9399999999998</v>
      </c>
    </row>
    <row r="218" spans="1:16" ht="12.75">
      <c r="A218" s="38" t="s">
        <v>6</v>
      </c>
      <c r="B218" s="37" t="s">
        <v>92</v>
      </c>
      <c r="C218" s="38" t="s">
        <v>713</v>
      </c>
      <c r="D218" s="60">
        <v>159.22</v>
      </c>
      <c r="E218" s="60">
        <v>123.61</v>
      </c>
      <c r="F218" s="60">
        <v>87.46</v>
      </c>
      <c r="G218" s="60">
        <v>124.99</v>
      </c>
      <c r="H218" s="60">
        <v>106.13</v>
      </c>
      <c r="I218" s="60">
        <v>170.91</v>
      </c>
      <c r="J218" s="60">
        <v>387.41</v>
      </c>
      <c r="K218" s="64">
        <v>271.76</v>
      </c>
      <c r="L218" s="64">
        <f t="shared" si="79"/>
        <v>276.6933333333333</v>
      </c>
      <c r="M218" s="64">
        <f aca="true" t="shared" si="85" ref="M218:O220">SUM(J218:L218)/3</f>
        <v>311.9544444444445</v>
      </c>
      <c r="N218" s="64">
        <f t="shared" si="85"/>
        <v>286.80259259259265</v>
      </c>
      <c r="O218" s="64">
        <f t="shared" si="85"/>
        <v>291.8167901234568</v>
      </c>
      <c r="P218" s="60">
        <f t="shared" si="77"/>
        <v>2598.7571604938275</v>
      </c>
    </row>
    <row r="219" spans="1:16" ht="12.75">
      <c r="A219" s="38" t="s">
        <v>716</v>
      </c>
      <c r="B219" s="37" t="s">
        <v>149</v>
      </c>
      <c r="C219" s="38" t="s">
        <v>717</v>
      </c>
      <c r="D219" s="60">
        <v>1165.09</v>
      </c>
      <c r="E219" s="60">
        <v>519.89</v>
      </c>
      <c r="F219" s="60">
        <v>475.8</v>
      </c>
      <c r="G219" s="60">
        <v>0</v>
      </c>
      <c r="H219" s="60">
        <v>0</v>
      </c>
      <c r="I219" s="60">
        <v>0</v>
      </c>
      <c r="J219" s="60">
        <v>0</v>
      </c>
      <c r="K219" s="64">
        <v>0</v>
      </c>
      <c r="L219" s="64">
        <f t="shared" si="79"/>
        <v>0</v>
      </c>
      <c r="M219" s="64">
        <f t="shared" si="85"/>
        <v>0</v>
      </c>
      <c r="N219" s="64">
        <f t="shared" si="85"/>
        <v>0</v>
      </c>
      <c r="O219" s="64">
        <f t="shared" si="85"/>
        <v>0</v>
      </c>
      <c r="P219" s="60">
        <f t="shared" si="77"/>
        <v>2160.78</v>
      </c>
    </row>
    <row r="220" spans="1:16" ht="12.75">
      <c r="A220" s="38" t="s">
        <v>718</v>
      </c>
      <c r="B220" s="37" t="s">
        <v>150</v>
      </c>
      <c r="C220" s="38" t="s">
        <v>719</v>
      </c>
      <c r="D220" s="60">
        <v>28056.6</v>
      </c>
      <c r="E220" s="60">
        <v>11627.02</v>
      </c>
      <c r="F220" s="60">
        <v>9446.82</v>
      </c>
      <c r="G220" s="60">
        <v>25588.48</v>
      </c>
      <c r="H220" s="60">
        <v>18825.36</v>
      </c>
      <c r="I220" s="60">
        <v>19696.51</v>
      </c>
      <c r="J220" s="60">
        <v>18951.56</v>
      </c>
      <c r="K220" s="64">
        <v>23256.9</v>
      </c>
      <c r="L220" s="64">
        <f t="shared" si="79"/>
        <v>20634.99</v>
      </c>
      <c r="M220" s="64">
        <f t="shared" si="85"/>
        <v>20947.81666666667</v>
      </c>
      <c r="N220" s="64">
        <f t="shared" si="85"/>
        <v>21613.235555555555</v>
      </c>
      <c r="O220" s="64">
        <f t="shared" si="85"/>
        <v>21065.347407407407</v>
      </c>
      <c r="P220" s="60">
        <f t="shared" si="77"/>
        <v>239710.63962962964</v>
      </c>
    </row>
    <row r="221" spans="1:16" ht="12.75">
      <c r="A221" s="38" t="s">
        <v>720</v>
      </c>
      <c r="B221" s="37" t="s">
        <v>151</v>
      </c>
      <c r="C221" s="38" t="s">
        <v>455</v>
      </c>
      <c r="D221" s="60">
        <v>1245.16</v>
      </c>
      <c r="E221" s="60">
        <v>1436.51</v>
      </c>
      <c r="F221" s="60">
        <v>1184.03</v>
      </c>
      <c r="G221" s="60">
        <v>1354.64</v>
      </c>
      <c r="H221" s="60">
        <v>1227.68</v>
      </c>
      <c r="I221" s="60">
        <v>1438.27</v>
      </c>
      <c r="J221" s="60">
        <v>1345.45</v>
      </c>
      <c r="K221" s="64">
        <v>0</v>
      </c>
      <c r="L221" s="64">
        <v>0</v>
      </c>
      <c r="M221" s="64">
        <v>0</v>
      </c>
      <c r="N221" s="64">
        <v>0</v>
      </c>
      <c r="O221" s="64">
        <v>3</v>
      </c>
      <c r="P221" s="60">
        <f t="shared" si="77"/>
        <v>9234.740000000002</v>
      </c>
    </row>
    <row r="222" spans="1:16" ht="12.75">
      <c r="A222" s="38" t="s">
        <v>721</v>
      </c>
      <c r="B222" s="37" t="s">
        <v>152</v>
      </c>
      <c r="C222" s="38" t="s">
        <v>722</v>
      </c>
      <c r="D222" s="60">
        <v>164.43</v>
      </c>
      <c r="E222" s="60">
        <v>157.24</v>
      </c>
      <c r="F222" s="60">
        <v>155.6</v>
      </c>
      <c r="G222" s="60">
        <v>170.62</v>
      </c>
      <c r="H222" s="60">
        <v>180.26</v>
      </c>
      <c r="I222" s="60">
        <v>172.81</v>
      </c>
      <c r="J222" s="60">
        <v>226.91</v>
      </c>
      <c r="K222" s="64">
        <v>192.13</v>
      </c>
      <c r="L222" s="64">
        <f t="shared" si="79"/>
        <v>197.28333333333333</v>
      </c>
      <c r="M222" s="64">
        <f aca="true" t="shared" si="86" ref="M222:M228">SUM(J222:L222)/3</f>
        <v>205.4411111111111</v>
      </c>
      <c r="N222" s="64">
        <f aca="true" t="shared" si="87" ref="N222:N228">SUM(K222:M222)/3</f>
        <v>198.2848148148148</v>
      </c>
      <c r="O222" s="64">
        <f aca="true" t="shared" si="88" ref="O222:O228">SUM(L222:N222)/3</f>
        <v>200.3364197530864</v>
      </c>
      <c r="P222" s="60">
        <f t="shared" si="77"/>
        <v>2221.3456790123455</v>
      </c>
    </row>
    <row r="223" spans="1:16" ht="12.75">
      <c r="A223" s="38" t="s">
        <v>723</v>
      </c>
      <c r="B223" s="37" t="s">
        <v>95</v>
      </c>
      <c r="C223" s="38" t="s">
        <v>724</v>
      </c>
      <c r="D223" s="60">
        <v>25.34</v>
      </c>
      <c r="E223" s="60">
        <v>24.24</v>
      </c>
      <c r="F223" s="60">
        <v>23.99</v>
      </c>
      <c r="G223" s="60">
        <v>26.3</v>
      </c>
      <c r="H223" s="60">
        <v>27.8</v>
      </c>
      <c r="I223" s="60">
        <v>26.64</v>
      </c>
      <c r="J223" s="60">
        <v>30.67</v>
      </c>
      <c r="K223" s="64">
        <v>28.19</v>
      </c>
      <c r="L223" s="64">
        <f t="shared" si="79"/>
        <v>28.5</v>
      </c>
      <c r="M223" s="64">
        <f t="shared" si="86"/>
        <v>29.12</v>
      </c>
      <c r="N223" s="64">
        <f t="shared" si="87"/>
        <v>28.603333333333335</v>
      </c>
      <c r="O223" s="64">
        <f t="shared" si="88"/>
        <v>28.741111111111113</v>
      </c>
      <c r="P223" s="60">
        <f t="shared" si="77"/>
        <v>328.1344444444445</v>
      </c>
    </row>
    <row r="224" spans="1:16" ht="12.75">
      <c r="A224" s="38" t="s">
        <v>725</v>
      </c>
      <c r="B224" s="37" t="s">
        <v>153</v>
      </c>
      <c r="C224" s="38" t="s">
        <v>726</v>
      </c>
      <c r="D224" s="60">
        <v>6.63</v>
      </c>
      <c r="E224" s="60">
        <v>5.98</v>
      </c>
      <c r="F224" s="60">
        <v>6</v>
      </c>
      <c r="G224" s="60">
        <v>6.39</v>
      </c>
      <c r="H224" s="60">
        <v>6.6</v>
      </c>
      <c r="I224" s="60">
        <v>6.38</v>
      </c>
      <c r="J224" s="60">
        <v>7.76</v>
      </c>
      <c r="K224" s="64">
        <v>6.97</v>
      </c>
      <c r="L224" s="64">
        <f t="shared" si="79"/>
        <v>7.036666666666666</v>
      </c>
      <c r="M224" s="64">
        <f t="shared" si="86"/>
        <v>7.2555555555555555</v>
      </c>
      <c r="N224" s="64">
        <f t="shared" si="87"/>
        <v>7.087407407407407</v>
      </c>
      <c r="O224" s="64">
        <f t="shared" si="88"/>
        <v>7.1265432098765435</v>
      </c>
      <c r="P224" s="60">
        <f t="shared" si="77"/>
        <v>81.21617283950619</v>
      </c>
    </row>
    <row r="225" spans="1:16" ht="12.75">
      <c r="A225" s="38" t="s">
        <v>727</v>
      </c>
      <c r="B225" s="37" t="s">
        <v>94</v>
      </c>
      <c r="C225" s="38" t="s">
        <v>728</v>
      </c>
      <c r="D225" s="60">
        <v>6508.59</v>
      </c>
      <c r="E225" s="60">
        <v>5190.21</v>
      </c>
      <c r="F225" s="60">
        <v>4966.91</v>
      </c>
      <c r="G225" s="60">
        <v>7803.52</v>
      </c>
      <c r="H225" s="60">
        <v>8960.65</v>
      </c>
      <c r="I225" s="60">
        <v>7766.79</v>
      </c>
      <c r="J225" s="60">
        <v>8052.71</v>
      </c>
      <c r="K225" s="64">
        <v>6198.26</v>
      </c>
      <c r="L225" s="64">
        <f t="shared" si="79"/>
        <v>7339.253333333334</v>
      </c>
      <c r="M225" s="64">
        <f t="shared" si="86"/>
        <v>7196.741111111111</v>
      </c>
      <c r="N225" s="64">
        <f t="shared" si="87"/>
        <v>6911.418148148149</v>
      </c>
      <c r="O225" s="64">
        <f t="shared" si="88"/>
        <v>7149.137530864198</v>
      </c>
      <c r="P225" s="60">
        <f t="shared" si="77"/>
        <v>84044.19012345679</v>
      </c>
    </row>
    <row r="226" spans="1:16" ht="12.75" customHeight="1">
      <c r="A226" s="38" t="s">
        <v>1103</v>
      </c>
      <c r="B226" s="37" t="s">
        <v>154</v>
      </c>
      <c r="C226" s="38" t="s">
        <v>1104</v>
      </c>
      <c r="D226" s="60">
        <v>3.44</v>
      </c>
      <c r="E226" s="60">
        <v>3.34</v>
      </c>
      <c r="F226" s="60">
        <v>3.19</v>
      </c>
      <c r="G226" s="60">
        <v>3.51</v>
      </c>
      <c r="H226" s="60">
        <v>3.69</v>
      </c>
      <c r="I226" s="60">
        <v>1.05</v>
      </c>
      <c r="J226" s="60">
        <v>0</v>
      </c>
      <c r="K226" s="64">
        <v>5.16</v>
      </c>
      <c r="L226" s="64">
        <f t="shared" si="79"/>
        <v>2.07</v>
      </c>
      <c r="M226" s="64">
        <f t="shared" si="86"/>
        <v>2.41</v>
      </c>
      <c r="N226" s="64">
        <f t="shared" si="87"/>
        <v>3.2133333333333334</v>
      </c>
      <c r="O226" s="64">
        <f t="shared" si="88"/>
        <v>2.5644444444444443</v>
      </c>
      <c r="P226" s="60">
        <f t="shared" si="77"/>
        <v>33.63777777777778</v>
      </c>
    </row>
    <row r="227" spans="1:16" ht="12.75" customHeight="1">
      <c r="A227" s="38" t="s">
        <v>730</v>
      </c>
      <c r="B227" s="37" t="s">
        <v>155</v>
      </c>
      <c r="C227" s="38" t="s">
        <v>731</v>
      </c>
      <c r="D227" s="60">
        <v>3213.34</v>
      </c>
      <c r="E227" s="60">
        <v>3901.73</v>
      </c>
      <c r="F227" s="60">
        <v>3195.77</v>
      </c>
      <c r="G227" s="60">
        <v>3764.05</v>
      </c>
      <c r="H227" s="60">
        <v>3230.57</v>
      </c>
      <c r="I227" s="60">
        <v>3924.83</v>
      </c>
      <c r="J227" s="60">
        <v>3662.82</v>
      </c>
      <c r="K227" s="64">
        <v>3720.6</v>
      </c>
      <c r="L227" s="64">
        <f t="shared" si="79"/>
        <v>3769.4166666666665</v>
      </c>
      <c r="M227" s="64">
        <f t="shared" si="86"/>
        <v>3717.612222222222</v>
      </c>
      <c r="N227" s="64">
        <f t="shared" si="87"/>
        <v>3735.876296296296</v>
      </c>
      <c r="O227" s="64">
        <f t="shared" si="88"/>
        <v>3740.9683950617277</v>
      </c>
      <c r="P227" s="60">
        <f t="shared" si="77"/>
        <v>43577.58358024691</v>
      </c>
    </row>
    <row r="228" spans="1:16" ht="12.75" customHeight="1">
      <c r="A228" s="38" t="s">
        <v>732</v>
      </c>
      <c r="B228" s="37" t="s">
        <v>157</v>
      </c>
      <c r="C228" s="38" t="s">
        <v>733</v>
      </c>
      <c r="D228" s="60">
        <v>400.88</v>
      </c>
      <c r="E228" s="60">
        <v>360.26</v>
      </c>
      <c r="F228" s="60">
        <v>360.34</v>
      </c>
      <c r="G228" s="60">
        <v>384.12</v>
      </c>
      <c r="H228" s="60">
        <v>396.58</v>
      </c>
      <c r="I228" s="60">
        <v>383.5</v>
      </c>
      <c r="J228" s="60">
        <v>472.49</v>
      </c>
      <c r="K228" s="64">
        <v>457.52</v>
      </c>
      <c r="L228" s="64">
        <f t="shared" si="79"/>
        <v>437.83666666666664</v>
      </c>
      <c r="M228" s="64">
        <f t="shared" si="86"/>
        <v>455.94888888888886</v>
      </c>
      <c r="N228" s="64">
        <f t="shared" si="87"/>
        <v>450.43518518518516</v>
      </c>
      <c r="O228" s="64">
        <f t="shared" si="88"/>
        <v>448.07358024691354</v>
      </c>
      <c r="P228" s="60">
        <f t="shared" si="77"/>
        <v>5007.984320987654</v>
      </c>
    </row>
    <row r="229" spans="1:16" ht="12.75" customHeight="1">
      <c r="A229" s="38" t="s">
        <v>734</v>
      </c>
      <c r="B229" s="37" t="s">
        <v>158</v>
      </c>
      <c r="C229" s="38" t="s">
        <v>735</v>
      </c>
      <c r="D229" s="60">
        <v>875.77</v>
      </c>
      <c r="E229" s="60">
        <v>908.05</v>
      </c>
      <c r="F229" s="60">
        <v>783.03</v>
      </c>
      <c r="G229" s="60">
        <v>953.92</v>
      </c>
      <c r="H229" s="60">
        <v>798.89</v>
      </c>
      <c r="I229" s="60">
        <v>796.96</v>
      </c>
      <c r="J229" s="60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3</v>
      </c>
      <c r="P229" s="60">
        <f t="shared" si="77"/>
        <v>5119.62</v>
      </c>
    </row>
    <row r="230" spans="1:16" ht="12.75">
      <c r="A230" s="38" t="s">
        <v>174</v>
      </c>
      <c r="B230" s="37" t="s">
        <v>167</v>
      </c>
      <c r="C230" s="38" t="s">
        <v>175</v>
      </c>
      <c r="D230" s="60">
        <v>1100.4</v>
      </c>
      <c r="E230" s="60">
        <v>1269.96</v>
      </c>
      <c r="F230" s="60">
        <v>1041.08</v>
      </c>
      <c r="G230" s="60">
        <v>0</v>
      </c>
      <c r="H230" s="60">
        <v>0</v>
      </c>
      <c r="I230" s="60">
        <v>0</v>
      </c>
      <c r="J230" s="60">
        <v>0</v>
      </c>
      <c r="K230" s="64">
        <v>0</v>
      </c>
      <c r="L230" s="64">
        <f t="shared" si="79"/>
        <v>0</v>
      </c>
      <c r="M230" s="64">
        <f aca="true" t="shared" si="89" ref="M230:O231">SUM(J230:L230)/3</f>
        <v>0</v>
      </c>
      <c r="N230" s="64">
        <f t="shared" si="89"/>
        <v>0</v>
      </c>
      <c r="O230" s="64">
        <f t="shared" si="89"/>
        <v>0</v>
      </c>
      <c r="P230" s="60">
        <f t="shared" si="77"/>
        <v>3411.44</v>
      </c>
    </row>
    <row r="231" spans="1:16" ht="12.75">
      <c r="A231" s="38" t="s">
        <v>35</v>
      </c>
      <c r="B231" s="37" t="s">
        <v>9</v>
      </c>
      <c r="C231" s="38" t="s">
        <v>36</v>
      </c>
      <c r="D231" s="60">
        <v>156.47</v>
      </c>
      <c r="E231" s="60">
        <v>141</v>
      </c>
      <c r="F231" s="60">
        <v>141.42</v>
      </c>
      <c r="G231" s="60">
        <v>150.75</v>
      </c>
      <c r="H231" s="60">
        <v>154.64</v>
      </c>
      <c r="I231" s="60">
        <v>151.47</v>
      </c>
      <c r="J231" s="60">
        <v>182.9</v>
      </c>
      <c r="K231" s="64">
        <v>164.5</v>
      </c>
      <c r="L231" s="64">
        <f t="shared" si="79"/>
        <v>166.29</v>
      </c>
      <c r="M231" s="64">
        <f t="shared" si="89"/>
        <v>171.23</v>
      </c>
      <c r="N231" s="64">
        <f t="shared" si="89"/>
        <v>167.34</v>
      </c>
      <c r="O231" s="64">
        <f t="shared" si="89"/>
        <v>168.28666666666666</v>
      </c>
      <c r="P231" s="60">
        <f aca="true" t="shared" si="90" ref="P231:P267">SUM(D231:O231)</f>
        <v>1916.2966666666666</v>
      </c>
    </row>
    <row r="232" spans="1:16" ht="12.75">
      <c r="A232" s="38" t="s">
        <v>188</v>
      </c>
      <c r="B232" s="37" t="s">
        <v>190</v>
      </c>
      <c r="C232" s="38" t="s">
        <v>193</v>
      </c>
      <c r="D232" s="60">
        <v>164.46</v>
      </c>
      <c r="E232" s="60">
        <v>178.01</v>
      </c>
      <c r="F232" s="60">
        <v>149.35</v>
      </c>
      <c r="G232" s="60">
        <v>425.12</v>
      </c>
      <c r="H232" s="60">
        <v>437.63</v>
      </c>
      <c r="I232" s="60">
        <v>466.65</v>
      </c>
      <c r="J232" s="60">
        <v>173.48</v>
      </c>
      <c r="K232" s="64">
        <v>0</v>
      </c>
      <c r="L232" s="64">
        <v>0</v>
      </c>
      <c r="M232" s="64">
        <v>0</v>
      </c>
      <c r="N232" s="64">
        <v>0</v>
      </c>
      <c r="O232" s="64">
        <v>3</v>
      </c>
      <c r="P232" s="60">
        <f t="shared" si="90"/>
        <v>1997.7000000000003</v>
      </c>
    </row>
    <row r="233" spans="1:16" ht="12.75">
      <c r="A233" s="38" t="s">
        <v>189</v>
      </c>
      <c r="B233" s="37" t="s">
        <v>192</v>
      </c>
      <c r="C233" s="38" t="s">
        <v>194</v>
      </c>
      <c r="D233" s="60">
        <v>7619.58</v>
      </c>
      <c r="E233" s="60">
        <v>7075.27</v>
      </c>
      <c r="F233" s="60">
        <v>8262.05</v>
      </c>
      <c r="G233" s="60">
        <v>10530.53</v>
      </c>
      <c r="H233" s="60">
        <v>12502.65</v>
      </c>
      <c r="I233" s="60">
        <v>14140.29</v>
      </c>
      <c r="J233" s="60">
        <v>19409.32</v>
      </c>
      <c r="K233" s="64">
        <v>17919.42</v>
      </c>
      <c r="L233" s="64">
        <f t="shared" si="79"/>
        <v>17156.343333333334</v>
      </c>
      <c r="M233" s="64">
        <f aca="true" t="shared" si="91" ref="M233:M239">SUM(J233:L233)/3</f>
        <v>18161.69444444444</v>
      </c>
      <c r="N233" s="64">
        <f aca="true" t="shared" si="92" ref="N233:N239">SUM(K233:M233)/3</f>
        <v>17745.819259259257</v>
      </c>
      <c r="O233" s="64">
        <f aca="true" t="shared" si="93" ref="O233:O239">SUM(L233:N233)/3</f>
        <v>17687.95234567901</v>
      </c>
      <c r="P233" s="60">
        <f t="shared" si="90"/>
        <v>168210.91938271606</v>
      </c>
    </row>
    <row r="234" spans="1:16" ht="12.75">
      <c r="A234" s="38" t="s">
        <v>1105</v>
      </c>
      <c r="B234" s="37" t="s">
        <v>1056</v>
      </c>
      <c r="C234" s="38" t="s">
        <v>1106</v>
      </c>
      <c r="D234" s="60">
        <v>4834.35</v>
      </c>
      <c r="E234" s="60">
        <v>4924.72</v>
      </c>
      <c r="F234" s="60">
        <v>4193.67</v>
      </c>
      <c r="G234" s="60">
        <v>5313.08</v>
      </c>
      <c r="H234" s="60">
        <v>4173.35</v>
      </c>
      <c r="I234" s="60">
        <v>4948.03</v>
      </c>
      <c r="J234" s="60">
        <v>4741.92</v>
      </c>
      <c r="K234" s="64">
        <v>4685.44</v>
      </c>
      <c r="L234" s="64">
        <f t="shared" si="79"/>
        <v>4791.796666666666</v>
      </c>
      <c r="M234" s="64">
        <f t="shared" si="91"/>
        <v>4739.718888888889</v>
      </c>
      <c r="N234" s="64">
        <f t="shared" si="92"/>
        <v>4738.9851851851845</v>
      </c>
      <c r="O234" s="64">
        <f t="shared" si="93"/>
        <v>4756.833580246913</v>
      </c>
      <c r="P234" s="60">
        <f t="shared" si="90"/>
        <v>56841.89432098765</v>
      </c>
    </row>
    <row r="235" spans="1:16" ht="12.75" customHeight="1">
      <c r="A235" s="38" t="s">
        <v>1126</v>
      </c>
      <c r="B235" s="37" t="s">
        <v>1117</v>
      </c>
      <c r="C235" s="38" t="s">
        <v>1127</v>
      </c>
      <c r="D235" s="60">
        <v>24.82</v>
      </c>
      <c r="E235" s="60">
        <v>23.74</v>
      </c>
      <c r="F235" s="60">
        <v>23.5</v>
      </c>
      <c r="G235" s="60">
        <v>25.76</v>
      </c>
      <c r="H235" s="60">
        <v>27.21</v>
      </c>
      <c r="I235" s="60">
        <v>30.71</v>
      </c>
      <c r="J235" s="60">
        <v>37.31</v>
      </c>
      <c r="K235" s="64">
        <v>34.32</v>
      </c>
      <c r="L235" s="64">
        <f t="shared" si="79"/>
        <v>34.11333333333334</v>
      </c>
      <c r="M235" s="64">
        <f t="shared" si="91"/>
        <v>35.24777777777778</v>
      </c>
      <c r="N235" s="64">
        <f t="shared" si="92"/>
        <v>34.56037037037037</v>
      </c>
      <c r="O235" s="64">
        <f t="shared" si="93"/>
        <v>34.6404938271605</v>
      </c>
      <c r="P235" s="60">
        <f t="shared" si="90"/>
        <v>365.931975308642</v>
      </c>
    </row>
    <row r="236" spans="1:16" ht="12.75" customHeight="1">
      <c r="A236" s="38" t="s">
        <v>1148</v>
      </c>
      <c r="B236" s="37" t="s">
        <v>1129</v>
      </c>
      <c r="C236" s="38" t="s">
        <v>1149</v>
      </c>
      <c r="D236" s="60">
        <v>83.71</v>
      </c>
      <c r="E236" s="60">
        <v>102.51</v>
      </c>
      <c r="F236" s="60">
        <v>84.64</v>
      </c>
      <c r="G236" s="60">
        <v>99.64</v>
      </c>
      <c r="H236" s="60">
        <v>85.57</v>
      </c>
      <c r="I236" s="60">
        <v>105.8</v>
      </c>
      <c r="J236" s="60">
        <v>73.49</v>
      </c>
      <c r="K236" s="64">
        <v>77.89</v>
      </c>
      <c r="L236" s="64">
        <f t="shared" si="79"/>
        <v>85.72666666666667</v>
      </c>
      <c r="M236" s="64">
        <f t="shared" si="91"/>
        <v>79.03555555555556</v>
      </c>
      <c r="N236" s="64">
        <f t="shared" si="92"/>
        <v>80.88407407407408</v>
      </c>
      <c r="O236" s="64">
        <f t="shared" si="93"/>
        <v>81.8820987654321</v>
      </c>
      <c r="P236" s="60">
        <f t="shared" si="90"/>
        <v>1040.7783950617284</v>
      </c>
    </row>
    <row r="237" spans="1:16" ht="12.75" customHeight="1">
      <c r="A237" s="38" t="s">
        <v>1150</v>
      </c>
      <c r="B237" s="37" t="s">
        <v>386</v>
      </c>
      <c r="C237" s="38" t="s">
        <v>1151</v>
      </c>
      <c r="D237" s="60">
        <v>137.34</v>
      </c>
      <c r="E237" s="60">
        <v>64.66</v>
      </c>
      <c r="F237" s="60">
        <v>196.68</v>
      </c>
      <c r="G237" s="60">
        <v>218.58</v>
      </c>
      <c r="H237" s="60">
        <v>206.04</v>
      </c>
      <c r="I237" s="60">
        <v>238.6</v>
      </c>
      <c r="J237" s="60">
        <v>216.13</v>
      </c>
      <c r="K237" s="64">
        <v>244.72</v>
      </c>
      <c r="L237" s="64">
        <f t="shared" si="79"/>
        <v>233.15</v>
      </c>
      <c r="M237" s="64">
        <f t="shared" si="91"/>
        <v>231.33333333333334</v>
      </c>
      <c r="N237" s="64">
        <f t="shared" si="92"/>
        <v>236.40111111111113</v>
      </c>
      <c r="O237" s="64">
        <f t="shared" si="93"/>
        <v>233.62814814814817</v>
      </c>
      <c r="P237" s="60">
        <f t="shared" si="90"/>
        <v>2457.2625925925927</v>
      </c>
    </row>
    <row r="238" spans="1:16" ht="12.75" customHeight="1">
      <c r="A238" s="38" t="s">
        <v>1152</v>
      </c>
      <c r="B238" s="37" t="s">
        <v>387</v>
      </c>
      <c r="C238" s="38" t="s">
        <v>1153</v>
      </c>
      <c r="D238" s="60">
        <v>206.47</v>
      </c>
      <c r="E238" s="60">
        <v>0.01</v>
      </c>
      <c r="F238" s="60">
        <v>433.18</v>
      </c>
      <c r="G238" s="60">
        <v>530.34</v>
      </c>
      <c r="H238" s="60">
        <v>431.55</v>
      </c>
      <c r="I238" s="60">
        <v>500.73</v>
      </c>
      <c r="J238" s="60">
        <v>490.77</v>
      </c>
      <c r="K238" s="64">
        <v>492.32</v>
      </c>
      <c r="L238" s="64">
        <f t="shared" si="79"/>
        <v>494.6066666666666</v>
      </c>
      <c r="M238" s="64">
        <f t="shared" si="91"/>
        <v>492.5655555555555</v>
      </c>
      <c r="N238" s="64">
        <f t="shared" si="92"/>
        <v>493.16407407407405</v>
      </c>
      <c r="O238" s="64">
        <f t="shared" si="93"/>
        <v>493.44543209876537</v>
      </c>
      <c r="P238" s="60">
        <f t="shared" si="90"/>
        <v>5059.151728395061</v>
      </c>
    </row>
    <row r="239" spans="1:16" ht="12.75" customHeight="1">
      <c r="A239" s="38" t="s">
        <v>1154</v>
      </c>
      <c r="B239" s="37" t="s">
        <v>1155</v>
      </c>
      <c r="C239" s="38" t="s">
        <v>1156</v>
      </c>
      <c r="D239" s="60">
        <v>6894.38</v>
      </c>
      <c r="E239" s="60">
        <v>7700.78</v>
      </c>
      <c r="F239" s="60">
        <v>6634.83</v>
      </c>
      <c r="G239" s="60">
        <v>7549.48</v>
      </c>
      <c r="H239" s="60">
        <v>6994.56</v>
      </c>
      <c r="I239" s="60">
        <v>8217.52</v>
      </c>
      <c r="J239" s="60">
        <v>7591.52</v>
      </c>
      <c r="K239" s="64">
        <v>8036.32</v>
      </c>
      <c r="L239" s="64">
        <f t="shared" si="79"/>
        <v>7948.453333333334</v>
      </c>
      <c r="M239" s="64">
        <f t="shared" si="91"/>
        <v>7858.764444444445</v>
      </c>
      <c r="N239" s="64">
        <f t="shared" si="92"/>
        <v>7947.845925925926</v>
      </c>
      <c r="O239" s="64">
        <f t="shared" si="93"/>
        <v>7918.354567901235</v>
      </c>
      <c r="P239" s="60">
        <f t="shared" si="90"/>
        <v>91292.80827160494</v>
      </c>
    </row>
    <row r="240" spans="1:16" ht="12.75" customHeight="1">
      <c r="A240" s="56" t="s">
        <v>1081</v>
      </c>
      <c r="B240" s="68"/>
      <c r="C240" s="56" t="s">
        <v>1084</v>
      </c>
      <c r="D240" s="58">
        <f aca="true" t="shared" si="94" ref="D240:P240">SUM(D241:D267)</f>
        <v>18962.75</v>
      </c>
      <c r="E240" s="58">
        <f t="shared" si="94"/>
        <v>16620.34</v>
      </c>
      <c r="F240" s="58">
        <f t="shared" si="94"/>
        <v>14257.5</v>
      </c>
      <c r="G240" s="58">
        <f t="shared" si="94"/>
        <v>16330.529999999997</v>
      </c>
      <c r="H240" s="58">
        <f t="shared" si="94"/>
        <v>13209.429999999998</v>
      </c>
      <c r="I240" s="58">
        <f t="shared" si="94"/>
        <v>15929.840000000002</v>
      </c>
      <c r="J240" s="58">
        <f t="shared" si="94"/>
        <v>15323.560000000001</v>
      </c>
      <c r="K240" s="58">
        <f t="shared" si="94"/>
        <v>19199.869999999995</v>
      </c>
      <c r="L240" s="58">
        <f t="shared" si="94"/>
        <v>16234.186666666666</v>
      </c>
      <c r="M240" s="58">
        <f t="shared" si="94"/>
        <v>16690.935555555552</v>
      </c>
      <c r="N240" s="58">
        <f t="shared" si="94"/>
        <v>17374.99740740741</v>
      </c>
      <c r="O240" s="58">
        <f t="shared" si="94"/>
        <v>16766.70654320987</v>
      </c>
      <c r="P240" s="58">
        <f t="shared" si="94"/>
        <v>196900.64617283954</v>
      </c>
    </row>
    <row r="241" spans="1:16" ht="12.75" customHeight="1">
      <c r="A241" s="38" t="s">
        <v>1272</v>
      </c>
      <c r="B241" s="37" t="s">
        <v>164</v>
      </c>
      <c r="C241" s="38" t="s">
        <v>1273</v>
      </c>
      <c r="D241" s="60">
        <v>3254.55</v>
      </c>
      <c r="E241" s="60">
        <v>1209.74</v>
      </c>
      <c r="F241" s="60">
        <v>1042.38</v>
      </c>
      <c r="G241" s="60">
        <v>1196.91</v>
      </c>
      <c r="H241" s="60">
        <v>1088.83</v>
      </c>
      <c r="I241" s="60">
        <v>739.74</v>
      </c>
      <c r="J241" s="60">
        <v>794.66</v>
      </c>
      <c r="K241" s="64">
        <v>379.62</v>
      </c>
      <c r="L241" s="64">
        <f t="shared" si="79"/>
        <v>638.0066666666667</v>
      </c>
      <c r="M241" s="64">
        <f>SUM(J241:L241)/3</f>
        <v>604.0955555555555</v>
      </c>
      <c r="N241" s="64">
        <f>SUM(K241:M241)/3</f>
        <v>540.574074074074</v>
      </c>
      <c r="O241" s="64">
        <f>SUM(L241:N241)/3</f>
        <v>594.2254320987654</v>
      </c>
      <c r="P241" s="60">
        <f t="shared" si="90"/>
        <v>12083.331728395062</v>
      </c>
    </row>
    <row r="242" spans="1:16" ht="12.75">
      <c r="A242" s="38" t="s">
        <v>1082</v>
      </c>
      <c r="B242" s="37" t="s">
        <v>390</v>
      </c>
      <c r="C242" s="38" t="s">
        <v>1083</v>
      </c>
      <c r="D242" s="60">
        <v>967.21</v>
      </c>
      <c r="E242" s="60">
        <v>680.86</v>
      </c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4">
        <v>0</v>
      </c>
      <c r="L242" s="64">
        <f aca="true" t="shared" si="95" ref="L242:L267">SUM(I242:K242)/3</f>
        <v>0</v>
      </c>
      <c r="M242" s="64">
        <f aca="true" t="shared" si="96" ref="M242:M267">SUM(J242:L242)/3</f>
        <v>0</v>
      </c>
      <c r="N242" s="64">
        <f aca="true" t="shared" si="97" ref="N242:N267">SUM(K242:M242)/3</f>
        <v>0</v>
      </c>
      <c r="O242" s="64">
        <f aca="true" t="shared" si="98" ref="O242:O267">SUM(L242:N242)/3</f>
        <v>0</v>
      </c>
      <c r="P242" s="60">
        <f t="shared" si="90"/>
        <v>1648.0700000000002</v>
      </c>
    </row>
    <row r="243" spans="1:16" ht="12.75">
      <c r="A243" s="38" t="s">
        <v>1297</v>
      </c>
      <c r="B243" s="37" t="s">
        <v>1295</v>
      </c>
      <c r="C243" s="38" t="s">
        <v>1299</v>
      </c>
      <c r="D243" s="60">
        <v>8.39</v>
      </c>
      <c r="E243" s="60">
        <v>8.71</v>
      </c>
      <c r="F243" s="60">
        <v>7.37</v>
      </c>
      <c r="G243" s="60">
        <v>8.63</v>
      </c>
      <c r="H243" s="60">
        <v>7.7</v>
      </c>
      <c r="I243" s="60">
        <v>930.57</v>
      </c>
      <c r="J243" s="60">
        <v>548.06</v>
      </c>
      <c r="K243" s="64">
        <v>0</v>
      </c>
      <c r="L243" s="64">
        <v>0</v>
      </c>
      <c r="M243" s="64">
        <v>0</v>
      </c>
      <c r="N243" s="64">
        <v>0</v>
      </c>
      <c r="O243" s="64">
        <f t="shared" si="98"/>
        <v>0</v>
      </c>
      <c r="P243" s="60">
        <f t="shared" si="90"/>
        <v>1519.4299999999998</v>
      </c>
    </row>
    <row r="244" spans="1:16" ht="12.75">
      <c r="A244" s="38" t="s">
        <v>1311</v>
      </c>
      <c r="B244" s="37" t="s">
        <v>1290</v>
      </c>
      <c r="C244" s="38" t="s">
        <v>1312</v>
      </c>
      <c r="D244" s="60">
        <v>45.55</v>
      </c>
      <c r="E244" s="60">
        <v>41.04</v>
      </c>
      <c r="F244" s="60">
        <v>41.17</v>
      </c>
      <c r="G244" s="60">
        <v>43.89</v>
      </c>
      <c r="H244" s="60">
        <v>37.34</v>
      </c>
      <c r="I244" s="60">
        <v>19.68</v>
      </c>
      <c r="J244" s="60">
        <v>11.44</v>
      </c>
      <c r="K244" s="64">
        <v>9.91</v>
      </c>
      <c r="L244" s="64">
        <f t="shared" si="95"/>
        <v>13.676666666666668</v>
      </c>
      <c r="M244" s="64">
        <f t="shared" si="96"/>
        <v>11.675555555555556</v>
      </c>
      <c r="N244" s="64">
        <f t="shared" si="97"/>
        <v>11.754074074074074</v>
      </c>
      <c r="O244" s="64">
        <f t="shared" si="98"/>
        <v>12.368765432098767</v>
      </c>
      <c r="P244" s="60">
        <f t="shared" si="90"/>
        <v>299.49506172839506</v>
      </c>
    </row>
    <row r="245" spans="1:16" ht="12.75">
      <c r="A245" s="38" t="s">
        <v>1321</v>
      </c>
      <c r="B245" s="37" t="s">
        <v>388</v>
      </c>
      <c r="C245" s="38" t="s">
        <v>1322</v>
      </c>
      <c r="D245" s="60">
        <v>2035.17</v>
      </c>
      <c r="E245" s="60">
        <v>2348.79</v>
      </c>
      <c r="F245" s="60">
        <v>1925.48</v>
      </c>
      <c r="G245" s="60">
        <v>2142.81</v>
      </c>
      <c r="H245" s="60">
        <v>2015.04</v>
      </c>
      <c r="I245" s="60">
        <v>2301.07</v>
      </c>
      <c r="J245" s="60">
        <v>2146.93</v>
      </c>
      <c r="K245" s="64">
        <v>2402.38</v>
      </c>
      <c r="L245" s="64">
        <f t="shared" si="95"/>
        <v>2283.46</v>
      </c>
      <c r="M245" s="64">
        <f t="shared" si="96"/>
        <v>2277.5899999999997</v>
      </c>
      <c r="N245" s="64">
        <f t="shared" si="97"/>
        <v>2321.1433333333334</v>
      </c>
      <c r="O245" s="64">
        <f t="shared" si="98"/>
        <v>2294.0644444444442</v>
      </c>
      <c r="P245" s="60">
        <f t="shared" si="90"/>
        <v>26493.92777777778</v>
      </c>
    </row>
    <row r="246" spans="1:16" ht="12.75">
      <c r="A246" s="38" t="s">
        <v>1324</v>
      </c>
      <c r="B246" s="37" t="s">
        <v>1055</v>
      </c>
      <c r="C246" s="38" t="s">
        <v>1325</v>
      </c>
      <c r="D246" s="60">
        <v>1578.01</v>
      </c>
      <c r="E246" s="60">
        <v>1777.41</v>
      </c>
      <c r="F246" s="60">
        <v>1481.33</v>
      </c>
      <c r="G246" s="60">
        <v>1661.49</v>
      </c>
      <c r="H246" s="60">
        <v>1566.3</v>
      </c>
      <c r="I246" s="60">
        <v>1757.32</v>
      </c>
      <c r="J246" s="60">
        <v>1680.86</v>
      </c>
      <c r="K246" s="64">
        <v>1824.13</v>
      </c>
      <c r="L246" s="64">
        <f t="shared" si="95"/>
        <v>1754.1033333333332</v>
      </c>
      <c r="M246" s="64">
        <f t="shared" si="96"/>
        <v>1753.0311111111112</v>
      </c>
      <c r="N246" s="64">
        <f t="shared" si="97"/>
        <v>1777.0881481481483</v>
      </c>
      <c r="O246" s="64">
        <f t="shared" si="98"/>
        <v>1761.4075308641975</v>
      </c>
      <c r="P246" s="60">
        <f t="shared" si="90"/>
        <v>20372.480123456793</v>
      </c>
    </row>
    <row r="247" spans="1:16" ht="12.75">
      <c r="A247" s="38" t="s">
        <v>1326</v>
      </c>
      <c r="B247" s="37" t="s">
        <v>1327</v>
      </c>
      <c r="C247" s="38" t="s">
        <v>1330</v>
      </c>
      <c r="D247" s="60">
        <v>471.81</v>
      </c>
      <c r="E247" s="60">
        <v>501.97</v>
      </c>
      <c r="F247" s="60">
        <v>426.17</v>
      </c>
      <c r="G247" s="60">
        <v>524.16</v>
      </c>
      <c r="H247" s="60">
        <v>440.07</v>
      </c>
      <c r="I247" s="60">
        <v>490.69</v>
      </c>
      <c r="J247" s="60">
        <v>258.53</v>
      </c>
      <c r="K247" s="64">
        <v>0</v>
      </c>
      <c r="L247" s="64">
        <f t="shared" si="95"/>
        <v>249.74</v>
      </c>
      <c r="M247" s="64">
        <f t="shared" si="96"/>
        <v>169.42333333333332</v>
      </c>
      <c r="N247" s="64">
        <f t="shared" si="97"/>
        <v>139.7211111111111</v>
      </c>
      <c r="O247" s="64">
        <f t="shared" si="98"/>
        <v>186.2948148148148</v>
      </c>
      <c r="P247" s="60">
        <f t="shared" si="90"/>
        <v>3858.5792592592593</v>
      </c>
    </row>
    <row r="248" spans="1:16" ht="12.75">
      <c r="A248" s="38" t="s">
        <v>1328</v>
      </c>
      <c r="B248" s="37" t="s">
        <v>1329</v>
      </c>
      <c r="C248" s="38" t="s">
        <v>1331</v>
      </c>
      <c r="D248" s="60">
        <v>1383.13</v>
      </c>
      <c r="E248" s="60">
        <v>0</v>
      </c>
      <c r="F248" s="60">
        <v>664.69</v>
      </c>
      <c r="G248" s="60">
        <v>1297.9</v>
      </c>
      <c r="H248" s="60">
        <v>0</v>
      </c>
      <c r="I248" s="60">
        <v>1354.25</v>
      </c>
      <c r="J248" s="60">
        <v>0</v>
      </c>
      <c r="K248" s="64">
        <v>1442.44</v>
      </c>
      <c r="L248" s="64">
        <f t="shared" si="95"/>
        <v>932.23</v>
      </c>
      <c r="M248" s="64">
        <f t="shared" si="96"/>
        <v>791.5566666666667</v>
      </c>
      <c r="N248" s="64">
        <f t="shared" si="97"/>
        <v>1055.408888888889</v>
      </c>
      <c r="O248" s="64">
        <f t="shared" si="98"/>
        <v>926.3985185185187</v>
      </c>
      <c r="P248" s="60">
        <f t="shared" si="90"/>
        <v>9848.004074074073</v>
      </c>
    </row>
    <row r="249" spans="1:16" ht="12.75">
      <c r="A249" s="38" t="s">
        <v>1407</v>
      </c>
      <c r="B249" s="37" t="s">
        <v>1409</v>
      </c>
      <c r="C249" s="38" t="s">
        <v>1408</v>
      </c>
      <c r="D249" s="60">
        <v>76.33</v>
      </c>
      <c r="E249" s="60">
        <v>73.02</v>
      </c>
      <c r="F249" s="60">
        <v>72.25</v>
      </c>
      <c r="G249" s="60">
        <v>79.22</v>
      </c>
      <c r="H249" s="60">
        <v>83.7</v>
      </c>
      <c r="I249" s="60">
        <v>80.25</v>
      </c>
      <c r="J249" s="60">
        <v>92.35</v>
      </c>
      <c r="K249" s="64">
        <v>84.93</v>
      </c>
      <c r="L249" s="64">
        <f t="shared" si="95"/>
        <v>85.84333333333332</v>
      </c>
      <c r="M249" s="64">
        <f t="shared" si="96"/>
        <v>87.70777777777778</v>
      </c>
      <c r="N249" s="64">
        <f t="shared" si="97"/>
        <v>86.16037037037036</v>
      </c>
      <c r="O249" s="64">
        <f t="shared" si="98"/>
        <v>86.57049382716048</v>
      </c>
      <c r="P249" s="60">
        <f t="shared" si="90"/>
        <v>988.331975308642</v>
      </c>
    </row>
    <row r="250" spans="1:16" ht="12.75">
      <c r="A250" s="38" t="s">
        <v>1410</v>
      </c>
      <c r="B250" s="37" t="s">
        <v>1394</v>
      </c>
      <c r="C250" s="38" t="s">
        <v>1453</v>
      </c>
      <c r="D250" s="60">
        <v>1488.26</v>
      </c>
      <c r="E250" s="60">
        <v>1587.48</v>
      </c>
      <c r="F250" s="60">
        <v>1345.86</v>
      </c>
      <c r="G250" s="60">
        <v>1652.19</v>
      </c>
      <c r="H250" s="60">
        <v>1391.76</v>
      </c>
      <c r="I250" s="60">
        <v>135.33</v>
      </c>
      <c r="J250" s="60">
        <v>136.75</v>
      </c>
      <c r="K250" s="64">
        <v>0</v>
      </c>
      <c r="L250" s="64">
        <v>0</v>
      </c>
      <c r="M250" s="64">
        <v>0</v>
      </c>
      <c r="N250" s="64">
        <v>0</v>
      </c>
      <c r="O250" s="64">
        <f t="shared" si="98"/>
        <v>0</v>
      </c>
      <c r="P250" s="60">
        <f t="shared" si="90"/>
        <v>7737.629999999999</v>
      </c>
    </row>
    <row r="251" spans="1:16" ht="12.75">
      <c r="A251" s="38" t="s">
        <v>1454</v>
      </c>
      <c r="B251" s="37" t="s">
        <v>1395</v>
      </c>
      <c r="C251" s="38" t="s">
        <v>1455</v>
      </c>
      <c r="D251" s="60">
        <v>25.93</v>
      </c>
      <c r="E251" s="60">
        <v>26.88</v>
      </c>
      <c r="F251" s="60">
        <v>23.19</v>
      </c>
      <c r="G251" s="60">
        <v>28.24</v>
      </c>
      <c r="H251" s="60">
        <v>23.66</v>
      </c>
      <c r="I251" s="60">
        <v>26.22</v>
      </c>
      <c r="J251" s="60">
        <v>26.6</v>
      </c>
      <c r="K251" s="64">
        <v>28.22</v>
      </c>
      <c r="L251" s="64">
        <f t="shared" si="95"/>
        <v>27.013333333333332</v>
      </c>
      <c r="M251" s="64">
        <f t="shared" si="96"/>
        <v>27.277777777777775</v>
      </c>
      <c r="N251" s="64">
        <f t="shared" si="97"/>
        <v>27.503703703703703</v>
      </c>
      <c r="O251" s="64">
        <f t="shared" si="98"/>
        <v>27.264938271604937</v>
      </c>
      <c r="P251" s="60">
        <f t="shared" si="90"/>
        <v>317.99975308641973</v>
      </c>
    </row>
    <row r="252" spans="1:16" ht="12.75">
      <c r="A252" s="38" t="s">
        <v>1456</v>
      </c>
      <c r="B252" s="37" t="s">
        <v>1401</v>
      </c>
      <c r="C252" s="38" t="s">
        <v>1457</v>
      </c>
      <c r="D252" s="60">
        <v>2327.23</v>
      </c>
      <c r="E252" s="60">
        <v>2413.01</v>
      </c>
      <c r="F252" s="60">
        <v>2080.82</v>
      </c>
      <c r="G252" s="60">
        <v>2534.9</v>
      </c>
      <c r="H252" s="60">
        <v>2122.94</v>
      </c>
      <c r="I252" s="60">
        <v>2352.88</v>
      </c>
      <c r="J252" s="60">
        <v>2387.32</v>
      </c>
      <c r="K252" s="64">
        <v>2234.99</v>
      </c>
      <c r="L252" s="64">
        <f t="shared" si="95"/>
        <v>2325.0633333333335</v>
      </c>
      <c r="M252" s="64">
        <f t="shared" si="96"/>
        <v>2315.791111111111</v>
      </c>
      <c r="N252" s="64">
        <f t="shared" si="97"/>
        <v>2291.9481481481484</v>
      </c>
      <c r="O252" s="64">
        <f t="shared" si="98"/>
        <v>2310.934197530865</v>
      </c>
      <c r="P252" s="60">
        <f t="shared" si="90"/>
        <v>27697.82679012345</v>
      </c>
    </row>
    <row r="253" spans="1:16" ht="12.75">
      <c r="A253" s="38" t="s">
        <v>1458</v>
      </c>
      <c r="B253" s="37" t="s">
        <v>1397</v>
      </c>
      <c r="C253" s="38" t="s">
        <v>1459</v>
      </c>
      <c r="D253" s="60">
        <v>525.65</v>
      </c>
      <c r="E253" s="60">
        <v>637.28</v>
      </c>
      <c r="F253" s="60">
        <v>522.94</v>
      </c>
      <c r="G253" s="60">
        <v>617.25</v>
      </c>
      <c r="H253" s="60">
        <v>550.32</v>
      </c>
      <c r="I253" s="60">
        <v>663.94</v>
      </c>
      <c r="J253" s="60">
        <v>552.02</v>
      </c>
      <c r="K253" s="64">
        <v>691.63</v>
      </c>
      <c r="L253" s="64">
        <f t="shared" si="95"/>
        <v>635.8633333333333</v>
      </c>
      <c r="M253" s="64">
        <f t="shared" si="96"/>
        <v>626.5044444444444</v>
      </c>
      <c r="N253" s="64">
        <f t="shared" si="97"/>
        <v>651.3325925925925</v>
      </c>
      <c r="O253" s="64">
        <f t="shared" si="98"/>
        <v>637.9001234567901</v>
      </c>
      <c r="P253" s="60">
        <f t="shared" si="90"/>
        <v>7312.630493827161</v>
      </c>
    </row>
    <row r="254" spans="1:16" ht="12.75">
      <c r="A254" s="38" t="s">
        <v>1460</v>
      </c>
      <c r="B254" s="37" t="s">
        <v>1398</v>
      </c>
      <c r="C254" s="38" t="s">
        <v>1461</v>
      </c>
      <c r="D254" s="60">
        <v>525.65</v>
      </c>
      <c r="E254" s="60">
        <v>637.28</v>
      </c>
      <c r="F254" s="60">
        <v>522.94</v>
      </c>
      <c r="G254" s="60">
        <v>617.25</v>
      </c>
      <c r="H254" s="60">
        <v>550.32</v>
      </c>
      <c r="I254" s="60">
        <v>663.94</v>
      </c>
      <c r="J254" s="60">
        <v>552.02</v>
      </c>
      <c r="K254" s="64">
        <v>691.63</v>
      </c>
      <c r="L254" s="64">
        <f t="shared" si="95"/>
        <v>635.8633333333333</v>
      </c>
      <c r="M254" s="64">
        <f t="shared" si="96"/>
        <v>626.5044444444444</v>
      </c>
      <c r="N254" s="64">
        <f t="shared" si="97"/>
        <v>651.3325925925925</v>
      </c>
      <c r="O254" s="64">
        <f t="shared" si="98"/>
        <v>637.9001234567901</v>
      </c>
      <c r="P254" s="60">
        <f t="shared" si="90"/>
        <v>7312.630493827161</v>
      </c>
    </row>
    <row r="255" spans="1:16" ht="12.75">
      <c r="A255" s="38" t="s">
        <v>1462</v>
      </c>
      <c r="B255" s="37" t="s">
        <v>1396</v>
      </c>
      <c r="C255" s="38" t="s">
        <v>1463</v>
      </c>
      <c r="D255" s="60">
        <v>292.99</v>
      </c>
      <c r="E255" s="60">
        <v>303.79</v>
      </c>
      <c r="F255" s="60">
        <v>261.97</v>
      </c>
      <c r="G255" s="60">
        <v>319.14</v>
      </c>
      <c r="H255" s="60">
        <v>267.27</v>
      </c>
      <c r="I255" s="60">
        <v>296.22</v>
      </c>
      <c r="J255" s="60">
        <v>300.56</v>
      </c>
      <c r="K255" s="64">
        <v>318.88</v>
      </c>
      <c r="L255" s="64">
        <f t="shared" si="95"/>
        <v>305.21999999999997</v>
      </c>
      <c r="M255" s="64">
        <f t="shared" si="96"/>
        <v>308.22</v>
      </c>
      <c r="N255" s="64">
        <f t="shared" si="97"/>
        <v>310.7733333333333</v>
      </c>
      <c r="O255" s="64">
        <f t="shared" si="98"/>
        <v>308.0711111111111</v>
      </c>
      <c r="P255" s="60">
        <f t="shared" si="90"/>
        <v>3593.104444444444</v>
      </c>
    </row>
    <row r="256" spans="1:16" ht="12.75">
      <c r="A256" s="38" t="s">
        <v>1464</v>
      </c>
      <c r="B256" s="37" t="s">
        <v>1432</v>
      </c>
      <c r="C256" s="38" t="s">
        <v>1465</v>
      </c>
      <c r="D256" s="60">
        <v>654.95</v>
      </c>
      <c r="E256" s="60">
        <v>795.89</v>
      </c>
      <c r="F256" s="60">
        <v>651.71</v>
      </c>
      <c r="G256" s="60">
        <v>767.14</v>
      </c>
      <c r="H256" s="60">
        <v>658.81</v>
      </c>
      <c r="I256" s="60">
        <v>800.11</v>
      </c>
      <c r="J256" s="60">
        <v>746.98</v>
      </c>
      <c r="K256" s="64">
        <v>758.7</v>
      </c>
      <c r="L256" s="64">
        <f t="shared" si="95"/>
        <v>768.5966666666667</v>
      </c>
      <c r="M256" s="64">
        <f t="shared" si="96"/>
        <v>758.0922222222222</v>
      </c>
      <c r="N256" s="64">
        <f t="shared" si="97"/>
        <v>761.7962962962962</v>
      </c>
      <c r="O256" s="64">
        <f t="shared" si="98"/>
        <v>762.8283950617283</v>
      </c>
      <c r="P256" s="60">
        <f t="shared" si="90"/>
        <v>8885.603580246914</v>
      </c>
    </row>
    <row r="257" spans="1:16" ht="12.75">
      <c r="A257" s="38" t="s">
        <v>1466</v>
      </c>
      <c r="B257" s="37" t="s">
        <v>1399</v>
      </c>
      <c r="C257" s="38" t="s">
        <v>1467</v>
      </c>
      <c r="D257" s="60">
        <v>652.59</v>
      </c>
      <c r="E257" s="60">
        <v>791.19</v>
      </c>
      <c r="F257" s="60">
        <v>649.23</v>
      </c>
      <c r="G257" s="60">
        <v>766.31</v>
      </c>
      <c r="H257" s="60">
        <v>683.22</v>
      </c>
      <c r="I257" s="60">
        <v>824.28</v>
      </c>
      <c r="J257" s="60">
        <v>685.33</v>
      </c>
      <c r="K257" s="64">
        <v>858.66</v>
      </c>
      <c r="L257" s="64">
        <f t="shared" si="95"/>
        <v>789.4233333333333</v>
      </c>
      <c r="M257" s="64">
        <f t="shared" si="96"/>
        <v>777.8044444444445</v>
      </c>
      <c r="N257" s="64">
        <f t="shared" si="97"/>
        <v>808.6292592592594</v>
      </c>
      <c r="O257" s="64">
        <f t="shared" si="98"/>
        <v>791.9523456790124</v>
      </c>
      <c r="P257" s="60">
        <f t="shared" si="90"/>
        <v>9078.61938271605</v>
      </c>
    </row>
    <row r="258" spans="1:16" ht="12.75">
      <c r="A258" s="38" t="s">
        <v>1530</v>
      </c>
      <c r="B258" s="37" t="s">
        <v>1525</v>
      </c>
      <c r="C258" s="38" t="s">
        <v>1531</v>
      </c>
      <c r="D258" s="60">
        <v>659</v>
      </c>
      <c r="E258" s="60">
        <v>593.8</v>
      </c>
      <c r="F258" s="60">
        <v>595.64</v>
      </c>
      <c r="G258" s="60">
        <v>473.14</v>
      </c>
      <c r="H258" s="60">
        <v>0</v>
      </c>
      <c r="I258" s="60">
        <v>0</v>
      </c>
      <c r="J258" s="60">
        <v>0</v>
      </c>
      <c r="K258" s="64">
        <v>0</v>
      </c>
      <c r="L258" s="64">
        <f t="shared" si="95"/>
        <v>0</v>
      </c>
      <c r="M258" s="64">
        <f t="shared" si="96"/>
        <v>0</v>
      </c>
      <c r="N258" s="64">
        <f t="shared" si="97"/>
        <v>0</v>
      </c>
      <c r="O258" s="64">
        <f t="shared" si="98"/>
        <v>0</v>
      </c>
      <c r="P258" s="60">
        <f t="shared" si="90"/>
        <v>2321.58</v>
      </c>
    </row>
    <row r="259" spans="1:16" ht="12.75">
      <c r="A259" s="38" t="s">
        <v>1568</v>
      </c>
      <c r="B259" s="37" t="s">
        <v>1560</v>
      </c>
      <c r="C259" s="38" t="s">
        <v>1569</v>
      </c>
      <c r="D259" s="60">
        <v>861.16</v>
      </c>
      <c r="E259" s="60">
        <v>823.65</v>
      </c>
      <c r="F259" s="60">
        <v>816.99</v>
      </c>
      <c r="G259" s="60">
        <v>827.74</v>
      </c>
      <c r="H259" s="60">
        <v>1085.59</v>
      </c>
      <c r="I259" s="60">
        <v>1020.75</v>
      </c>
      <c r="J259" s="60">
        <v>1258.5</v>
      </c>
      <c r="K259" s="64">
        <v>1165.88</v>
      </c>
      <c r="L259" s="64">
        <f t="shared" si="95"/>
        <v>1148.3766666666668</v>
      </c>
      <c r="M259" s="64">
        <f t="shared" si="96"/>
        <v>1190.9188888888891</v>
      </c>
      <c r="N259" s="64">
        <f t="shared" si="97"/>
        <v>1168.3918518518522</v>
      </c>
      <c r="O259" s="64">
        <f t="shared" si="98"/>
        <v>1169.2291358024693</v>
      </c>
      <c r="P259" s="60">
        <f t="shared" si="90"/>
        <v>12537.176543209878</v>
      </c>
    </row>
    <row r="260" spans="1:16" ht="12.75">
      <c r="A260" s="38" t="s">
        <v>1570</v>
      </c>
      <c r="B260" s="37" t="s">
        <v>1538</v>
      </c>
      <c r="C260" s="38" t="s">
        <v>1572</v>
      </c>
      <c r="D260" s="60">
        <v>504.89</v>
      </c>
      <c r="E260" s="60">
        <v>606.52</v>
      </c>
      <c r="F260" s="60">
        <v>495.76</v>
      </c>
      <c r="G260" s="60">
        <v>12.41</v>
      </c>
      <c r="H260" s="60">
        <v>0</v>
      </c>
      <c r="I260" s="60">
        <v>0</v>
      </c>
      <c r="J260" s="60">
        <v>0</v>
      </c>
      <c r="K260" s="64">
        <v>0</v>
      </c>
      <c r="L260" s="64">
        <f t="shared" si="95"/>
        <v>0</v>
      </c>
      <c r="M260" s="64">
        <f t="shared" si="96"/>
        <v>0</v>
      </c>
      <c r="N260" s="64">
        <f t="shared" si="97"/>
        <v>0</v>
      </c>
      <c r="O260" s="64">
        <f t="shared" si="98"/>
        <v>0</v>
      </c>
      <c r="P260" s="60">
        <f t="shared" si="90"/>
        <v>1619.58</v>
      </c>
    </row>
    <row r="261" spans="1:16" ht="12.75">
      <c r="A261" s="38" t="s">
        <v>1571</v>
      </c>
      <c r="B261" s="37" t="s">
        <v>1402</v>
      </c>
      <c r="C261" s="38" t="s">
        <v>1573</v>
      </c>
      <c r="D261" s="60">
        <v>624.3</v>
      </c>
      <c r="E261" s="60">
        <v>762.03</v>
      </c>
      <c r="F261" s="60">
        <v>629.61</v>
      </c>
      <c r="G261" s="60">
        <v>759.81</v>
      </c>
      <c r="H261" s="60">
        <v>636.56</v>
      </c>
      <c r="I261" s="60">
        <v>784.53</v>
      </c>
      <c r="J261" s="60">
        <v>715.98</v>
      </c>
      <c r="K261" s="64">
        <v>748.58</v>
      </c>
      <c r="L261" s="64">
        <f t="shared" si="95"/>
        <v>749.6966666666667</v>
      </c>
      <c r="M261" s="64">
        <f t="shared" si="96"/>
        <v>738.0855555555555</v>
      </c>
      <c r="N261" s="64">
        <f t="shared" si="97"/>
        <v>745.454074074074</v>
      </c>
      <c r="O261" s="64">
        <f t="shared" si="98"/>
        <v>744.412098765432</v>
      </c>
      <c r="P261" s="60">
        <f t="shared" si="90"/>
        <v>8639.048395061727</v>
      </c>
    </row>
    <row r="262" spans="1:16" ht="12.75">
      <c r="A262" s="101" t="s">
        <v>1634</v>
      </c>
      <c r="B262" s="102" t="s">
        <v>1622</v>
      </c>
      <c r="C262" s="101" t="s">
        <v>1637</v>
      </c>
      <c r="D262" s="64"/>
      <c r="E262" s="64"/>
      <c r="F262" s="64"/>
      <c r="G262" s="64"/>
      <c r="H262" s="64"/>
      <c r="I262" s="64">
        <v>3.85</v>
      </c>
      <c r="J262" s="64">
        <v>43.84</v>
      </c>
      <c r="K262" s="64">
        <v>93.55</v>
      </c>
      <c r="L262" s="64">
        <f t="shared" si="95"/>
        <v>47.080000000000005</v>
      </c>
      <c r="M262" s="64">
        <f t="shared" si="96"/>
        <v>61.49</v>
      </c>
      <c r="N262" s="64">
        <f t="shared" si="97"/>
        <v>67.37333333333333</v>
      </c>
      <c r="O262" s="64">
        <f t="shared" si="98"/>
        <v>58.647777777777776</v>
      </c>
      <c r="P262" s="60">
        <f t="shared" si="90"/>
        <v>375.83111111111117</v>
      </c>
    </row>
    <row r="263" spans="1:16" ht="12.75">
      <c r="A263" s="101" t="s">
        <v>1635</v>
      </c>
      <c r="B263" s="102" t="s">
        <v>1612</v>
      </c>
      <c r="C263" s="101" t="s">
        <v>1636</v>
      </c>
      <c r="D263" s="64"/>
      <c r="E263" s="64"/>
      <c r="F263" s="64"/>
      <c r="G263" s="64"/>
      <c r="H263" s="64"/>
      <c r="I263" s="64">
        <v>684.22</v>
      </c>
      <c r="J263" s="64">
        <v>700.25</v>
      </c>
      <c r="K263" s="64">
        <v>2367.69</v>
      </c>
      <c r="L263" s="64">
        <f t="shared" si="95"/>
        <v>1250.72</v>
      </c>
      <c r="M263" s="64">
        <f t="shared" si="96"/>
        <v>1439.5533333333333</v>
      </c>
      <c r="N263" s="64">
        <f t="shared" si="97"/>
        <v>1685.9877777777776</v>
      </c>
      <c r="O263" s="64">
        <f t="shared" si="98"/>
        <v>1458.7537037037036</v>
      </c>
      <c r="P263" s="60">
        <f t="shared" si="90"/>
        <v>9587.174814814814</v>
      </c>
    </row>
    <row r="264" spans="1:16" ht="12.75">
      <c r="A264" s="101" t="s">
        <v>1667</v>
      </c>
      <c r="B264" s="102" t="s">
        <v>1668</v>
      </c>
      <c r="C264" s="101" t="s">
        <v>1669</v>
      </c>
      <c r="D264" s="60"/>
      <c r="E264" s="60"/>
      <c r="F264" s="60"/>
      <c r="G264" s="60"/>
      <c r="H264" s="60"/>
      <c r="I264" s="97"/>
      <c r="J264" s="60">
        <v>176.1</v>
      </c>
      <c r="K264" s="64">
        <v>1294.55</v>
      </c>
      <c r="L264" s="64">
        <f t="shared" si="95"/>
        <v>490.21666666666664</v>
      </c>
      <c r="M264" s="64">
        <f t="shared" si="96"/>
        <v>653.6222222222221</v>
      </c>
      <c r="N264" s="64">
        <f t="shared" si="97"/>
        <v>812.7962962962962</v>
      </c>
      <c r="O264" s="64">
        <f t="shared" si="98"/>
        <v>652.2117283950616</v>
      </c>
      <c r="P264" s="60">
        <f t="shared" si="90"/>
        <v>4079.496913580246</v>
      </c>
    </row>
    <row r="265" spans="1:16" ht="12.75">
      <c r="A265" s="101" t="s">
        <v>1670</v>
      </c>
      <c r="B265" s="102" t="s">
        <v>1671</v>
      </c>
      <c r="C265" s="101" t="s">
        <v>1672</v>
      </c>
      <c r="D265" s="60"/>
      <c r="E265" s="60"/>
      <c r="F265" s="60"/>
      <c r="G265" s="60"/>
      <c r="H265" s="60"/>
      <c r="I265" s="97"/>
      <c r="J265" s="60">
        <v>243.7</v>
      </c>
      <c r="K265" s="64">
        <v>354.16</v>
      </c>
      <c r="L265" s="64">
        <f t="shared" si="95"/>
        <v>199.28666666666666</v>
      </c>
      <c r="M265" s="64">
        <f t="shared" si="96"/>
        <v>265.71555555555557</v>
      </c>
      <c r="N265" s="64">
        <f t="shared" si="97"/>
        <v>273.0540740740741</v>
      </c>
      <c r="O265" s="64">
        <f t="shared" si="98"/>
        <v>246.01876543209877</v>
      </c>
      <c r="P265" s="60">
        <f t="shared" si="90"/>
        <v>1581.935061728395</v>
      </c>
    </row>
    <row r="266" spans="1:16" ht="12.75">
      <c r="A266" s="101" t="s">
        <v>1673</v>
      </c>
      <c r="B266" s="102" t="s">
        <v>1554</v>
      </c>
      <c r="C266" s="101" t="s">
        <v>1674</v>
      </c>
      <c r="D266" s="60"/>
      <c r="E266" s="60"/>
      <c r="F266" s="60"/>
      <c r="G266" s="60"/>
      <c r="H266" s="60"/>
      <c r="I266" s="97"/>
      <c r="J266" s="60">
        <v>537.6</v>
      </c>
      <c r="K266" s="64">
        <v>707.17</v>
      </c>
      <c r="L266" s="64">
        <f t="shared" si="95"/>
        <v>414.92333333333335</v>
      </c>
      <c r="M266" s="64">
        <f t="shared" si="96"/>
        <v>553.2311111111111</v>
      </c>
      <c r="N266" s="64">
        <f t="shared" si="97"/>
        <v>558.4414814814814</v>
      </c>
      <c r="O266" s="64">
        <f t="shared" si="98"/>
        <v>508.8653086419752</v>
      </c>
      <c r="P266" s="60">
        <f t="shared" si="90"/>
        <v>3280.231234567901</v>
      </c>
    </row>
    <row r="267" spans="1:16" ht="12.75">
      <c r="A267" s="101" t="s">
        <v>1675</v>
      </c>
      <c r="B267" s="102" t="s">
        <v>1551</v>
      </c>
      <c r="C267" s="101" t="s">
        <v>1676</v>
      </c>
      <c r="D267" s="60"/>
      <c r="E267" s="60"/>
      <c r="F267" s="60"/>
      <c r="G267" s="60"/>
      <c r="H267" s="60"/>
      <c r="I267" s="97"/>
      <c r="J267" s="60">
        <v>727.18</v>
      </c>
      <c r="K267" s="64">
        <v>742.17</v>
      </c>
      <c r="L267" s="64">
        <f t="shared" si="95"/>
        <v>489.7833333333333</v>
      </c>
      <c r="M267" s="64">
        <f t="shared" si="96"/>
        <v>653.0444444444444</v>
      </c>
      <c r="N267" s="64">
        <f t="shared" si="97"/>
        <v>628.3325925925925</v>
      </c>
      <c r="O267" s="64">
        <f t="shared" si="98"/>
        <v>590.3867901234566</v>
      </c>
      <c r="P267" s="60">
        <f t="shared" si="90"/>
        <v>3830.8971604938265</v>
      </c>
    </row>
    <row r="268" spans="1:16" ht="12.75">
      <c r="A268" s="56" t="s">
        <v>736</v>
      </c>
      <c r="B268" s="37"/>
      <c r="C268" s="61" t="s">
        <v>737</v>
      </c>
      <c r="D268" s="62">
        <f aca="true" t="shared" si="99" ref="D268:P268">D269</f>
        <v>274083.29</v>
      </c>
      <c r="E268" s="62">
        <f t="shared" si="99"/>
        <v>325641.13</v>
      </c>
      <c r="F268" s="62">
        <f t="shared" si="99"/>
        <v>316861.81</v>
      </c>
      <c r="G268" s="62">
        <f t="shared" si="99"/>
        <v>362288.54</v>
      </c>
      <c r="H268" s="62">
        <f t="shared" si="99"/>
        <v>370246.37</v>
      </c>
      <c r="I268" s="62">
        <f t="shared" si="99"/>
        <v>369025.17</v>
      </c>
      <c r="J268" s="62">
        <f t="shared" si="99"/>
        <v>399517.81</v>
      </c>
      <c r="K268" s="62">
        <f t="shared" si="99"/>
        <v>381560.27</v>
      </c>
      <c r="L268" s="62">
        <f t="shared" si="99"/>
        <v>383367.75000000006</v>
      </c>
      <c r="M268" s="62">
        <f t="shared" si="99"/>
        <v>388148.61</v>
      </c>
      <c r="N268" s="62">
        <f t="shared" si="99"/>
        <v>384358.87666666665</v>
      </c>
      <c r="O268" s="62">
        <f t="shared" si="99"/>
        <v>385291.74555555556</v>
      </c>
      <c r="P268" s="62">
        <f t="shared" si="99"/>
        <v>4340391.372222222</v>
      </c>
    </row>
    <row r="269" spans="1:16" ht="12.75">
      <c r="A269" s="56" t="s">
        <v>738</v>
      </c>
      <c r="B269" s="37"/>
      <c r="C269" s="61" t="s">
        <v>739</v>
      </c>
      <c r="D269" s="62">
        <f>SUM(D270:D271)</f>
        <v>274083.29</v>
      </c>
      <c r="E269" s="62">
        <f aca="true" t="shared" si="100" ref="E269:P269">SUM(E270:E271)</f>
        <v>325641.13</v>
      </c>
      <c r="F269" s="62">
        <f t="shared" si="100"/>
        <v>316861.81</v>
      </c>
      <c r="G269" s="62">
        <f t="shared" si="100"/>
        <v>362288.54</v>
      </c>
      <c r="H269" s="62">
        <f t="shared" si="100"/>
        <v>370246.37</v>
      </c>
      <c r="I269" s="62">
        <f t="shared" si="100"/>
        <v>369025.17</v>
      </c>
      <c r="J269" s="62">
        <f t="shared" si="100"/>
        <v>399517.81</v>
      </c>
      <c r="K269" s="62">
        <f t="shared" si="100"/>
        <v>381560.27</v>
      </c>
      <c r="L269" s="62">
        <f t="shared" si="100"/>
        <v>383367.75000000006</v>
      </c>
      <c r="M269" s="62">
        <f t="shared" si="100"/>
        <v>388148.61</v>
      </c>
      <c r="N269" s="62">
        <f t="shared" si="100"/>
        <v>384358.87666666665</v>
      </c>
      <c r="O269" s="62">
        <f t="shared" si="100"/>
        <v>385291.74555555556</v>
      </c>
      <c r="P269" s="62">
        <f t="shared" si="100"/>
        <v>4340391.372222222</v>
      </c>
    </row>
    <row r="270" spans="1:16" ht="12.75">
      <c r="A270" s="38" t="s">
        <v>740</v>
      </c>
      <c r="B270" s="37" t="s">
        <v>87</v>
      </c>
      <c r="C270" s="38" t="s">
        <v>741</v>
      </c>
      <c r="D270" s="60">
        <v>269402.69</v>
      </c>
      <c r="E270" s="60">
        <v>321348.93</v>
      </c>
      <c r="F270" s="60">
        <v>311263.19</v>
      </c>
      <c r="G270" s="60">
        <v>356395.12</v>
      </c>
      <c r="H270" s="60">
        <v>364045.38</v>
      </c>
      <c r="I270" s="60">
        <v>363464.44</v>
      </c>
      <c r="J270" s="60">
        <v>392460.92</v>
      </c>
      <c r="K270" s="64">
        <v>375009.43</v>
      </c>
      <c r="L270" s="64">
        <f aca="true" t="shared" si="101" ref="L270:O271">SUM(I270:K270)/3</f>
        <v>376978.26333333337</v>
      </c>
      <c r="M270" s="64">
        <f t="shared" si="101"/>
        <v>381482.8711111111</v>
      </c>
      <c r="N270" s="64">
        <f t="shared" si="101"/>
        <v>377823.52148148144</v>
      </c>
      <c r="O270" s="64">
        <f t="shared" si="101"/>
        <v>378761.5519753086</v>
      </c>
      <c r="P270" s="60">
        <f>SUM(D270:O270)</f>
        <v>4268436.307901234</v>
      </c>
    </row>
    <row r="271" spans="1:16" ht="12.75">
      <c r="A271" s="38" t="s">
        <v>276</v>
      </c>
      <c r="B271" s="37" t="s">
        <v>87</v>
      </c>
      <c r="C271" s="38" t="s">
        <v>1468</v>
      </c>
      <c r="D271" s="60">
        <v>4680.6</v>
      </c>
      <c r="E271" s="60">
        <v>4292.2</v>
      </c>
      <c r="F271" s="60">
        <v>5598.62</v>
      </c>
      <c r="G271" s="60">
        <v>5893.42</v>
      </c>
      <c r="H271" s="60">
        <v>6200.99</v>
      </c>
      <c r="I271" s="60">
        <v>5560.73</v>
      </c>
      <c r="J271" s="60">
        <v>7056.89</v>
      </c>
      <c r="K271" s="64">
        <v>6550.84</v>
      </c>
      <c r="L271" s="64">
        <f t="shared" si="101"/>
        <v>6389.486666666667</v>
      </c>
      <c r="M271" s="64">
        <f t="shared" si="101"/>
        <v>6665.738888888889</v>
      </c>
      <c r="N271" s="64">
        <f t="shared" si="101"/>
        <v>6535.355185185185</v>
      </c>
      <c r="O271" s="64">
        <f t="shared" si="101"/>
        <v>6530.193580246913</v>
      </c>
      <c r="P271" s="60">
        <f>SUM(D271:O271)</f>
        <v>71955.06432098764</v>
      </c>
    </row>
    <row r="272" spans="1:16" ht="12.75">
      <c r="A272" s="53" t="s">
        <v>277</v>
      </c>
      <c r="B272" s="37"/>
      <c r="C272" s="53" t="s">
        <v>278</v>
      </c>
      <c r="D272" s="55">
        <f>D273+D278</f>
        <v>1227356.42</v>
      </c>
      <c r="E272" s="55">
        <f aca="true" t="shared" si="102" ref="E272:P272">E273+E278</f>
        <v>2575322.8800000004</v>
      </c>
      <c r="F272" s="55">
        <f t="shared" si="102"/>
        <v>1661700.7</v>
      </c>
      <c r="G272" s="55">
        <f t="shared" si="102"/>
        <v>1833635.4300000002</v>
      </c>
      <c r="H272" s="55">
        <f t="shared" si="102"/>
        <v>2687486.4599999995</v>
      </c>
      <c r="I272" s="55">
        <f t="shared" si="102"/>
        <v>2987169.24</v>
      </c>
      <c r="J272" s="55">
        <f t="shared" si="102"/>
        <v>3233135.3200000003</v>
      </c>
      <c r="K272" s="55">
        <f t="shared" si="102"/>
        <v>4807245.4799999995</v>
      </c>
      <c r="L272" s="55">
        <f t="shared" si="102"/>
        <v>3676471.056666666</v>
      </c>
      <c r="M272" s="55">
        <f t="shared" si="102"/>
        <v>3904823.648888889</v>
      </c>
      <c r="N272" s="55">
        <f t="shared" si="102"/>
        <v>4128513.3385185176</v>
      </c>
      <c r="O272" s="55">
        <f t="shared" si="102"/>
        <v>3908192.492469135</v>
      </c>
      <c r="P272" s="55">
        <f t="shared" si="102"/>
        <v>36631052.466543205</v>
      </c>
    </row>
    <row r="273" spans="1:16" ht="13.5" customHeight="1">
      <c r="A273" s="56" t="s">
        <v>279</v>
      </c>
      <c r="B273" s="37"/>
      <c r="C273" s="56" t="s">
        <v>280</v>
      </c>
      <c r="D273" s="58">
        <f>SUM(D274:D277)</f>
        <v>1187331.42</v>
      </c>
      <c r="E273" s="58">
        <f aca="true" t="shared" si="103" ref="E273:P273">SUM(E274:E277)</f>
        <v>2543940.3800000004</v>
      </c>
      <c r="F273" s="58">
        <f t="shared" si="103"/>
        <v>1623280.7</v>
      </c>
      <c r="G273" s="58">
        <f t="shared" si="103"/>
        <v>1790975.4300000002</v>
      </c>
      <c r="H273" s="58">
        <f t="shared" si="103"/>
        <v>2649706.4599999995</v>
      </c>
      <c r="I273" s="58">
        <f t="shared" si="103"/>
        <v>2953201.74</v>
      </c>
      <c r="J273" s="58">
        <f t="shared" si="103"/>
        <v>3204825.3200000003</v>
      </c>
      <c r="K273" s="58">
        <f t="shared" si="103"/>
        <v>4786445.4799999995</v>
      </c>
      <c r="L273" s="58">
        <f t="shared" si="103"/>
        <v>3645128.556666666</v>
      </c>
      <c r="M273" s="58">
        <f t="shared" si="103"/>
        <v>3875567.958888889</v>
      </c>
      <c r="N273" s="58">
        <f t="shared" si="103"/>
        <v>4100165.5585185178</v>
      </c>
      <c r="O273" s="58">
        <f t="shared" si="103"/>
        <v>3878530.9624691354</v>
      </c>
      <c r="P273" s="58">
        <f t="shared" si="103"/>
        <v>36239099.966543205</v>
      </c>
    </row>
    <row r="274" spans="1:16" ht="12.75">
      <c r="A274" s="38" t="s">
        <v>281</v>
      </c>
      <c r="B274" s="37" t="s">
        <v>380</v>
      </c>
      <c r="C274" s="38" t="s">
        <v>282</v>
      </c>
      <c r="D274" s="60">
        <v>1163329.69</v>
      </c>
      <c r="E274" s="60">
        <v>2516902.22</v>
      </c>
      <c r="F274" s="60">
        <v>1600743.43</v>
      </c>
      <c r="G274" s="60">
        <v>1769211.25</v>
      </c>
      <c r="H274" s="60">
        <v>2620477.61</v>
      </c>
      <c r="I274" s="60">
        <v>2928354.47</v>
      </c>
      <c r="J274" s="60">
        <v>3176432.37</v>
      </c>
      <c r="K274" s="64">
        <v>4754489.31</v>
      </c>
      <c r="L274" s="64">
        <f>SUM(I274:K274)/3</f>
        <v>3619758.7166666663</v>
      </c>
      <c r="M274" s="64">
        <f aca="true" t="shared" si="104" ref="M274:O277">SUM(J274:L274)/3</f>
        <v>3850226.7988888887</v>
      </c>
      <c r="N274" s="64">
        <f t="shared" si="104"/>
        <v>4074824.941851851</v>
      </c>
      <c r="O274" s="64">
        <f t="shared" si="104"/>
        <v>3848270.1524691354</v>
      </c>
      <c r="P274" s="60">
        <f aca="true" t="shared" si="105" ref="P274:P279">SUM(D274:O274)</f>
        <v>35923020.95987654</v>
      </c>
    </row>
    <row r="275" spans="1:16" ht="12.75">
      <c r="A275" s="38" t="s">
        <v>381</v>
      </c>
      <c r="B275" s="37" t="s">
        <v>380</v>
      </c>
      <c r="C275" s="38" t="s">
        <v>382</v>
      </c>
      <c r="D275" s="60">
        <v>283.4</v>
      </c>
      <c r="E275" s="60">
        <v>424.42</v>
      </c>
      <c r="F275" s="60">
        <v>431.29</v>
      </c>
      <c r="G275" s="60">
        <v>312.09</v>
      </c>
      <c r="H275" s="60">
        <v>271.51</v>
      </c>
      <c r="I275" s="60">
        <v>455.88</v>
      </c>
      <c r="J275" s="60">
        <v>342.79</v>
      </c>
      <c r="K275" s="64">
        <v>310.85</v>
      </c>
      <c r="L275" s="64">
        <f>SUM(I275:K275)/3</f>
        <v>369.84</v>
      </c>
      <c r="M275" s="64">
        <f t="shared" si="104"/>
        <v>341.16</v>
      </c>
      <c r="N275" s="64">
        <f t="shared" si="104"/>
        <v>340.61666666666673</v>
      </c>
      <c r="O275" s="64">
        <v>309.39</v>
      </c>
      <c r="P275" s="60">
        <f t="shared" si="105"/>
        <v>4193.236666666667</v>
      </c>
    </row>
    <row r="276" spans="1:16" ht="12.75">
      <c r="A276" s="38" t="s">
        <v>283</v>
      </c>
      <c r="B276" s="37" t="s">
        <v>380</v>
      </c>
      <c r="C276" s="38" t="s">
        <v>383</v>
      </c>
      <c r="D276" s="60">
        <v>23718.33</v>
      </c>
      <c r="E276" s="60">
        <v>26613.74</v>
      </c>
      <c r="F276" s="60">
        <v>22105.98</v>
      </c>
      <c r="G276" s="60">
        <v>21452.09</v>
      </c>
      <c r="H276" s="60">
        <v>28957.34</v>
      </c>
      <c r="I276" s="60">
        <v>24391.39</v>
      </c>
      <c r="J276" s="60">
        <v>28050.16</v>
      </c>
      <c r="K276" s="64">
        <v>31645.32</v>
      </c>
      <c r="L276" s="64">
        <v>25000</v>
      </c>
      <c r="M276" s="64">
        <f>L276</f>
        <v>25000</v>
      </c>
      <c r="N276" s="64">
        <f>M276</f>
        <v>25000</v>
      </c>
      <c r="O276" s="64">
        <v>29951.42</v>
      </c>
      <c r="P276" s="60">
        <f t="shared" si="105"/>
        <v>311885.76999999996</v>
      </c>
    </row>
    <row r="277" spans="1:16" ht="12.75">
      <c r="A277" s="38" t="s">
        <v>1469</v>
      </c>
      <c r="B277" s="37" t="s">
        <v>380</v>
      </c>
      <c r="C277" s="38" t="s">
        <v>1404</v>
      </c>
      <c r="D277" s="60">
        <v>0</v>
      </c>
      <c r="E277" s="60">
        <v>0</v>
      </c>
      <c r="F277" s="60">
        <v>0</v>
      </c>
      <c r="G277" s="60">
        <v>0</v>
      </c>
      <c r="H277" s="60">
        <v>0</v>
      </c>
      <c r="I277" s="60">
        <v>0</v>
      </c>
      <c r="J277" s="60">
        <v>0</v>
      </c>
      <c r="K277" s="64">
        <v>0</v>
      </c>
      <c r="L277" s="64">
        <f>SUM(I277:K277)/3</f>
        <v>0</v>
      </c>
      <c r="M277" s="64">
        <f t="shared" si="104"/>
        <v>0</v>
      </c>
      <c r="N277" s="64">
        <f t="shared" si="104"/>
        <v>0</v>
      </c>
      <c r="O277" s="64">
        <f t="shared" si="104"/>
        <v>0</v>
      </c>
      <c r="P277" s="60">
        <f t="shared" si="105"/>
        <v>0</v>
      </c>
    </row>
    <row r="278" spans="1:16" ht="13.5" customHeight="1">
      <c r="A278" s="56" t="s">
        <v>1379</v>
      </c>
      <c r="B278" s="37"/>
      <c r="C278" s="56" t="s">
        <v>1380</v>
      </c>
      <c r="D278" s="58">
        <f>D279</f>
        <v>40025</v>
      </c>
      <c r="E278" s="58">
        <f aca="true" t="shared" si="106" ref="E278:P278">E279</f>
        <v>31382.5</v>
      </c>
      <c r="F278" s="58">
        <f t="shared" si="106"/>
        <v>38420</v>
      </c>
      <c r="G278" s="58">
        <f t="shared" si="106"/>
        <v>42660</v>
      </c>
      <c r="H278" s="58">
        <f t="shared" si="106"/>
        <v>37780</v>
      </c>
      <c r="I278" s="58">
        <f t="shared" si="106"/>
        <v>33967.5</v>
      </c>
      <c r="J278" s="58">
        <f t="shared" si="106"/>
        <v>28310</v>
      </c>
      <c r="K278" s="58">
        <f t="shared" si="106"/>
        <v>20800</v>
      </c>
      <c r="L278" s="58">
        <f t="shared" si="106"/>
        <v>31342.5</v>
      </c>
      <c r="M278" s="58">
        <f t="shared" si="106"/>
        <v>29255.69</v>
      </c>
      <c r="N278" s="58">
        <f t="shared" si="106"/>
        <v>28347.78</v>
      </c>
      <c r="O278" s="58">
        <f t="shared" si="106"/>
        <v>29661.53</v>
      </c>
      <c r="P278" s="58">
        <f t="shared" si="106"/>
        <v>391952.5</v>
      </c>
    </row>
    <row r="279" spans="1:16" ht="12.75">
      <c r="A279" s="38" t="s">
        <v>1381</v>
      </c>
      <c r="B279" s="37" t="s">
        <v>380</v>
      </c>
      <c r="C279" s="38" t="s">
        <v>1380</v>
      </c>
      <c r="D279" s="60">
        <v>40025</v>
      </c>
      <c r="E279" s="60">
        <v>31382.5</v>
      </c>
      <c r="F279" s="60">
        <v>38420</v>
      </c>
      <c r="G279" s="60">
        <v>42660</v>
      </c>
      <c r="H279" s="60">
        <v>37780</v>
      </c>
      <c r="I279" s="60">
        <v>33967.5</v>
      </c>
      <c r="J279" s="60">
        <v>28310</v>
      </c>
      <c r="K279" s="64">
        <v>20800</v>
      </c>
      <c r="L279" s="64">
        <f>27692.5+3650</f>
        <v>31342.5</v>
      </c>
      <c r="M279" s="64">
        <f>25600.85+3654.84</f>
        <v>29255.69</v>
      </c>
      <c r="N279" s="64">
        <f>24697.78+3650</f>
        <v>28347.78</v>
      </c>
      <c r="O279" s="64">
        <f>25997.04+3664.49</f>
        <v>29661.53</v>
      </c>
      <c r="P279" s="60">
        <f t="shared" si="105"/>
        <v>391952.5</v>
      </c>
    </row>
    <row r="280" spans="1:16" ht="12.75">
      <c r="A280" s="51" t="s">
        <v>208</v>
      </c>
      <c r="B280" s="37"/>
      <c r="C280" s="51" t="s">
        <v>209</v>
      </c>
      <c r="D280" s="50">
        <f>D281</f>
        <v>0</v>
      </c>
      <c r="E280" s="50">
        <f aca="true" t="shared" si="107" ref="D280:F282">E281</f>
        <v>20608.76</v>
      </c>
      <c r="F280" s="50">
        <f t="shared" si="107"/>
        <v>38651.16</v>
      </c>
      <c r="G280" s="50">
        <f>G281</f>
        <v>19287.37</v>
      </c>
      <c r="H280" s="50">
        <f aca="true" t="shared" si="108" ref="H280:P282">H281</f>
        <v>18666.62</v>
      </c>
      <c r="I280" s="50">
        <f t="shared" si="108"/>
        <v>19135.39</v>
      </c>
      <c r="J280" s="50">
        <f t="shared" si="108"/>
        <v>0</v>
      </c>
      <c r="K280" s="50">
        <f t="shared" si="108"/>
        <v>38351.15</v>
      </c>
      <c r="L280" s="50">
        <f t="shared" si="108"/>
        <v>19162.18</v>
      </c>
      <c r="M280" s="50">
        <f t="shared" si="108"/>
        <v>19171.11</v>
      </c>
      <c r="N280" s="50">
        <f t="shared" si="108"/>
        <v>19166.645</v>
      </c>
      <c r="O280" s="50">
        <f t="shared" si="108"/>
        <v>19166.645</v>
      </c>
      <c r="P280" s="50">
        <f t="shared" si="108"/>
        <v>231367.02999999997</v>
      </c>
    </row>
    <row r="281" spans="1:16" ht="12.75">
      <c r="A281" s="53" t="s">
        <v>210</v>
      </c>
      <c r="B281" s="37"/>
      <c r="C281" s="53" t="s">
        <v>211</v>
      </c>
      <c r="D281" s="55">
        <f t="shared" si="107"/>
        <v>0</v>
      </c>
      <c r="E281" s="55">
        <f t="shared" si="107"/>
        <v>20608.76</v>
      </c>
      <c r="F281" s="55">
        <f t="shared" si="107"/>
        <v>38651.16</v>
      </c>
      <c r="G281" s="55">
        <f>G282</f>
        <v>19287.37</v>
      </c>
      <c r="H281" s="55">
        <f t="shared" si="108"/>
        <v>18666.62</v>
      </c>
      <c r="I281" s="55">
        <f t="shared" si="108"/>
        <v>19135.39</v>
      </c>
      <c r="J281" s="55">
        <f t="shared" si="108"/>
        <v>0</v>
      </c>
      <c r="K281" s="55">
        <f t="shared" si="108"/>
        <v>38351.15</v>
      </c>
      <c r="L281" s="55">
        <f t="shared" si="108"/>
        <v>19162.18</v>
      </c>
      <c r="M281" s="55">
        <f t="shared" si="108"/>
        <v>19171.11</v>
      </c>
      <c r="N281" s="55">
        <f t="shared" si="108"/>
        <v>19166.645</v>
      </c>
      <c r="O281" s="55">
        <f t="shared" si="108"/>
        <v>19166.645</v>
      </c>
      <c r="P281" s="55">
        <f t="shared" si="108"/>
        <v>231367.02999999997</v>
      </c>
    </row>
    <row r="282" spans="1:16" ht="12.75">
      <c r="A282" s="56" t="s">
        <v>212</v>
      </c>
      <c r="B282" s="37"/>
      <c r="C282" s="56" t="s">
        <v>213</v>
      </c>
      <c r="D282" s="62">
        <f t="shared" si="107"/>
        <v>0</v>
      </c>
      <c r="E282" s="62">
        <f t="shared" si="107"/>
        <v>20608.76</v>
      </c>
      <c r="F282" s="62">
        <f t="shared" si="107"/>
        <v>38651.16</v>
      </c>
      <c r="G282" s="62">
        <f>G283</f>
        <v>19287.37</v>
      </c>
      <c r="H282" s="62">
        <f t="shared" si="108"/>
        <v>18666.62</v>
      </c>
      <c r="I282" s="62">
        <f>I283</f>
        <v>19135.39</v>
      </c>
      <c r="J282" s="62">
        <f>J283</f>
        <v>0</v>
      </c>
      <c r="K282" s="62">
        <f t="shared" si="108"/>
        <v>38351.15</v>
      </c>
      <c r="L282" s="62">
        <f t="shared" si="108"/>
        <v>19162.18</v>
      </c>
      <c r="M282" s="62">
        <f t="shared" si="108"/>
        <v>19171.11</v>
      </c>
      <c r="N282" s="62">
        <f t="shared" si="108"/>
        <v>19166.645</v>
      </c>
      <c r="O282" s="62">
        <f t="shared" si="108"/>
        <v>19166.645</v>
      </c>
      <c r="P282" s="62">
        <f t="shared" si="108"/>
        <v>231367.02999999997</v>
      </c>
    </row>
    <row r="283" spans="1:16" ht="12.75">
      <c r="A283" s="38" t="s">
        <v>214</v>
      </c>
      <c r="B283" s="37" t="s">
        <v>87</v>
      </c>
      <c r="C283" s="38" t="s">
        <v>215</v>
      </c>
      <c r="D283" s="60">
        <v>0</v>
      </c>
      <c r="E283" s="60">
        <v>20608.76</v>
      </c>
      <c r="F283" s="60">
        <v>38651.16</v>
      </c>
      <c r="G283" s="60">
        <v>19287.37</v>
      </c>
      <c r="H283" s="60">
        <v>18666.62</v>
      </c>
      <c r="I283" s="60">
        <v>19135.39</v>
      </c>
      <c r="J283" s="60">
        <v>0</v>
      </c>
      <c r="K283" s="60">
        <v>38351.15</v>
      </c>
      <c r="L283" s="64">
        <f>SUM(I283:K283)/3</f>
        <v>19162.18</v>
      </c>
      <c r="M283" s="64">
        <f>SUM(J283:L283)/3</f>
        <v>19171.11</v>
      </c>
      <c r="N283" s="64">
        <f>SUM(L283:M283)/2</f>
        <v>19166.645</v>
      </c>
      <c r="O283" s="64">
        <f>SUM(L283:N283)/3</f>
        <v>19166.645</v>
      </c>
      <c r="P283" s="60">
        <f>SUM(D283:O283)</f>
        <v>231367.02999999997</v>
      </c>
    </row>
    <row r="284" spans="1:16" ht="12.75">
      <c r="A284" s="48" t="s">
        <v>742</v>
      </c>
      <c r="B284" s="37"/>
      <c r="C284" s="48" t="s">
        <v>743</v>
      </c>
      <c r="D284" s="50">
        <f aca="true" t="shared" si="109" ref="D284:P284">SUM(D285)</f>
        <v>0</v>
      </c>
      <c r="E284" s="50">
        <f t="shared" si="109"/>
        <v>0</v>
      </c>
      <c r="F284" s="50">
        <f t="shared" si="109"/>
        <v>0</v>
      </c>
      <c r="G284" s="50">
        <f t="shared" si="109"/>
        <v>0</v>
      </c>
      <c r="H284" s="50">
        <f t="shared" si="109"/>
        <v>0</v>
      </c>
      <c r="I284" s="50">
        <f t="shared" si="109"/>
        <v>0</v>
      </c>
      <c r="J284" s="50">
        <f t="shared" si="109"/>
        <v>0</v>
      </c>
      <c r="K284" s="50">
        <f t="shared" si="109"/>
        <v>0</v>
      </c>
      <c r="L284" s="50">
        <f t="shared" si="109"/>
        <v>0</v>
      </c>
      <c r="M284" s="50">
        <f t="shared" si="109"/>
        <v>0</v>
      </c>
      <c r="N284" s="50">
        <f t="shared" si="109"/>
        <v>0</v>
      </c>
      <c r="O284" s="50">
        <f t="shared" si="109"/>
        <v>0</v>
      </c>
      <c r="P284" s="50">
        <f t="shared" si="109"/>
        <v>0</v>
      </c>
    </row>
    <row r="285" spans="1:16" ht="12.75">
      <c r="A285" s="51" t="s">
        <v>744</v>
      </c>
      <c r="B285" s="37"/>
      <c r="C285" s="51" t="s">
        <v>745</v>
      </c>
      <c r="D285" s="50">
        <f aca="true" t="shared" si="110" ref="D285:P285">SUM(D286:D286)</f>
        <v>0</v>
      </c>
      <c r="E285" s="50">
        <f t="shared" si="110"/>
        <v>0</v>
      </c>
      <c r="F285" s="50">
        <f t="shared" si="110"/>
        <v>0</v>
      </c>
      <c r="G285" s="50">
        <f t="shared" si="110"/>
        <v>0</v>
      </c>
      <c r="H285" s="50">
        <f t="shared" si="110"/>
        <v>0</v>
      </c>
      <c r="I285" s="50">
        <f t="shared" si="110"/>
        <v>0</v>
      </c>
      <c r="J285" s="50">
        <f t="shared" si="110"/>
        <v>0</v>
      </c>
      <c r="K285" s="50">
        <f t="shared" si="110"/>
        <v>0</v>
      </c>
      <c r="L285" s="50">
        <f t="shared" si="110"/>
        <v>0</v>
      </c>
      <c r="M285" s="50">
        <f t="shared" si="110"/>
        <v>0</v>
      </c>
      <c r="N285" s="50">
        <f t="shared" si="110"/>
        <v>0</v>
      </c>
      <c r="O285" s="50">
        <f t="shared" si="110"/>
        <v>0</v>
      </c>
      <c r="P285" s="50">
        <f t="shared" si="110"/>
        <v>0</v>
      </c>
    </row>
    <row r="286" spans="1:16" ht="12.75">
      <c r="A286" s="38" t="s">
        <v>287</v>
      </c>
      <c r="B286" s="37" t="s">
        <v>87</v>
      </c>
      <c r="C286" s="38" t="s">
        <v>746</v>
      </c>
      <c r="D286" s="60">
        <v>0</v>
      </c>
      <c r="E286" s="60">
        <v>0</v>
      </c>
      <c r="F286" s="60">
        <v>0</v>
      </c>
      <c r="G286" s="60">
        <v>0</v>
      </c>
      <c r="H286" s="60">
        <v>0</v>
      </c>
      <c r="I286" s="60">
        <v>0</v>
      </c>
      <c r="J286" s="60">
        <v>0</v>
      </c>
      <c r="K286" s="60">
        <v>0</v>
      </c>
      <c r="L286" s="60">
        <v>0</v>
      </c>
      <c r="M286" s="60">
        <v>0</v>
      </c>
      <c r="N286" s="60">
        <v>0</v>
      </c>
      <c r="O286" s="60">
        <v>0</v>
      </c>
      <c r="P286" s="60">
        <f>SUM(D286:O286)</f>
        <v>0</v>
      </c>
    </row>
    <row r="287" spans="1:16" ht="12.75">
      <c r="A287" s="48" t="s">
        <v>747</v>
      </c>
      <c r="B287" s="37"/>
      <c r="C287" s="48" t="s">
        <v>748</v>
      </c>
      <c r="D287" s="50">
        <f aca="true" t="shared" si="111" ref="D287:P288">SUM(D288)</f>
        <v>699393.46</v>
      </c>
      <c r="E287" s="50">
        <f t="shared" si="111"/>
        <v>509257.57</v>
      </c>
      <c r="F287" s="50">
        <f t="shared" si="111"/>
        <v>570069.15</v>
      </c>
      <c r="G287" s="50">
        <f>SUM(G288)</f>
        <v>508197.66</v>
      </c>
      <c r="H287" s="50">
        <f t="shared" si="111"/>
        <v>528603.0900000001</v>
      </c>
      <c r="I287" s="50">
        <f t="shared" si="111"/>
        <v>555534.5</v>
      </c>
      <c r="J287" s="50">
        <f t="shared" si="111"/>
        <v>618889.61</v>
      </c>
      <c r="K287" s="50">
        <f t="shared" si="111"/>
        <v>604475.4299999999</v>
      </c>
      <c r="L287" s="50">
        <f t="shared" si="111"/>
        <v>585192.8799999999</v>
      </c>
      <c r="M287" s="50">
        <f t="shared" si="111"/>
        <v>595079.0066666666</v>
      </c>
      <c r="N287" s="50">
        <f t="shared" si="111"/>
        <v>594915.7722222223</v>
      </c>
      <c r="O287" s="50">
        <f t="shared" si="111"/>
        <v>591729.2196296295</v>
      </c>
      <c r="P287" s="50">
        <f t="shared" si="111"/>
        <v>6961337.348518519</v>
      </c>
    </row>
    <row r="288" spans="1:16" ht="12.75">
      <c r="A288" s="53" t="s">
        <v>749</v>
      </c>
      <c r="B288" s="37"/>
      <c r="C288" s="53" t="s">
        <v>750</v>
      </c>
      <c r="D288" s="55">
        <f t="shared" si="111"/>
        <v>699393.46</v>
      </c>
      <c r="E288" s="55">
        <f t="shared" si="111"/>
        <v>509257.57</v>
      </c>
      <c r="F288" s="55">
        <f t="shared" si="111"/>
        <v>570069.15</v>
      </c>
      <c r="G288" s="55">
        <f t="shared" si="111"/>
        <v>508197.66</v>
      </c>
      <c r="H288" s="55">
        <f t="shared" si="111"/>
        <v>528603.0900000001</v>
      </c>
      <c r="I288" s="55">
        <f t="shared" si="111"/>
        <v>555534.5</v>
      </c>
      <c r="J288" s="55">
        <f t="shared" si="111"/>
        <v>618889.61</v>
      </c>
      <c r="K288" s="55">
        <f t="shared" si="111"/>
        <v>604475.4299999999</v>
      </c>
      <c r="L288" s="55">
        <f t="shared" si="111"/>
        <v>585192.8799999999</v>
      </c>
      <c r="M288" s="55">
        <f t="shared" si="111"/>
        <v>595079.0066666666</v>
      </c>
      <c r="N288" s="55">
        <f t="shared" si="111"/>
        <v>594915.7722222223</v>
      </c>
      <c r="O288" s="55">
        <f t="shared" si="111"/>
        <v>591729.2196296295</v>
      </c>
      <c r="P288" s="55">
        <f t="shared" si="111"/>
        <v>6961337.348518519</v>
      </c>
    </row>
    <row r="289" spans="1:16" ht="12.75">
      <c r="A289" s="56" t="s">
        <v>751</v>
      </c>
      <c r="B289" s="37"/>
      <c r="C289" s="56" t="s">
        <v>752</v>
      </c>
      <c r="D289" s="62">
        <f aca="true" t="shared" si="112" ref="D289:J289">SUM(D290:D292)</f>
        <v>699393.46</v>
      </c>
      <c r="E289" s="62">
        <f t="shared" si="112"/>
        <v>509257.57</v>
      </c>
      <c r="F289" s="62">
        <f t="shared" si="112"/>
        <v>570069.15</v>
      </c>
      <c r="G289" s="62">
        <f t="shared" si="112"/>
        <v>508197.66</v>
      </c>
      <c r="H289" s="62">
        <f t="shared" si="112"/>
        <v>528603.0900000001</v>
      </c>
      <c r="I289" s="62">
        <f t="shared" si="112"/>
        <v>555534.5</v>
      </c>
      <c r="J289" s="62">
        <f t="shared" si="112"/>
        <v>618889.61</v>
      </c>
      <c r="K289" s="62">
        <f aca="true" t="shared" si="113" ref="K289:P289">SUM(K290:K292)</f>
        <v>604475.4299999999</v>
      </c>
      <c r="L289" s="62">
        <f t="shared" si="113"/>
        <v>585192.8799999999</v>
      </c>
      <c r="M289" s="62">
        <f t="shared" si="113"/>
        <v>595079.0066666666</v>
      </c>
      <c r="N289" s="62">
        <f t="shared" si="113"/>
        <v>594915.7722222223</v>
      </c>
      <c r="O289" s="62">
        <f t="shared" si="113"/>
        <v>591729.2196296295</v>
      </c>
      <c r="P289" s="62">
        <f t="shared" si="113"/>
        <v>6961337.348518519</v>
      </c>
    </row>
    <row r="290" spans="1:16" ht="12.75">
      <c r="A290" s="38" t="s">
        <v>753</v>
      </c>
      <c r="B290" s="37" t="s">
        <v>102</v>
      </c>
      <c r="C290" s="38" t="s">
        <v>754</v>
      </c>
      <c r="D290" s="60">
        <v>329332.5</v>
      </c>
      <c r="E290" s="60">
        <v>184556.25</v>
      </c>
      <c r="F290" s="60">
        <v>184556.25</v>
      </c>
      <c r="G290" s="60">
        <v>184556.25</v>
      </c>
      <c r="H290" s="60">
        <v>184556.25</v>
      </c>
      <c r="I290" s="60">
        <v>184556.25</v>
      </c>
      <c r="J290" s="60">
        <v>207877.15</v>
      </c>
      <c r="K290" s="60">
        <v>184556.25</v>
      </c>
      <c r="L290" s="60">
        <f>K290</f>
        <v>184556.25</v>
      </c>
      <c r="M290" s="60">
        <f>L290</f>
        <v>184556.25</v>
      </c>
      <c r="N290" s="60">
        <f>M290</f>
        <v>184556.25</v>
      </c>
      <c r="O290" s="60">
        <f>N290</f>
        <v>184556.25</v>
      </c>
      <c r="P290" s="60">
        <f>SUM(D290:O290)</f>
        <v>2382772.15</v>
      </c>
    </row>
    <row r="291" spans="1:16" ht="12.75">
      <c r="A291" s="38" t="s">
        <v>456</v>
      </c>
      <c r="B291" s="37" t="s">
        <v>98</v>
      </c>
      <c r="C291" s="38" t="s">
        <v>755</v>
      </c>
      <c r="D291" s="60">
        <v>370060.96</v>
      </c>
      <c r="E291" s="60">
        <v>324701.32</v>
      </c>
      <c r="F291" s="60">
        <v>385512.9</v>
      </c>
      <c r="G291" s="60">
        <v>323641.41</v>
      </c>
      <c r="H291" s="60">
        <v>344046.84</v>
      </c>
      <c r="I291" s="60">
        <v>370978.25</v>
      </c>
      <c r="J291" s="60">
        <v>411012.46</v>
      </c>
      <c r="K291" s="60">
        <v>419919.18</v>
      </c>
      <c r="L291" s="64">
        <f>SUM(I291:K291)/3</f>
        <v>400636.62999999995</v>
      </c>
      <c r="M291" s="64">
        <f>SUM(J291:L291)/3</f>
        <v>410522.75666666665</v>
      </c>
      <c r="N291" s="64">
        <f>SUM(K291:M291)/3</f>
        <v>410359.52222222224</v>
      </c>
      <c r="O291" s="64">
        <f>SUM(L291:N291)/3</f>
        <v>407172.9696296296</v>
      </c>
      <c r="P291" s="60">
        <f>SUM(D291:O291)</f>
        <v>4578565.198518519</v>
      </c>
    </row>
    <row r="292" spans="1:16" ht="12.75">
      <c r="A292" s="38" t="s">
        <v>756</v>
      </c>
      <c r="B292" s="37" t="s">
        <v>90</v>
      </c>
      <c r="C292" s="38" t="s">
        <v>757</v>
      </c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>
        <f>SUM(D292:O292)</f>
        <v>0</v>
      </c>
    </row>
    <row r="293" spans="1:16" ht="12.75">
      <c r="A293" s="48" t="s">
        <v>758</v>
      </c>
      <c r="B293" s="37"/>
      <c r="C293" s="48" t="s">
        <v>759</v>
      </c>
      <c r="D293" s="50">
        <f aca="true" t="shared" si="114" ref="D293:P293">SUM(D294+D428)</f>
        <v>29142971.55</v>
      </c>
      <c r="E293" s="50">
        <f t="shared" si="114"/>
        <v>21259732.490000002</v>
      </c>
      <c r="F293" s="50">
        <f t="shared" si="114"/>
        <v>19676902.499999996</v>
      </c>
      <c r="G293" s="50">
        <f t="shared" si="114"/>
        <v>23556745.59</v>
      </c>
      <c r="H293" s="50">
        <f t="shared" si="114"/>
        <v>22116382.939999998</v>
      </c>
      <c r="I293" s="50">
        <f t="shared" si="114"/>
        <v>21037842.019999996</v>
      </c>
      <c r="J293" s="50">
        <f t="shared" si="114"/>
        <v>25334922.189999998</v>
      </c>
      <c r="K293" s="50">
        <f t="shared" si="114"/>
        <v>18946001.97</v>
      </c>
      <c r="L293" s="50">
        <f t="shared" si="114"/>
        <v>20038732.08</v>
      </c>
      <c r="M293" s="50">
        <f t="shared" si="114"/>
        <v>18770386.21</v>
      </c>
      <c r="N293" s="50">
        <f t="shared" si="114"/>
        <v>20843738.83</v>
      </c>
      <c r="O293" s="50">
        <f t="shared" si="114"/>
        <v>29123195.939999998</v>
      </c>
      <c r="P293" s="50">
        <f t="shared" si="114"/>
        <v>269847554.31</v>
      </c>
    </row>
    <row r="294" spans="1:16" ht="12.75">
      <c r="A294" s="51" t="s">
        <v>760</v>
      </c>
      <c r="B294" s="37"/>
      <c r="C294" s="51" t="s">
        <v>761</v>
      </c>
      <c r="D294" s="50">
        <f aca="true" t="shared" si="115" ref="D294:P294">SUM(D295+D385+D426)</f>
        <v>29142971.55</v>
      </c>
      <c r="E294" s="50">
        <f t="shared" si="115"/>
        <v>21259732.490000002</v>
      </c>
      <c r="F294" s="50">
        <f t="shared" si="115"/>
        <v>19613502.009999998</v>
      </c>
      <c r="G294" s="50">
        <f t="shared" si="115"/>
        <v>23547346.08</v>
      </c>
      <c r="H294" s="50">
        <f t="shared" si="115"/>
        <v>22079982.939999998</v>
      </c>
      <c r="I294" s="50">
        <f t="shared" si="115"/>
        <v>21001442.019999996</v>
      </c>
      <c r="J294" s="50">
        <f t="shared" si="115"/>
        <v>25256486.189999998</v>
      </c>
      <c r="K294" s="50">
        <f t="shared" si="115"/>
        <v>18909601.97</v>
      </c>
      <c r="L294" s="50">
        <f t="shared" si="115"/>
        <v>20002332.08</v>
      </c>
      <c r="M294" s="50">
        <f t="shared" si="115"/>
        <v>18733986.21</v>
      </c>
      <c r="N294" s="50">
        <f t="shared" si="115"/>
        <v>20807338.83</v>
      </c>
      <c r="O294" s="50">
        <f t="shared" si="115"/>
        <v>29086795.939999998</v>
      </c>
      <c r="P294" s="50">
        <f t="shared" si="115"/>
        <v>269441518.31</v>
      </c>
    </row>
    <row r="295" spans="1:16" ht="12.75">
      <c r="A295" s="53" t="s">
        <v>762</v>
      </c>
      <c r="B295" s="37"/>
      <c r="C295" s="53" t="s">
        <v>763</v>
      </c>
      <c r="D295" s="55">
        <f aca="true" t="shared" si="116" ref="D295:P295">SUM(D296+D307+D310+D353+D366+D375+D380)</f>
        <v>9206371.940000001</v>
      </c>
      <c r="E295" s="55">
        <f t="shared" si="116"/>
        <v>7893293.180000001</v>
      </c>
      <c r="F295" s="55">
        <f t="shared" si="116"/>
        <v>6212748.69</v>
      </c>
      <c r="G295" s="55">
        <f t="shared" si="116"/>
        <v>7376014.629999999</v>
      </c>
      <c r="H295" s="55">
        <f t="shared" si="116"/>
        <v>7252288.289999999</v>
      </c>
      <c r="I295" s="55">
        <f t="shared" si="116"/>
        <v>6526370.05</v>
      </c>
      <c r="J295" s="55">
        <f t="shared" si="116"/>
        <v>6058214.159999999</v>
      </c>
      <c r="K295" s="55">
        <f t="shared" si="116"/>
        <v>6960674.359999999</v>
      </c>
      <c r="L295" s="55">
        <f t="shared" si="116"/>
        <v>6142354.329999999</v>
      </c>
      <c r="M295" s="55">
        <f t="shared" si="116"/>
        <v>6273058.459999999</v>
      </c>
      <c r="N295" s="55">
        <f t="shared" si="116"/>
        <v>7444638.079999999</v>
      </c>
      <c r="O295" s="55">
        <f t="shared" si="116"/>
        <v>10251515.95</v>
      </c>
      <c r="P295" s="55">
        <f t="shared" si="116"/>
        <v>87597542.12</v>
      </c>
    </row>
    <row r="296" spans="1:16" ht="12.75">
      <c r="A296" s="56" t="s">
        <v>764</v>
      </c>
      <c r="B296" s="37"/>
      <c r="C296" s="56" t="s">
        <v>765</v>
      </c>
      <c r="D296" s="62">
        <f aca="true" t="shared" si="117" ref="D296:J296">SUM(D297+D302)</f>
        <v>5689170.06</v>
      </c>
      <c r="E296" s="62">
        <f t="shared" si="117"/>
        <v>6025261.76</v>
      </c>
      <c r="F296" s="62">
        <f t="shared" si="117"/>
        <v>3574784.8400000003</v>
      </c>
      <c r="G296" s="62">
        <f t="shared" si="117"/>
        <v>4083075.4499999997</v>
      </c>
      <c r="H296" s="62">
        <f t="shared" si="117"/>
        <v>5438329.989999999</v>
      </c>
      <c r="I296" s="62">
        <f t="shared" si="117"/>
        <v>4077169.93</v>
      </c>
      <c r="J296" s="62">
        <f t="shared" si="117"/>
        <v>3503330.31</v>
      </c>
      <c r="K296" s="62">
        <f aca="true" t="shared" si="118" ref="K296:P296">SUM(K297+K302)</f>
        <v>4262189.52</v>
      </c>
      <c r="L296" s="62">
        <f t="shared" si="118"/>
        <v>3796556.25</v>
      </c>
      <c r="M296" s="62">
        <f t="shared" si="118"/>
        <v>3928087.5</v>
      </c>
      <c r="N296" s="62">
        <f t="shared" si="118"/>
        <v>5094540</v>
      </c>
      <c r="O296" s="62">
        <f t="shared" si="118"/>
        <v>7909945</v>
      </c>
      <c r="P296" s="62">
        <f t="shared" si="118"/>
        <v>57382440.61000001</v>
      </c>
    </row>
    <row r="297" spans="1:16" ht="12.75">
      <c r="A297" s="56" t="s">
        <v>766</v>
      </c>
      <c r="B297" s="37"/>
      <c r="C297" s="56" t="s">
        <v>767</v>
      </c>
      <c r="D297" s="62">
        <f aca="true" t="shared" si="119" ref="D297:J297">SUM(D298:D301)</f>
        <v>5641758.4399999995</v>
      </c>
      <c r="E297" s="62">
        <f t="shared" si="119"/>
        <v>6024572.83</v>
      </c>
      <c r="F297" s="62">
        <f t="shared" si="119"/>
        <v>3573746.87</v>
      </c>
      <c r="G297" s="62">
        <f t="shared" si="119"/>
        <v>4078830.34</v>
      </c>
      <c r="H297" s="62">
        <f t="shared" si="119"/>
        <v>5435542.949999999</v>
      </c>
      <c r="I297" s="62">
        <f t="shared" si="119"/>
        <v>4076306.37</v>
      </c>
      <c r="J297" s="62">
        <f t="shared" si="119"/>
        <v>3501031.42</v>
      </c>
      <c r="K297" s="62">
        <f aca="true" t="shared" si="120" ref="K297:P297">SUM(K298:K301)</f>
        <v>4253157.51</v>
      </c>
      <c r="L297" s="62">
        <f t="shared" si="120"/>
        <v>3716456.25</v>
      </c>
      <c r="M297" s="62">
        <f t="shared" si="120"/>
        <v>3636087.5</v>
      </c>
      <c r="N297" s="62">
        <f t="shared" si="120"/>
        <v>5049040</v>
      </c>
      <c r="O297" s="62">
        <f t="shared" si="120"/>
        <v>7874245</v>
      </c>
      <c r="P297" s="62">
        <f t="shared" si="120"/>
        <v>56860775.480000004</v>
      </c>
    </row>
    <row r="298" spans="1:16" ht="11.25" customHeight="1">
      <c r="A298" s="38" t="s">
        <v>768</v>
      </c>
      <c r="B298" s="37" t="s">
        <v>87</v>
      </c>
      <c r="C298" s="38" t="s">
        <v>769</v>
      </c>
      <c r="D298" s="60">
        <v>3385055.17</v>
      </c>
      <c r="E298" s="60">
        <v>3614743.75</v>
      </c>
      <c r="F298" s="60">
        <v>2144248.16</v>
      </c>
      <c r="G298" s="60">
        <v>2447298.26</v>
      </c>
      <c r="H298" s="60">
        <v>3261325.8</v>
      </c>
      <c r="I298" s="60">
        <v>2445783.88</v>
      </c>
      <c r="J298" s="60">
        <v>2100618.88</v>
      </c>
      <c r="K298" s="60">
        <v>2551894.57</v>
      </c>
      <c r="L298" s="60">
        <v>2229873.75</v>
      </c>
      <c r="M298" s="60">
        <v>2181652.5</v>
      </c>
      <c r="N298" s="60">
        <v>3029424</v>
      </c>
      <c r="O298" s="60">
        <v>4724547</v>
      </c>
      <c r="P298" s="60">
        <f aca="true" t="shared" si="121" ref="P298:P309">SUM(D298:O298)</f>
        <v>34116465.72</v>
      </c>
    </row>
    <row r="299" spans="1:16" ht="12.75">
      <c r="A299" s="38" t="s">
        <v>770</v>
      </c>
      <c r="B299" s="37" t="s">
        <v>88</v>
      </c>
      <c r="C299" s="38" t="s">
        <v>771</v>
      </c>
      <c r="D299" s="60">
        <v>282087.9</v>
      </c>
      <c r="E299" s="60">
        <v>301228.65</v>
      </c>
      <c r="F299" s="60">
        <v>178687.34</v>
      </c>
      <c r="G299" s="60">
        <v>203941.52</v>
      </c>
      <c r="H299" s="60">
        <v>271777.15</v>
      </c>
      <c r="I299" s="60">
        <v>203815.31</v>
      </c>
      <c r="J299" s="60">
        <v>175051.58</v>
      </c>
      <c r="K299" s="60">
        <v>212657.87</v>
      </c>
      <c r="L299" s="60">
        <v>185822.81</v>
      </c>
      <c r="M299" s="60">
        <v>181804.37</v>
      </c>
      <c r="N299" s="60">
        <v>252452</v>
      </c>
      <c r="O299" s="60">
        <v>393712.25</v>
      </c>
      <c r="P299" s="60">
        <f t="shared" si="121"/>
        <v>2843038.7500000005</v>
      </c>
    </row>
    <row r="300" spans="1:16" ht="12.75">
      <c r="A300" s="38" t="s">
        <v>772</v>
      </c>
      <c r="B300" s="37" t="s">
        <v>89</v>
      </c>
      <c r="C300" s="38" t="s">
        <v>773</v>
      </c>
      <c r="D300" s="60">
        <v>846263.74</v>
      </c>
      <c r="E300" s="60">
        <v>903685.93</v>
      </c>
      <c r="F300" s="60">
        <v>536062.03</v>
      </c>
      <c r="G300" s="60">
        <v>611824.55</v>
      </c>
      <c r="H300" s="60">
        <v>815331.45</v>
      </c>
      <c r="I300" s="60">
        <v>611445.96</v>
      </c>
      <c r="J300" s="60">
        <v>525154.71</v>
      </c>
      <c r="K300" s="60">
        <v>637973.62</v>
      </c>
      <c r="L300" s="60">
        <v>557468.44</v>
      </c>
      <c r="M300" s="60">
        <v>545413.13</v>
      </c>
      <c r="N300" s="60">
        <v>757356</v>
      </c>
      <c r="O300" s="60">
        <v>1181136.75</v>
      </c>
      <c r="P300" s="60">
        <f t="shared" si="121"/>
        <v>8529116.309999999</v>
      </c>
    </row>
    <row r="301" spans="1:16" ht="12.75">
      <c r="A301" s="38" t="s">
        <v>774</v>
      </c>
      <c r="B301" s="37" t="s">
        <v>96</v>
      </c>
      <c r="C301" s="38" t="s">
        <v>775</v>
      </c>
      <c r="D301" s="60">
        <v>1128351.63</v>
      </c>
      <c r="E301" s="60">
        <v>1204914.5</v>
      </c>
      <c r="F301" s="60">
        <v>714749.34</v>
      </c>
      <c r="G301" s="60">
        <v>815766.01</v>
      </c>
      <c r="H301" s="60">
        <v>1087108.55</v>
      </c>
      <c r="I301" s="60">
        <v>815261.22</v>
      </c>
      <c r="J301" s="60">
        <v>700206.25</v>
      </c>
      <c r="K301" s="60">
        <v>850631.45</v>
      </c>
      <c r="L301" s="60">
        <v>743291.25</v>
      </c>
      <c r="M301" s="60">
        <v>727217.5</v>
      </c>
      <c r="N301" s="60">
        <v>1009808</v>
      </c>
      <c r="O301" s="60">
        <v>1574849</v>
      </c>
      <c r="P301" s="60">
        <f t="shared" si="121"/>
        <v>11372154.7</v>
      </c>
    </row>
    <row r="302" spans="1:16" ht="12.75">
      <c r="A302" s="56" t="s">
        <v>776</v>
      </c>
      <c r="B302" s="37"/>
      <c r="C302" s="56" t="s">
        <v>777</v>
      </c>
      <c r="D302" s="62">
        <f aca="true" t="shared" si="122" ref="D302:P302">SUM(D303:D306)</f>
        <v>47411.619999999995</v>
      </c>
      <c r="E302" s="62">
        <f t="shared" si="122"/>
        <v>688.93</v>
      </c>
      <c r="F302" s="62">
        <f t="shared" si="122"/>
        <v>1037.9699999999998</v>
      </c>
      <c r="G302" s="62">
        <f t="shared" si="122"/>
        <v>4245.11</v>
      </c>
      <c r="H302" s="62">
        <f t="shared" si="122"/>
        <v>2787.04</v>
      </c>
      <c r="I302" s="62">
        <f t="shared" si="122"/>
        <v>863.56</v>
      </c>
      <c r="J302" s="62">
        <f t="shared" si="122"/>
        <v>2298.89</v>
      </c>
      <c r="K302" s="62">
        <f t="shared" si="122"/>
        <v>9032.01</v>
      </c>
      <c r="L302" s="62">
        <f t="shared" si="122"/>
        <v>80100</v>
      </c>
      <c r="M302" s="62">
        <f t="shared" si="122"/>
        <v>292000</v>
      </c>
      <c r="N302" s="62">
        <f t="shared" si="122"/>
        <v>45500</v>
      </c>
      <c r="O302" s="62">
        <f t="shared" si="122"/>
        <v>35700</v>
      </c>
      <c r="P302" s="62">
        <f t="shared" si="122"/>
        <v>521665.13</v>
      </c>
    </row>
    <row r="303" spans="1:16" ht="12.75">
      <c r="A303" s="38" t="s">
        <v>778</v>
      </c>
      <c r="B303" s="37" t="s">
        <v>87</v>
      </c>
      <c r="C303" s="38" t="s">
        <v>779</v>
      </c>
      <c r="D303" s="60">
        <v>28447.03</v>
      </c>
      <c r="E303" s="60">
        <v>413.36</v>
      </c>
      <c r="F303" s="60">
        <v>622.78</v>
      </c>
      <c r="G303" s="60">
        <v>2547.08</v>
      </c>
      <c r="H303" s="60">
        <v>1672.22</v>
      </c>
      <c r="I303" s="60">
        <v>518.14</v>
      </c>
      <c r="J303" s="60">
        <v>1379.33</v>
      </c>
      <c r="K303" s="64">
        <v>5419.23</v>
      </c>
      <c r="L303" s="64">
        <v>48060</v>
      </c>
      <c r="M303" s="64">
        <v>175200</v>
      </c>
      <c r="N303" s="64">
        <v>27300</v>
      </c>
      <c r="O303" s="64">
        <v>21420</v>
      </c>
      <c r="P303" s="60">
        <f t="shared" si="121"/>
        <v>312999.17</v>
      </c>
    </row>
    <row r="304" spans="1:16" ht="12.75">
      <c r="A304" s="38" t="s">
        <v>780</v>
      </c>
      <c r="B304" s="37" t="s">
        <v>88</v>
      </c>
      <c r="C304" s="38" t="s">
        <v>781</v>
      </c>
      <c r="D304" s="60">
        <v>2370.56</v>
      </c>
      <c r="E304" s="60">
        <v>34.45</v>
      </c>
      <c r="F304" s="60">
        <v>51.91</v>
      </c>
      <c r="G304" s="60">
        <v>212.25</v>
      </c>
      <c r="H304" s="60">
        <v>139.36</v>
      </c>
      <c r="I304" s="60">
        <v>43.18</v>
      </c>
      <c r="J304" s="60">
        <v>114.95</v>
      </c>
      <c r="K304" s="64">
        <v>451.6</v>
      </c>
      <c r="L304" s="64">
        <v>4005</v>
      </c>
      <c r="M304" s="64">
        <v>14600</v>
      </c>
      <c r="N304" s="64">
        <v>2275</v>
      </c>
      <c r="O304" s="64">
        <v>1785</v>
      </c>
      <c r="P304" s="60">
        <f t="shared" si="121"/>
        <v>26083.26</v>
      </c>
    </row>
    <row r="305" spans="1:16" ht="12.75">
      <c r="A305" s="38" t="s">
        <v>782</v>
      </c>
      <c r="B305" s="37" t="s">
        <v>89</v>
      </c>
      <c r="C305" s="38" t="s">
        <v>783</v>
      </c>
      <c r="D305" s="60">
        <v>7111.72</v>
      </c>
      <c r="E305" s="60">
        <v>103.34</v>
      </c>
      <c r="F305" s="60">
        <v>155.7</v>
      </c>
      <c r="G305" s="60">
        <v>636.77</v>
      </c>
      <c r="H305" s="60">
        <v>418.06</v>
      </c>
      <c r="I305" s="60">
        <v>129.53</v>
      </c>
      <c r="J305" s="60">
        <v>344.84</v>
      </c>
      <c r="K305" s="64">
        <v>1354.8</v>
      </c>
      <c r="L305" s="64">
        <v>12015</v>
      </c>
      <c r="M305" s="64">
        <v>43800</v>
      </c>
      <c r="N305" s="64">
        <v>6825</v>
      </c>
      <c r="O305" s="64">
        <v>5355</v>
      </c>
      <c r="P305" s="60">
        <f t="shared" si="121"/>
        <v>78249.76000000001</v>
      </c>
    </row>
    <row r="306" spans="1:16" ht="12.75">
      <c r="A306" s="38" t="s">
        <v>784</v>
      </c>
      <c r="B306" s="37" t="s">
        <v>96</v>
      </c>
      <c r="C306" s="38" t="s">
        <v>785</v>
      </c>
      <c r="D306" s="60">
        <v>9482.31</v>
      </c>
      <c r="E306" s="60">
        <v>137.78</v>
      </c>
      <c r="F306" s="60">
        <v>207.58</v>
      </c>
      <c r="G306" s="60">
        <v>849.01</v>
      </c>
      <c r="H306" s="60">
        <v>557.4</v>
      </c>
      <c r="I306" s="60">
        <v>172.71</v>
      </c>
      <c r="J306" s="60">
        <v>459.77</v>
      </c>
      <c r="K306" s="64">
        <v>1806.38</v>
      </c>
      <c r="L306" s="64">
        <v>16020</v>
      </c>
      <c r="M306" s="64">
        <v>58400</v>
      </c>
      <c r="N306" s="64">
        <v>9100</v>
      </c>
      <c r="O306" s="64">
        <v>7140</v>
      </c>
      <c r="P306" s="60">
        <f t="shared" si="121"/>
        <v>104332.94</v>
      </c>
    </row>
    <row r="307" spans="1:16" ht="22.5">
      <c r="A307" s="56" t="s">
        <v>786</v>
      </c>
      <c r="B307" s="37"/>
      <c r="C307" s="61" t="s">
        <v>787</v>
      </c>
      <c r="D307" s="62">
        <f>SUM(D308:D309)</f>
        <v>65635.9</v>
      </c>
      <c r="E307" s="62">
        <f aca="true" t="shared" si="123" ref="E307:P307">SUM(E308:E309)</f>
        <v>0</v>
      </c>
      <c r="F307" s="62">
        <f t="shared" si="123"/>
        <v>72422.4</v>
      </c>
      <c r="G307" s="62">
        <f t="shared" si="123"/>
        <v>70969.8</v>
      </c>
      <c r="H307" s="62">
        <f t="shared" si="123"/>
        <v>65692.54</v>
      </c>
      <c r="I307" s="62">
        <f t="shared" si="123"/>
        <v>70505.63</v>
      </c>
      <c r="J307" s="62">
        <f t="shared" si="123"/>
        <v>65545.64</v>
      </c>
      <c r="K307" s="62">
        <f t="shared" si="123"/>
        <v>70523.58</v>
      </c>
      <c r="L307" s="62">
        <f t="shared" si="123"/>
        <v>66300</v>
      </c>
      <c r="M307" s="62">
        <f t="shared" si="123"/>
        <v>71200</v>
      </c>
      <c r="N307" s="62">
        <f t="shared" si="123"/>
        <v>70600</v>
      </c>
      <c r="O307" s="62">
        <f t="shared" si="123"/>
        <v>67800</v>
      </c>
      <c r="P307" s="62">
        <f t="shared" si="123"/>
        <v>757195.49</v>
      </c>
    </row>
    <row r="308" spans="1:16" ht="12.75">
      <c r="A308" s="38" t="s">
        <v>788</v>
      </c>
      <c r="B308" s="37" t="s">
        <v>87</v>
      </c>
      <c r="C308" s="38" t="s">
        <v>789</v>
      </c>
      <c r="D308" s="60">
        <v>65635.9</v>
      </c>
      <c r="E308" s="60">
        <v>0</v>
      </c>
      <c r="F308" s="60">
        <v>72422.4</v>
      </c>
      <c r="G308" s="60">
        <v>70969.8</v>
      </c>
      <c r="H308" s="60">
        <v>65692.54</v>
      </c>
      <c r="I308" s="60">
        <v>70505.63</v>
      </c>
      <c r="J308" s="60">
        <v>65545.64</v>
      </c>
      <c r="K308" s="60">
        <v>70523.58</v>
      </c>
      <c r="L308" s="60">
        <v>66300</v>
      </c>
      <c r="M308" s="60">
        <v>71200</v>
      </c>
      <c r="N308" s="60">
        <v>70600</v>
      </c>
      <c r="O308" s="60">
        <v>67800</v>
      </c>
      <c r="P308" s="60">
        <f t="shared" si="121"/>
        <v>757195.49</v>
      </c>
    </row>
    <row r="309" spans="1:16" ht="21.75" customHeight="1">
      <c r="A309" s="38" t="s">
        <v>206</v>
      </c>
      <c r="B309" s="37" t="s">
        <v>87</v>
      </c>
      <c r="C309" s="39" t="s">
        <v>207</v>
      </c>
      <c r="D309" s="60">
        <v>0</v>
      </c>
      <c r="E309" s="60">
        <v>0</v>
      </c>
      <c r="F309" s="60">
        <v>0</v>
      </c>
      <c r="G309" s="60"/>
      <c r="H309" s="60">
        <v>0</v>
      </c>
      <c r="I309" s="60">
        <v>0</v>
      </c>
      <c r="J309" s="60">
        <v>0</v>
      </c>
      <c r="K309" s="60">
        <v>0</v>
      </c>
      <c r="L309" s="60"/>
      <c r="M309" s="60"/>
      <c r="N309" s="60"/>
      <c r="O309" s="60"/>
      <c r="P309" s="60">
        <f t="shared" si="121"/>
        <v>0</v>
      </c>
    </row>
    <row r="310" spans="1:16" ht="22.5">
      <c r="A310" s="56" t="s">
        <v>790</v>
      </c>
      <c r="B310" s="37"/>
      <c r="C310" s="61" t="s">
        <v>791</v>
      </c>
      <c r="D310" s="62">
        <f>D311+D320+D329+D344+D349</f>
        <v>1888564.82</v>
      </c>
      <c r="E310" s="62">
        <f aca="true" t="shared" si="124" ref="E310:P310">E311+E320+E329+E344+E349</f>
        <v>1340916.9700000002</v>
      </c>
      <c r="F310" s="62">
        <f t="shared" si="124"/>
        <v>1475277.83</v>
      </c>
      <c r="G310" s="62">
        <f t="shared" si="124"/>
        <v>1337769.9300000002</v>
      </c>
      <c r="H310" s="62">
        <f t="shared" si="124"/>
        <v>904324.75</v>
      </c>
      <c r="I310" s="62">
        <f t="shared" si="124"/>
        <v>1622386.4300000002</v>
      </c>
      <c r="J310" s="62">
        <f t="shared" si="124"/>
        <v>1580313.8900000001</v>
      </c>
      <c r="K310" s="62">
        <f t="shared" si="124"/>
        <v>1689675.8699999999</v>
      </c>
      <c r="L310" s="62">
        <f t="shared" si="124"/>
        <v>1393539.9300000002</v>
      </c>
      <c r="M310" s="62">
        <f t="shared" si="124"/>
        <v>1393539.9300000002</v>
      </c>
      <c r="N310" s="62">
        <f t="shared" si="124"/>
        <v>1393539.9300000002</v>
      </c>
      <c r="O310" s="62">
        <f t="shared" si="124"/>
        <v>1393539.9300000002</v>
      </c>
      <c r="P310" s="62">
        <f t="shared" si="124"/>
        <v>17413390.209999997</v>
      </c>
    </row>
    <row r="311" spans="1:16" ht="12.75">
      <c r="A311" s="56" t="s">
        <v>1158</v>
      </c>
      <c r="B311" s="37"/>
      <c r="C311" s="56" t="s">
        <v>1157</v>
      </c>
      <c r="D311" s="62">
        <f>D312+D315</f>
        <v>770974</v>
      </c>
      <c r="E311" s="62">
        <f>E312+E315</f>
        <v>772033.04</v>
      </c>
      <c r="F311" s="62">
        <f>F312+F315</f>
        <v>829036</v>
      </c>
      <c r="G311" s="62">
        <f aca="true" t="shared" si="125" ref="G311:P311">G312+G315</f>
        <v>754286</v>
      </c>
      <c r="H311" s="62">
        <f t="shared" si="125"/>
        <v>250792</v>
      </c>
      <c r="I311" s="62">
        <f t="shared" si="125"/>
        <v>1075348</v>
      </c>
      <c r="J311" s="62">
        <f t="shared" si="125"/>
        <v>841572</v>
      </c>
      <c r="K311" s="62">
        <f t="shared" si="125"/>
        <v>810056</v>
      </c>
      <c r="L311" s="62">
        <f t="shared" si="125"/>
        <v>810056</v>
      </c>
      <c r="M311" s="62">
        <f t="shared" si="125"/>
        <v>810056</v>
      </c>
      <c r="N311" s="62">
        <f t="shared" si="125"/>
        <v>810056</v>
      </c>
      <c r="O311" s="62">
        <f t="shared" si="125"/>
        <v>810056</v>
      </c>
      <c r="P311" s="62">
        <f t="shared" si="125"/>
        <v>9344321.04</v>
      </c>
    </row>
    <row r="312" spans="1:16" ht="12.75">
      <c r="A312" s="56" t="s">
        <v>1159</v>
      </c>
      <c r="B312" s="37"/>
      <c r="C312" s="56" t="s">
        <v>1160</v>
      </c>
      <c r="D312" s="62">
        <f>SUM(D313:D314)</f>
        <v>527324</v>
      </c>
      <c r="E312" s="62">
        <f>SUM(E313:E314)</f>
        <v>533007.04</v>
      </c>
      <c r="F312" s="62">
        <f aca="true" t="shared" si="126" ref="F312:P312">SUM(F313:F314)</f>
        <v>527324</v>
      </c>
      <c r="G312" s="62">
        <f t="shared" si="126"/>
        <v>527324</v>
      </c>
      <c r="H312" s="62">
        <f t="shared" si="126"/>
        <v>0</v>
      </c>
      <c r="I312" s="62">
        <f t="shared" si="126"/>
        <v>1054648</v>
      </c>
      <c r="J312" s="62">
        <f t="shared" si="126"/>
        <v>527324</v>
      </c>
      <c r="K312" s="62">
        <f t="shared" si="126"/>
        <v>527324</v>
      </c>
      <c r="L312" s="62">
        <f t="shared" si="126"/>
        <v>527324</v>
      </c>
      <c r="M312" s="62">
        <f t="shared" si="126"/>
        <v>527324</v>
      </c>
      <c r="N312" s="62">
        <f t="shared" si="126"/>
        <v>527324</v>
      </c>
      <c r="O312" s="62">
        <f t="shared" si="126"/>
        <v>527324</v>
      </c>
      <c r="P312" s="62">
        <f t="shared" si="126"/>
        <v>6333571.04</v>
      </c>
    </row>
    <row r="313" spans="1:16" ht="12.75">
      <c r="A313" s="38" t="s">
        <v>1161</v>
      </c>
      <c r="B313" s="37" t="s">
        <v>99</v>
      </c>
      <c r="C313" s="38" t="s">
        <v>1162</v>
      </c>
      <c r="D313" s="60">
        <v>527324</v>
      </c>
      <c r="E313" s="60">
        <v>527324</v>
      </c>
      <c r="F313" s="60">
        <v>527324</v>
      </c>
      <c r="G313" s="60">
        <v>527324</v>
      </c>
      <c r="H313" s="60">
        <v>0</v>
      </c>
      <c r="I313" s="60">
        <v>1054648</v>
      </c>
      <c r="J313" s="60">
        <v>527324</v>
      </c>
      <c r="K313" s="60">
        <v>527324</v>
      </c>
      <c r="L313" s="60">
        <f>K313</f>
        <v>527324</v>
      </c>
      <c r="M313" s="60">
        <f>L313</f>
        <v>527324</v>
      </c>
      <c r="N313" s="60">
        <f>M313</f>
        <v>527324</v>
      </c>
      <c r="O313" s="60">
        <f>N313</f>
        <v>527324</v>
      </c>
      <c r="P313" s="60">
        <f aca="true" t="shared" si="127" ref="P313:P319">SUM(D313:O313)</f>
        <v>6327888</v>
      </c>
    </row>
    <row r="314" spans="1:16" ht="12.75">
      <c r="A314" s="38" t="s">
        <v>1163</v>
      </c>
      <c r="B314" s="37" t="s">
        <v>99</v>
      </c>
      <c r="C314" s="38" t="s">
        <v>1164</v>
      </c>
      <c r="D314" s="60"/>
      <c r="E314" s="60">
        <v>5683.04</v>
      </c>
      <c r="F314" s="60">
        <v>0</v>
      </c>
      <c r="G314" s="60">
        <v>0</v>
      </c>
      <c r="H314" s="60">
        <v>0</v>
      </c>
      <c r="I314" s="60">
        <v>0</v>
      </c>
      <c r="J314" s="60">
        <v>0</v>
      </c>
      <c r="K314" s="60">
        <v>0</v>
      </c>
      <c r="L314" s="60"/>
      <c r="M314" s="60"/>
      <c r="N314" s="60"/>
      <c r="O314" s="60"/>
      <c r="P314" s="60">
        <f t="shared" si="127"/>
        <v>5683.04</v>
      </c>
    </row>
    <row r="315" spans="1:16" ht="12.75">
      <c r="A315" s="56" t="s">
        <v>1165</v>
      </c>
      <c r="B315" s="37"/>
      <c r="C315" s="56" t="s">
        <v>792</v>
      </c>
      <c r="D315" s="62">
        <f>SUM(D316:D319)</f>
        <v>243650</v>
      </c>
      <c r="E315" s="62">
        <f>SUM(E316:E319)</f>
        <v>239026</v>
      </c>
      <c r="F315" s="62">
        <f>SUM(F316:F319)</f>
        <v>301712</v>
      </c>
      <c r="G315" s="62">
        <f>SUM(G316:G319)</f>
        <v>226962</v>
      </c>
      <c r="H315" s="62">
        <f aca="true" t="shared" si="128" ref="H315:N315">SUM(H316:H319)</f>
        <v>250792</v>
      </c>
      <c r="I315" s="62">
        <f t="shared" si="128"/>
        <v>20700</v>
      </c>
      <c r="J315" s="62">
        <f t="shared" si="128"/>
        <v>314248</v>
      </c>
      <c r="K315" s="62">
        <f t="shared" si="128"/>
        <v>282732</v>
      </c>
      <c r="L315" s="62">
        <f>SUM(L316:L319)</f>
        <v>282732</v>
      </c>
      <c r="M315" s="62">
        <f t="shared" si="128"/>
        <v>282732</v>
      </c>
      <c r="N315" s="62">
        <f t="shared" si="128"/>
        <v>282732</v>
      </c>
      <c r="O315" s="62">
        <f>SUM(O316:O319)</f>
        <v>282732</v>
      </c>
      <c r="P315" s="62">
        <f>SUM(P316:P319)</f>
        <v>3010750</v>
      </c>
    </row>
    <row r="316" spans="1:16" ht="12.75">
      <c r="A316" s="38" t="s">
        <v>1166</v>
      </c>
      <c r="B316" s="37" t="s">
        <v>107</v>
      </c>
      <c r="C316" s="38" t="s">
        <v>1167</v>
      </c>
      <c r="D316" s="60">
        <v>98800</v>
      </c>
      <c r="E316" s="60">
        <v>105456</v>
      </c>
      <c r="F316" s="60">
        <v>104442</v>
      </c>
      <c r="G316" s="60">
        <v>104442</v>
      </c>
      <c r="H316" s="60">
        <v>104442</v>
      </c>
      <c r="I316" s="60">
        <v>0</v>
      </c>
      <c r="J316" s="60">
        <v>98358</v>
      </c>
      <c r="K316" s="60">
        <v>104442</v>
      </c>
      <c r="L316" s="60">
        <f>K316</f>
        <v>104442</v>
      </c>
      <c r="M316" s="60">
        <f>L316</f>
        <v>104442</v>
      </c>
      <c r="N316" s="60">
        <f>M316</f>
        <v>104442</v>
      </c>
      <c r="O316" s="60">
        <f>N316</f>
        <v>104442</v>
      </c>
      <c r="P316" s="60">
        <f t="shared" si="127"/>
        <v>1138150</v>
      </c>
    </row>
    <row r="317" spans="1:16" ht="12.75">
      <c r="A317" s="38" t="s">
        <v>1287</v>
      </c>
      <c r="B317" s="37" t="s">
        <v>1403</v>
      </c>
      <c r="C317" s="38" t="s">
        <v>1288</v>
      </c>
      <c r="D317" s="60">
        <v>38400</v>
      </c>
      <c r="E317" s="60">
        <v>41400</v>
      </c>
      <c r="F317" s="60">
        <v>82800</v>
      </c>
      <c r="G317" s="60">
        <v>19200</v>
      </c>
      <c r="H317" s="60">
        <v>39900</v>
      </c>
      <c r="I317" s="60">
        <v>20700</v>
      </c>
      <c r="J317" s="60">
        <v>119700</v>
      </c>
      <c r="K317" s="60">
        <v>78100</v>
      </c>
      <c r="L317" s="60">
        <f aca="true" t="shared" si="129" ref="L317:O319">K317</f>
        <v>78100</v>
      </c>
      <c r="M317" s="60">
        <f t="shared" si="129"/>
        <v>78100</v>
      </c>
      <c r="N317" s="60">
        <f t="shared" si="129"/>
        <v>78100</v>
      </c>
      <c r="O317" s="60">
        <f t="shared" si="129"/>
        <v>78100</v>
      </c>
      <c r="P317" s="60">
        <f t="shared" si="127"/>
        <v>752600</v>
      </c>
    </row>
    <row r="318" spans="1:16" ht="12.75">
      <c r="A318" s="38" t="s">
        <v>1411</v>
      </c>
      <c r="B318" s="37" t="s">
        <v>100</v>
      </c>
      <c r="C318" s="38" t="s">
        <v>1470</v>
      </c>
      <c r="D318" s="60">
        <v>11150</v>
      </c>
      <c r="E318" s="60">
        <v>0</v>
      </c>
      <c r="F318" s="60">
        <v>22300</v>
      </c>
      <c r="G318" s="60">
        <v>11150</v>
      </c>
      <c r="H318" s="60">
        <v>11150</v>
      </c>
      <c r="I318" s="60">
        <v>0</v>
      </c>
      <c r="J318" s="60">
        <v>11150</v>
      </c>
      <c r="K318" s="60">
        <v>11150</v>
      </c>
      <c r="L318" s="60">
        <f t="shared" si="129"/>
        <v>11150</v>
      </c>
      <c r="M318" s="60">
        <f t="shared" si="129"/>
        <v>11150</v>
      </c>
      <c r="N318" s="60">
        <f t="shared" si="129"/>
        <v>11150</v>
      </c>
      <c r="O318" s="60">
        <f t="shared" si="129"/>
        <v>11150</v>
      </c>
      <c r="P318" s="60">
        <f t="shared" si="127"/>
        <v>122650</v>
      </c>
    </row>
    <row r="319" spans="1:16" ht="12.75">
      <c r="A319" s="38" t="s">
        <v>1168</v>
      </c>
      <c r="B319" s="37" t="s">
        <v>100</v>
      </c>
      <c r="C319" s="38" t="s">
        <v>1521</v>
      </c>
      <c r="D319" s="60">
        <v>95300</v>
      </c>
      <c r="E319" s="60">
        <v>92170</v>
      </c>
      <c r="F319" s="60">
        <v>92170</v>
      </c>
      <c r="G319" s="60">
        <v>92170</v>
      </c>
      <c r="H319" s="60">
        <v>95300</v>
      </c>
      <c r="I319" s="60">
        <v>0</v>
      </c>
      <c r="J319" s="60">
        <v>85040</v>
      </c>
      <c r="K319" s="60">
        <v>89040</v>
      </c>
      <c r="L319" s="60">
        <f t="shared" si="129"/>
        <v>89040</v>
      </c>
      <c r="M319" s="60">
        <f t="shared" si="129"/>
        <v>89040</v>
      </c>
      <c r="N319" s="60">
        <f t="shared" si="129"/>
        <v>89040</v>
      </c>
      <c r="O319" s="60">
        <f t="shared" si="129"/>
        <v>89040</v>
      </c>
      <c r="P319" s="60">
        <f t="shared" si="127"/>
        <v>997350</v>
      </c>
    </row>
    <row r="320" spans="1:16" ht="12.75">
      <c r="A320" s="56" t="s">
        <v>1169</v>
      </c>
      <c r="B320" s="37"/>
      <c r="C320" s="56" t="s">
        <v>1170</v>
      </c>
      <c r="D320" s="62">
        <f>D321</f>
        <v>730792.1799999999</v>
      </c>
      <c r="E320" s="62">
        <f aca="true" t="shared" si="130" ref="E320:K320">E321</f>
        <v>396255</v>
      </c>
      <c r="F320" s="62">
        <f t="shared" si="130"/>
        <v>531930</v>
      </c>
      <c r="G320" s="62">
        <f t="shared" si="130"/>
        <v>410855</v>
      </c>
      <c r="H320" s="62">
        <f t="shared" si="130"/>
        <v>410855</v>
      </c>
      <c r="I320" s="62">
        <f t="shared" si="130"/>
        <v>319780</v>
      </c>
      <c r="J320" s="62">
        <f t="shared" si="130"/>
        <v>501930</v>
      </c>
      <c r="K320" s="62">
        <f t="shared" si="130"/>
        <v>440855</v>
      </c>
      <c r="L320" s="62">
        <f>L321</f>
        <v>410855</v>
      </c>
      <c r="M320" s="62">
        <f>M321</f>
        <v>410855</v>
      </c>
      <c r="N320" s="62">
        <f>N321</f>
        <v>410855</v>
      </c>
      <c r="O320" s="62">
        <f>O321</f>
        <v>410855</v>
      </c>
      <c r="P320" s="62">
        <f>P321</f>
        <v>5386672.18</v>
      </c>
    </row>
    <row r="321" spans="1:16" ht="12.75">
      <c r="A321" s="56" t="s">
        <v>1179</v>
      </c>
      <c r="B321" s="37"/>
      <c r="C321" s="56" t="s">
        <v>1171</v>
      </c>
      <c r="D321" s="62">
        <f>SUM(D322:D328)</f>
        <v>730792.1799999999</v>
      </c>
      <c r="E321" s="62">
        <f aca="true" t="shared" si="131" ref="E321:P321">SUM(E322:E328)</f>
        <v>396255</v>
      </c>
      <c r="F321" s="62">
        <f t="shared" si="131"/>
        <v>531930</v>
      </c>
      <c r="G321" s="62">
        <f t="shared" si="131"/>
        <v>410855</v>
      </c>
      <c r="H321" s="62">
        <f t="shared" si="131"/>
        <v>410855</v>
      </c>
      <c r="I321" s="62">
        <f t="shared" si="131"/>
        <v>319780</v>
      </c>
      <c r="J321" s="62">
        <f t="shared" si="131"/>
        <v>501930</v>
      </c>
      <c r="K321" s="62">
        <f t="shared" si="131"/>
        <v>440855</v>
      </c>
      <c r="L321" s="62">
        <f t="shared" si="131"/>
        <v>410855</v>
      </c>
      <c r="M321" s="62">
        <f t="shared" si="131"/>
        <v>410855</v>
      </c>
      <c r="N321" s="62">
        <f t="shared" si="131"/>
        <v>410855</v>
      </c>
      <c r="O321" s="62">
        <f t="shared" si="131"/>
        <v>410855</v>
      </c>
      <c r="P321" s="62">
        <f t="shared" si="131"/>
        <v>5386672.18</v>
      </c>
    </row>
    <row r="322" spans="1:16" ht="12.75">
      <c r="A322" s="38" t="s">
        <v>1172</v>
      </c>
      <c r="B322" s="37" t="s">
        <v>110</v>
      </c>
      <c r="C322" s="38" t="s">
        <v>1173</v>
      </c>
      <c r="D322" s="60">
        <v>11000</v>
      </c>
      <c r="E322" s="60">
        <v>11000</v>
      </c>
      <c r="F322" s="60">
        <v>26400</v>
      </c>
      <c r="G322" s="60">
        <v>13200</v>
      </c>
      <c r="H322" s="60">
        <v>13200</v>
      </c>
      <c r="I322" s="60">
        <v>0</v>
      </c>
      <c r="J322" s="60">
        <v>26400</v>
      </c>
      <c r="K322" s="60">
        <v>13200</v>
      </c>
      <c r="L322" s="60">
        <f>K322</f>
        <v>13200</v>
      </c>
      <c r="M322" s="60">
        <f>L322</f>
        <v>13200</v>
      </c>
      <c r="N322" s="60">
        <f>M322</f>
        <v>13200</v>
      </c>
      <c r="O322" s="60">
        <f>N322</f>
        <v>13200</v>
      </c>
      <c r="P322" s="60">
        <f aca="true" t="shared" si="132" ref="P322:P328">SUM(D322:O322)</f>
        <v>167200</v>
      </c>
    </row>
    <row r="323" spans="1:16" ht="12.75">
      <c r="A323" s="38" t="s">
        <v>1174</v>
      </c>
      <c r="B323" s="37" t="s">
        <v>111</v>
      </c>
      <c r="C323" s="38" t="s">
        <v>1175</v>
      </c>
      <c r="D323" s="60">
        <v>30000</v>
      </c>
      <c r="E323" s="60">
        <v>0</v>
      </c>
      <c r="F323" s="60">
        <v>60000</v>
      </c>
      <c r="G323" s="60">
        <v>30000</v>
      </c>
      <c r="H323" s="60">
        <v>30000</v>
      </c>
      <c r="I323" s="60">
        <v>30000</v>
      </c>
      <c r="J323" s="60">
        <v>30000</v>
      </c>
      <c r="K323" s="60">
        <v>60000</v>
      </c>
      <c r="L323" s="60">
        <v>30000</v>
      </c>
      <c r="M323" s="60">
        <f aca="true" t="shared" si="133" ref="M323:O324">L323</f>
        <v>30000</v>
      </c>
      <c r="N323" s="60">
        <f t="shared" si="133"/>
        <v>30000</v>
      </c>
      <c r="O323" s="60">
        <f t="shared" si="133"/>
        <v>30000</v>
      </c>
      <c r="P323" s="60">
        <f t="shared" si="132"/>
        <v>390000</v>
      </c>
    </row>
    <row r="324" spans="1:16" ht="12.75">
      <c r="A324" s="38" t="s">
        <v>1176</v>
      </c>
      <c r="B324" s="37" t="s">
        <v>1177</v>
      </c>
      <c r="C324" s="38" t="s">
        <v>1178</v>
      </c>
      <c r="D324" s="60">
        <v>0</v>
      </c>
      <c r="E324" s="60">
        <v>77875</v>
      </c>
      <c r="F324" s="60">
        <v>155750</v>
      </c>
      <c r="G324" s="60">
        <v>77875</v>
      </c>
      <c r="H324" s="60">
        <v>77875</v>
      </c>
      <c r="I324" s="60">
        <v>0</v>
      </c>
      <c r="J324" s="60">
        <v>155750</v>
      </c>
      <c r="K324" s="60">
        <v>77875</v>
      </c>
      <c r="L324" s="60">
        <f>K324</f>
        <v>77875</v>
      </c>
      <c r="M324" s="60">
        <f t="shared" si="133"/>
        <v>77875</v>
      </c>
      <c r="N324" s="60">
        <f t="shared" si="133"/>
        <v>77875</v>
      </c>
      <c r="O324" s="60">
        <f t="shared" si="133"/>
        <v>77875</v>
      </c>
      <c r="P324" s="60">
        <f t="shared" si="132"/>
        <v>934500</v>
      </c>
    </row>
    <row r="325" spans="1:16" ht="12.75">
      <c r="A325" s="38" t="s">
        <v>1490</v>
      </c>
      <c r="B325" s="37" t="s">
        <v>110</v>
      </c>
      <c r="C325" s="38" t="s">
        <v>1491</v>
      </c>
      <c r="D325" s="60"/>
      <c r="E325" s="60">
        <v>17600</v>
      </c>
      <c r="F325" s="60">
        <v>0</v>
      </c>
      <c r="G325" s="60">
        <v>0</v>
      </c>
      <c r="H325" s="60">
        <v>0</v>
      </c>
      <c r="I325" s="60">
        <v>0</v>
      </c>
      <c r="J325" s="60">
        <v>0</v>
      </c>
      <c r="K325" s="60">
        <v>0</v>
      </c>
      <c r="L325" s="60"/>
      <c r="M325" s="60"/>
      <c r="N325" s="60"/>
      <c r="O325" s="60"/>
      <c r="P325" s="60">
        <f t="shared" si="132"/>
        <v>17600</v>
      </c>
    </row>
    <row r="326" spans="1:16" ht="12.75">
      <c r="A326" s="38" t="s">
        <v>1492</v>
      </c>
      <c r="B326" s="37" t="s">
        <v>1548</v>
      </c>
      <c r="C326" s="38" t="s">
        <v>1493</v>
      </c>
      <c r="D326" s="60">
        <v>500000</v>
      </c>
      <c r="E326" s="60">
        <v>250000</v>
      </c>
      <c r="F326" s="60">
        <v>250000</v>
      </c>
      <c r="G326" s="60">
        <v>250000</v>
      </c>
      <c r="H326" s="60">
        <v>250000</v>
      </c>
      <c r="I326" s="60">
        <v>250000</v>
      </c>
      <c r="J326" s="60">
        <v>250000</v>
      </c>
      <c r="K326" s="60">
        <v>250000</v>
      </c>
      <c r="L326" s="60">
        <f>K326</f>
        <v>250000</v>
      </c>
      <c r="M326" s="60">
        <f>L326</f>
        <v>250000</v>
      </c>
      <c r="N326" s="60">
        <f>M326</f>
        <v>250000</v>
      </c>
      <c r="O326" s="60">
        <f>N326</f>
        <v>250000</v>
      </c>
      <c r="P326" s="60">
        <f t="shared" si="132"/>
        <v>3250000</v>
      </c>
    </row>
    <row r="327" spans="1:16" ht="12.75">
      <c r="A327" s="38" t="s">
        <v>1542</v>
      </c>
      <c r="B327" s="37" t="s">
        <v>98</v>
      </c>
      <c r="C327" s="38" t="s">
        <v>1543</v>
      </c>
      <c r="D327" s="60">
        <v>70452.18</v>
      </c>
      <c r="E327" s="60">
        <v>0</v>
      </c>
      <c r="F327" s="60">
        <v>0</v>
      </c>
      <c r="G327" s="60">
        <v>0</v>
      </c>
      <c r="H327" s="60">
        <v>0</v>
      </c>
      <c r="I327" s="60">
        <v>0</v>
      </c>
      <c r="J327" s="60">
        <v>0</v>
      </c>
      <c r="K327" s="60">
        <v>0</v>
      </c>
      <c r="L327" s="60"/>
      <c r="M327" s="60"/>
      <c r="N327" s="60"/>
      <c r="O327" s="60"/>
      <c r="P327" s="60">
        <f t="shared" si="132"/>
        <v>70452.18</v>
      </c>
    </row>
    <row r="328" spans="1:16" ht="12.75">
      <c r="A328" s="38" t="s">
        <v>1574</v>
      </c>
      <c r="B328" s="37" t="s">
        <v>102</v>
      </c>
      <c r="C328" s="38" t="s">
        <v>1575</v>
      </c>
      <c r="D328" s="60">
        <v>119340</v>
      </c>
      <c r="E328" s="60">
        <v>39780</v>
      </c>
      <c r="F328" s="60">
        <v>39780</v>
      </c>
      <c r="G328" s="60">
        <v>39780</v>
      </c>
      <c r="H328" s="60">
        <v>39780</v>
      </c>
      <c r="I328" s="60">
        <v>39780</v>
      </c>
      <c r="J328" s="60">
        <v>39780</v>
      </c>
      <c r="K328" s="60">
        <v>39780</v>
      </c>
      <c r="L328" s="60">
        <f>K328</f>
        <v>39780</v>
      </c>
      <c r="M328" s="60">
        <f>L328</f>
        <v>39780</v>
      </c>
      <c r="N328" s="60">
        <f>M328</f>
        <v>39780</v>
      </c>
      <c r="O328" s="60">
        <f>N328</f>
        <v>39780</v>
      </c>
      <c r="P328" s="60">
        <f t="shared" si="132"/>
        <v>556920</v>
      </c>
    </row>
    <row r="329" spans="1:16" ht="12.75">
      <c r="A329" s="56" t="s">
        <v>1180</v>
      </c>
      <c r="B329" s="37"/>
      <c r="C329" s="56" t="s">
        <v>1181</v>
      </c>
      <c r="D329" s="62">
        <f>D330+D336+D340+D342</f>
        <v>242486.81</v>
      </c>
      <c r="E329" s="62">
        <f aca="true" t="shared" si="134" ref="E329:P329">E330+E336+E340+E342</f>
        <v>58317.1</v>
      </c>
      <c r="F329" s="62">
        <f t="shared" si="134"/>
        <v>0</v>
      </c>
      <c r="G329" s="62">
        <f t="shared" si="134"/>
        <v>58317.1</v>
      </c>
      <c r="H329" s="62">
        <f t="shared" si="134"/>
        <v>128365.92</v>
      </c>
      <c r="I329" s="62">
        <f t="shared" si="134"/>
        <v>112946.6</v>
      </c>
      <c r="J329" s="62">
        <f t="shared" si="134"/>
        <v>122500.06</v>
      </c>
      <c r="K329" s="62">
        <f t="shared" si="134"/>
        <v>210141.21</v>
      </c>
      <c r="L329" s="62">
        <f t="shared" si="134"/>
        <v>58317.1</v>
      </c>
      <c r="M329" s="62">
        <f t="shared" si="134"/>
        <v>58317.1</v>
      </c>
      <c r="N329" s="62">
        <f t="shared" si="134"/>
        <v>58317.1</v>
      </c>
      <c r="O329" s="62">
        <f t="shared" si="134"/>
        <v>58317.1</v>
      </c>
      <c r="P329" s="62">
        <f t="shared" si="134"/>
        <v>1166343.2</v>
      </c>
    </row>
    <row r="330" spans="1:16" ht="12.75">
      <c r="A330" s="56" t="s">
        <v>1182</v>
      </c>
      <c r="B330" s="37"/>
      <c r="C330" s="56" t="s">
        <v>1183</v>
      </c>
      <c r="D330" s="62">
        <f>SUM(D331:D335)</f>
        <v>209941.56</v>
      </c>
      <c r="E330" s="62">
        <f aca="true" t="shared" si="135" ref="E330:P330">SUM(E331:E335)</f>
        <v>0</v>
      </c>
      <c r="F330" s="62">
        <f t="shared" si="135"/>
        <v>0</v>
      </c>
      <c r="G330" s="62">
        <f t="shared" si="135"/>
        <v>0</v>
      </c>
      <c r="H330" s="62">
        <f t="shared" si="135"/>
        <v>0</v>
      </c>
      <c r="I330" s="62">
        <f t="shared" si="135"/>
        <v>0</v>
      </c>
      <c r="J330" s="62">
        <f t="shared" si="135"/>
        <v>0</v>
      </c>
      <c r="K330" s="62">
        <f t="shared" si="135"/>
        <v>116666.62</v>
      </c>
      <c r="L330" s="62">
        <f t="shared" si="135"/>
        <v>0</v>
      </c>
      <c r="M330" s="62">
        <f t="shared" si="135"/>
        <v>0</v>
      </c>
      <c r="N330" s="62">
        <f t="shared" si="135"/>
        <v>0</v>
      </c>
      <c r="O330" s="62">
        <f t="shared" si="135"/>
        <v>0</v>
      </c>
      <c r="P330" s="62">
        <f t="shared" si="135"/>
        <v>326608.18</v>
      </c>
    </row>
    <row r="331" spans="1:16" ht="12.75">
      <c r="A331" s="38" t="s">
        <v>1184</v>
      </c>
      <c r="B331" s="37" t="s">
        <v>112</v>
      </c>
      <c r="C331" s="38" t="s">
        <v>1185</v>
      </c>
      <c r="D331" s="60">
        <v>0</v>
      </c>
      <c r="E331" s="60">
        <v>0</v>
      </c>
      <c r="F331" s="60">
        <v>0</v>
      </c>
      <c r="G331" s="60">
        <v>0</v>
      </c>
      <c r="H331" s="60">
        <v>0</v>
      </c>
      <c r="I331" s="60">
        <v>0</v>
      </c>
      <c r="J331" s="60">
        <v>0</v>
      </c>
      <c r="K331" s="60">
        <v>0</v>
      </c>
      <c r="L331" s="60"/>
      <c r="M331" s="60"/>
      <c r="N331" s="60"/>
      <c r="O331" s="60"/>
      <c r="P331" s="60">
        <f aca="true" t="shared" si="136" ref="P331:P341">SUM(D331:O331)</f>
        <v>0</v>
      </c>
    </row>
    <row r="332" spans="1:16" ht="12.75">
      <c r="A332" s="38" t="s">
        <v>1186</v>
      </c>
      <c r="B332" s="37" t="s">
        <v>103</v>
      </c>
      <c r="C332" s="38" t="s">
        <v>1187</v>
      </c>
      <c r="D332" s="60">
        <v>0</v>
      </c>
      <c r="E332" s="60">
        <v>0</v>
      </c>
      <c r="F332" s="60">
        <v>0</v>
      </c>
      <c r="G332" s="60">
        <v>0</v>
      </c>
      <c r="H332" s="60">
        <v>0</v>
      </c>
      <c r="I332" s="60">
        <v>0</v>
      </c>
      <c r="J332" s="60">
        <v>0</v>
      </c>
      <c r="K332" s="60">
        <v>116666.62</v>
      </c>
      <c r="L332" s="60"/>
      <c r="M332" s="60"/>
      <c r="N332" s="60"/>
      <c r="O332" s="60"/>
      <c r="P332" s="60">
        <f t="shared" si="136"/>
        <v>116666.62</v>
      </c>
    </row>
    <row r="333" spans="1:16" ht="12.75">
      <c r="A333" s="38" t="s">
        <v>1188</v>
      </c>
      <c r="B333" s="37" t="s">
        <v>104</v>
      </c>
      <c r="C333" s="38" t="s">
        <v>1189</v>
      </c>
      <c r="D333" s="60">
        <v>0</v>
      </c>
      <c r="E333" s="60">
        <v>0</v>
      </c>
      <c r="F333" s="60">
        <v>0</v>
      </c>
      <c r="G333" s="60">
        <v>0</v>
      </c>
      <c r="H333" s="60">
        <v>0</v>
      </c>
      <c r="I333" s="60">
        <v>0</v>
      </c>
      <c r="J333" s="60">
        <v>0</v>
      </c>
      <c r="K333" s="60">
        <v>0</v>
      </c>
      <c r="L333" s="60"/>
      <c r="M333" s="60"/>
      <c r="N333" s="60"/>
      <c r="O333" s="60"/>
      <c r="P333" s="60">
        <f t="shared" si="136"/>
        <v>0</v>
      </c>
    </row>
    <row r="334" spans="1:16" ht="12.75">
      <c r="A334" s="38" t="s">
        <v>1472</v>
      </c>
      <c r="B334" s="37" t="s">
        <v>112</v>
      </c>
      <c r="C334" s="38" t="s">
        <v>1471</v>
      </c>
      <c r="D334" s="60">
        <v>209941.56</v>
      </c>
      <c r="E334" s="60">
        <v>0</v>
      </c>
      <c r="F334" s="60">
        <v>0</v>
      </c>
      <c r="G334" s="60">
        <v>0</v>
      </c>
      <c r="H334" s="60">
        <v>0</v>
      </c>
      <c r="I334" s="60">
        <v>0</v>
      </c>
      <c r="J334" s="60">
        <v>0</v>
      </c>
      <c r="K334" s="60">
        <v>0</v>
      </c>
      <c r="L334" s="60"/>
      <c r="M334" s="60"/>
      <c r="N334" s="60"/>
      <c r="O334" s="60"/>
      <c r="P334" s="60">
        <f t="shared" si="136"/>
        <v>209941.56</v>
      </c>
    </row>
    <row r="335" spans="1:16" ht="12.75">
      <c r="A335" s="38" t="s">
        <v>1473</v>
      </c>
      <c r="B335" s="37" t="s">
        <v>112</v>
      </c>
      <c r="C335" s="38" t="s">
        <v>1474</v>
      </c>
      <c r="D335" s="60">
        <v>0</v>
      </c>
      <c r="E335" s="60">
        <v>0</v>
      </c>
      <c r="F335" s="60">
        <v>0</v>
      </c>
      <c r="G335" s="60"/>
      <c r="H335" s="60">
        <v>0</v>
      </c>
      <c r="I335" s="60">
        <v>0</v>
      </c>
      <c r="J335" s="60"/>
      <c r="K335" s="60">
        <v>0</v>
      </c>
      <c r="L335" s="60"/>
      <c r="M335" s="60"/>
      <c r="N335" s="60"/>
      <c r="O335" s="60"/>
      <c r="P335" s="60">
        <f t="shared" si="136"/>
        <v>0</v>
      </c>
    </row>
    <row r="336" spans="1:16" ht="12.75">
      <c r="A336" s="56" t="s">
        <v>1190</v>
      </c>
      <c r="B336" s="37"/>
      <c r="C336" s="56" t="s">
        <v>1191</v>
      </c>
      <c r="D336" s="62">
        <f>D337</f>
        <v>0</v>
      </c>
      <c r="E336" s="62">
        <f>E337</f>
        <v>58317.1</v>
      </c>
      <c r="F336" s="62">
        <f>F337</f>
        <v>0</v>
      </c>
      <c r="G336" s="62">
        <f>G337</f>
        <v>58317.1</v>
      </c>
      <c r="H336" s="62">
        <f>SUM(H337:H339)</f>
        <v>128365.92</v>
      </c>
      <c r="I336" s="62">
        <f aca="true" t="shared" si="137" ref="I336:P336">SUM(I337:I339)</f>
        <v>112946.6</v>
      </c>
      <c r="J336" s="62">
        <f t="shared" si="137"/>
        <v>122500.06</v>
      </c>
      <c r="K336" s="62">
        <f t="shared" si="137"/>
        <v>93474.59</v>
      </c>
      <c r="L336" s="62">
        <f t="shared" si="137"/>
        <v>58317.1</v>
      </c>
      <c r="M336" s="62">
        <f t="shared" si="137"/>
        <v>58317.1</v>
      </c>
      <c r="N336" s="62">
        <f t="shared" si="137"/>
        <v>58317.1</v>
      </c>
      <c r="O336" s="62">
        <f t="shared" si="137"/>
        <v>58317.1</v>
      </c>
      <c r="P336" s="62">
        <f t="shared" si="137"/>
        <v>807189.7699999999</v>
      </c>
    </row>
    <row r="337" spans="1:16" ht="12.75">
      <c r="A337" s="38" t="s">
        <v>1192</v>
      </c>
      <c r="B337" s="37" t="s">
        <v>104</v>
      </c>
      <c r="C337" s="38" t="s">
        <v>1193</v>
      </c>
      <c r="D337" s="60">
        <v>0</v>
      </c>
      <c r="E337" s="60">
        <v>58317.1</v>
      </c>
      <c r="F337" s="60">
        <v>0</v>
      </c>
      <c r="G337" s="60">
        <v>58317.1</v>
      </c>
      <c r="H337" s="60">
        <v>116634.2</v>
      </c>
      <c r="I337" s="60">
        <v>69980.52</v>
      </c>
      <c r="J337" s="60">
        <v>116634.2</v>
      </c>
      <c r="K337" s="60">
        <v>58317.1</v>
      </c>
      <c r="L337" s="60">
        <f>K337</f>
        <v>58317.1</v>
      </c>
      <c r="M337" s="60">
        <f>L337</f>
        <v>58317.1</v>
      </c>
      <c r="N337" s="60">
        <f>M337</f>
        <v>58317.1</v>
      </c>
      <c r="O337" s="60">
        <f>N337</f>
        <v>58317.1</v>
      </c>
      <c r="P337" s="60">
        <f t="shared" si="136"/>
        <v>711468.6199999999</v>
      </c>
    </row>
    <row r="338" spans="1:16" ht="12.75">
      <c r="A338" s="38" t="s">
        <v>1694</v>
      </c>
      <c r="B338" s="37" t="s">
        <v>104</v>
      </c>
      <c r="C338" s="38" t="s">
        <v>1695</v>
      </c>
      <c r="D338" s="60"/>
      <c r="E338" s="60"/>
      <c r="F338" s="60"/>
      <c r="G338" s="60"/>
      <c r="H338" s="60"/>
      <c r="I338" s="60"/>
      <c r="J338" s="60"/>
      <c r="K338" s="60">
        <v>32224.56</v>
      </c>
      <c r="L338" s="60"/>
      <c r="M338" s="60"/>
      <c r="N338" s="60"/>
      <c r="O338" s="60"/>
      <c r="P338" s="60">
        <f t="shared" si="136"/>
        <v>32224.56</v>
      </c>
    </row>
    <row r="339" spans="1:16" ht="12.75">
      <c r="A339" s="38" t="s">
        <v>1619</v>
      </c>
      <c r="B339" s="37" t="s">
        <v>104</v>
      </c>
      <c r="C339" s="38" t="s">
        <v>1620</v>
      </c>
      <c r="D339" s="60"/>
      <c r="E339" s="60"/>
      <c r="F339" s="60"/>
      <c r="G339" s="60"/>
      <c r="H339" s="60">
        <v>11731.72</v>
      </c>
      <c r="I339" s="60">
        <v>42966.08</v>
      </c>
      <c r="J339" s="60">
        <v>5865.86</v>
      </c>
      <c r="K339" s="60">
        <v>2932.93</v>
      </c>
      <c r="L339" s="60"/>
      <c r="M339" s="60"/>
      <c r="N339" s="60"/>
      <c r="O339" s="60"/>
      <c r="P339" s="60">
        <f t="shared" si="136"/>
        <v>63496.590000000004</v>
      </c>
    </row>
    <row r="340" spans="1:16" ht="12.75">
      <c r="A340" s="56" t="s">
        <v>1194</v>
      </c>
      <c r="B340" s="37"/>
      <c r="C340" s="56" t="s">
        <v>1195</v>
      </c>
      <c r="D340" s="62">
        <f>D341</f>
        <v>32545.25</v>
      </c>
      <c r="E340" s="62">
        <f aca="true" t="shared" si="138" ref="E340:P342">E341</f>
        <v>0</v>
      </c>
      <c r="F340" s="62">
        <f t="shared" si="138"/>
        <v>0</v>
      </c>
      <c r="G340" s="62">
        <f t="shared" si="138"/>
        <v>0</v>
      </c>
      <c r="H340" s="62">
        <f t="shared" si="138"/>
        <v>0</v>
      </c>
      <c r="I340" s="62">
        <f t="shared" si="138"/>
        <v>0</v>
      </c>
      <c r="J340" s="62">
        <f t="shared" si="138"/>
        <v>0</v>
      </c>
      <c r="K340" s="62">
        <f t="shared" si="138"/>
        <v>0</v>
      </c>
      <c r="L340" s="62">
        <f t="shared" si="138"/>
        <v>0</v>
      </c>
      <c r="M340" s="62">
        <f t="shared" si="138"/>
        <v>0</v>
      </c>
      <c r="N340" s="62">
        <f t="shared" si="138"/>
        <v>0</v>
      </c>
      <c r="O340" s="62">
        <f t="shared" si="138"/>
        <v>0</v>
      </c>
      <c r="P340" s="62">
        <f t="shared" si="138"/>
        <v>32545.25</v>
      </c>
    </row>
    <row r="341" spans="1:16" ht="12.75">
      <c r="A341" s="38" t="s">
        <v>1196</v>
      </c>
      <c r="B341" s="37" t="s">
        <v>104</v>
      </c>
      <c r="C341" s="38" t="s">
        <v>793</v>
      </c>
      <c r="D341" s="60">
        <v>32545.25</v>
      </c>
      <c r="E341" s="60">
        <v>0</v>
      </c>
      <c r="F341" s="60">
        <v>0</v>
      </c>
      <c r="G341" s="60"/>
      <c r="H341" s="60"/>
      <c r="I341" s="60">
        <v>0</v>
      </c>
      <c r="J341" s="60">
        <v>0</v>
      </c>
      <c r="K341" s="60">
        <v>0</v>
      </c>
      <c r="L341" s="60"/>
      <c r="M341" s="60"/>
      <c r="N341" s="60"/>
      <c r="O341" s="60"/>
      <c r="P341" s="60">
        <f t="shared" si="136"/>
        <v>32545.25</v>
      </c>
    </row>
    <row r="342" spans="1:16" ht="12.75">
      <c r="A342" s="56" t="s">
        <v>1412</v>
      </c>
      <c r="B342" s="37"/>
      <c r="C342" s="56" t="s">
        <v>1413</v>
      </c>
      <c r="D342" s="62">
        <f>D343</f>
        <v>0</v>
      </c>
      <c r="E342" s="62">
        <f t="shared" si="138"/>
        <v>0</v>
      </c>
      <c r="F342" s="62">
        <f t="shared" si="138"/>
        <v>0</v>
      </c>
      <c r="G342" s="62">
        <f t="shared" si="138"/>
        <v>0</v>
      </c>
      <c r="H342" s="62">
        <f t="shared" si="138"/>
        <v>0</v>
      </c>
      <c r="I342" s="62">
        <f t="shared" si="138"/>
        <v>0</v>
      </c>
      <c r="J342" s="62">
        <f t="shared" si="138"/>
        <v>0</v>
      </c>
      <c r="K342" s="62">
        <f t="shared" si="138"/>
        <v>0</v>
      </c>
      <c r="L342" s="62">
        <f t="shared" si="138"/>
        <v>0</v>
      </c>
      <c r="M342" s="62">
        <f t="shared" si="138"/>
        <v>0</v>
      </c>
      <c r="N342" s="62">
        <f t="shared" si="138"/>
        <v>0</v>
      </c>
      <c r="O342" s="62">
        <f t="shared" si="138"/>
        <v>0</v>
      </c>
      <c r="P342" s="62">
        <f t="shared" si="138"/>
        <v>0</v>
      </c>
    </row>
    <row r="343" spans="1:16" ht="12.75">
      <c r="A343" s="38" t="s">
        <v>1414</v>
      </c>
      <c r="B343" s="37" t="s">
        <v>103</v>
      </c>
      <c r="C343" s="38" t="s">
        <v>1475</v>
      </c>
      <c r="D343" s="60">
        <v>0</v>
      </c>
      <c r="E343" s="60">
        <v>0</v>
      </c>
      <c r="F343" s="60">
        <v>0</v>
      </c>
      <c r="G343" s="60"/>
      <c r="H343" s="60"/>
      <c r="I343" s="60">
        <v>0</v>
      </c>
      <c r="J343" s="60">
        <v>0</v>
      </c>
      <c r="K343" s="60">
        <v>0</v>
      </c>
      <c r="L343" s="60"/>
      <c r="M343" s="60"/>
      <c r="N343" s="60"/>
      <c r="O343" s="60"/>
      <c r="P343" s="60">
        <f>SUM(D343:O343)</f>
        <v>0</v>
      </c>
    </row>
    <row r="344" spans="1:16" ht="12.75">
      <c r="A344" s="56" t="s">
        <v>1197</v>
      </c>
      <c r="B344" s="37"/>
      <c r="C344" s="56" t="s">
        <v>1198</v>
      </c>
      <c r="D344" s="62">
        <f aca="true" t="shared" si="139" ref="D344:P344">D345+D347</f>
        <v>114311.83</v>
      </c>
      <c r="E344" s="62">
        <f t="shared" si="139"/>
        <v>114311.83</v>
      </c>
      <c r="F344" s="62">
        <f t="shared" si="139"/>
        <v>114311.83</v>
      </c>
      <c r="G344" s="62">
        <f t="shared" si="139"/>
        <v>114311.83</v>
      </c>
      <c r="H344" s="62">
        <f t="shared" si="139"/>
        <v>114311.83</v>
      </c>
      <c r="I344" s="62">
        <f t="shared" si="139"/>
        <v>114311.83</v>
      </c>
      <c r="J344" s="62">
        <f t="shared" si="139"/>
        <v>114311.83</v>
      </c>
      <c r="K344" s="62">
        <f t="shared" si="139"/>
        <v>228623.66</v>
      </c>
      <c r="L344" s="62">
        <f t="shared" si="139"/>
        <v>114311.83</v>
      </c>
      <c r="M344" s="62">
        <f t="shared" si="139"/>
        <v>114311.83</v>
      </c>
      <c r="N344" s="62">
        <f t="shared" si="139"/>
        <v>114311.83</v>
      </c>
      <c r="O344" s="62">
        <f t="shared" si="139"/>
        <v>114311.83</v>
      </c>
      <c r="P344" s="62">
        <f t="shared" si="139"/>
        <v>1486053.7900000003</v>
      </c>
    </row>
    <row r="345" spans="1:16" ht="12.75">
      <c r="A345" s="56" t="s">
        <v>1199</v>
      </c>
      <c r="B345" s="37"/>
      <c r="C345" s="56" t="s">
        <v>1200</v>
      </c>
      <c r="D345" s="62">
        <f>D346</f>
        <v>0</v>
      </c>
      <c r="E345" s="62">
        <f aca="true" t="shared" si="140" ref="E345:P345">E346</f>
        <v>0</v>
      </c>
      <c r="F345" s="62">
        <f t="shared" si="140"/>
        <v>0</v>
      </c>
      <c r="G345" s="62">
        <f t="shared" si="140"/>
        <v>0</v>
      </c>
      <c r="H345" s="62">
        <f t="shared" si="140"/>
        <v>0</v>
      </c>
      <c r="I345" s="62">
        <f t="shared" si="140"/>
        <v>0</v>
      </c>
      <c r="J345" s="62">
        <f t="shared" si="140"/>
        <v>0</v>
      </c>
      <c r="K345" s="62">
        <f t="shared" si="140"/>
        <v>0</v>
      </c>
      <c r="L345" s="62">
        <f t="shared" si="140"/>
        <v>0</v>
      </c>
      <c r="M345" s="62">
        <f t="shared" si="140"/>
        <v>0</v>
      </c>
      <c r="N345" s="62">
        <f t="shared" si="140"/>
        <v>0</v>
      </c>
      <c r="O345" s="62">
        <f t="shared" si="140"/>
        <v>0</v>
      </c>
      <c r="P345" s="62">
        <f t="shared" si="140"/>
        <v>0</v>
      </c>
    </row>
    <row r="346" spans="1:16" ht="12.75">
      <c r="A346" s="38" t="s">
        <v>1201</v>
      </c>
      <c r="B346" s="37" t="s">
        <v>97</v>
      </c>
      <c r="C346" s="38" t="s">
        <v>1313</v>
      </c>
      <c r="D346" s="60"/>
      <c r="E346" s="60"/>
      <c r="F346" s="60"/>
      <c r="G346" s="60"/>
      <c r="H346" s="60"/>
      <c r="I346" s="60"/>
      <c r="J346" s="60">
        <v>0</v>
      </c>
      <c r="K346" s="60"/>
      <c r="L346" s="60"/>
      <c r="M346" s="60"/>
      <c r="N346" s="60"/>
      <c r="O346" s="60"/>
      <c r="P346" s="60">
        <f>SUM(D346:O346)</f>
        <v>0</v>
      </c>
    </row>
    <row r="347" spans="1:16" ht="12.75">
      <c r="A347" s="56" t="s">
        <v>1202</v>
      </c>
      <c r="B347" s="37"/>
      <c r="C347" s="56" t="s">
        <v>1203</v>
      </c>
      <c r="D347" s="62">
        <f>D348</f>
        <v>114311.83</v>
      </c>
      <c r="E347" s="62">
        <f aca="true" t="shared" si="141" ref="E347:P347">E348</f>
        <v>114311.83</v>
      </c>
      <c r="F347" s="62">
        <f t="shared" si="141"/>
        <v>114311.83</v>
      </c>
      <c r="G347" s="62">
        <f t="shared" si="141"/>
        <v>114311.83</v>
      </c>
      <c r="H347" s="62">
        <f t="shared" si="141"/>
        <v>114311.83</v>
      </c>
      <c r="I347" s="62">
        <f t="shared" si="141"/>
        <v>114311.83</v>
      </c>
      <c r="J347" s="62">
        <f t="shared" si="141"/>
        <v>114311.83</v>
      </c>
      <c r="K347" s="62">
        <f t="shared" si="141"/>
        <v>228623.66</v>
      </c>
      <c r="L347" s="62">
        <f t="shared" si="141"/>
        <v>114311.83</v>
      </c>
      <c r="M347" s="62">
        <f t="shared" si="141"/>
        <v>114311.83</v>
      </c>
      <c r="N347" s="62">
        <f t="shared" si="141"/>
        <v>114311.83</v>
      </c>
      <c r="O347" s="62">
        <f t="shared" si="141"/>
        <v>114311.83</v>
      </c>
      <c r="P347" s="62">
        <f t="shared" si="141"/>
        <v>1486053.7900000003</v>
      </c>
    </row>
    <row r="348" spans="1:16" ht="12.75">
      <c r="A348" s="38" t="s">
        <v>1204</v>
      </c>
      <c r="B348" s="37" t="s">
        <v>105</v>
      </c>
      <c r="C348" s="38" t="s">
        <v>1205</v>
      </c>
      <c r="D348" s="60">
        <v>114311.83</v>
      </c>
      <c r="E348" s="60">
        <v>114311.83</v>
      </c>
      <c r="F348" s="60">
        <v>114311.83</v>
      </c>
      <c r="G348" s="60">
        <v>114311.83</v>
      </c>
      <c r="H348" s="60">
        <v>114311.83</v>
      </c>
      <c r="I348" s="60">
        <v>114311.83</v>
      </c>
      <c r="J348" s="60">
        <v>114311.83</v>
      </c>
      <c r="K348" s="60">
        <v>228623.66</v>
      </c>
      <c r="L348" s="60">
        <f>J348</f>
        <v>114311.83</v>
      </c>
      <c r="M348" s="60">
        <f>L348</f>
        <v>114311.83</v>
      </c>
      <c r="N348" s="60">
        <f>M348</f>
        <v>114311.83</v>
      </c>
      <c r="O348" s="60">
        <f>N348</f>
        <v>114311.83</v>
      </c>
      <c r="P348" s="60">
        <f>SUM(D348:O348)</f>
        <v>1486053.7900000003</v>
      </c>
    </row>
    <row r="349" spans="1:16" ht="12.75">
      <c r="A349" s="56" t="s">
        <v>1416</v>
      </c>
      <c r="B349" s="37"/>
      <c r="C349" s="56" t="s">
        <v>1415</v>
      </c>
      <c r="D349" s="62">
        <f aca="true" t="shared" si="142" ref="D349:I349">D350+D351</f>
        <v>30000</v>
      </c>
      <c r="E349" s="62">
        <f t="shared" si="142"/>
        <v>0</v>
      </c>
      <c r="F349" s="62">
        <f t="shared" si="142"/>
        <v>0</v>
      </c>
      <c r="G349" s="62">
        <f t="shared" si="142"/>
        <v>0</v>
      </c>
      <c r="H349" s="62">
        <f t="shared" si="142"/>
        <v>0</v>
      </c>
      <c r="I349" s="62">
        <f t="shared" si="142"/>
        <v>0</v>
      </c>
      <c r="J349" s="62">
        <f aca="true" t="shared" si="143" ref="J349:P349">J350+J351+J352</f>
        <v>0</v>
      </c>
      <c r="K349" s="62">
        <f t="shared" si="143"/>
        <v>0</v>
      </c>
      <c r="L349" s="62">
        <f t="shared" si="143"/>
        <v>0</v>
      </c>
      <c r="M349" s="62">
        <f t="shared" si="143"/>
        <v>0</v>
      </c>
      <c r="N349" s="62">
        <f t="shared" si="143"/>
        <v>0</v>
      </c>
      <c r="O349" s="62">
        <f t="shared" si="143"/>
        <v>0</v>
      </c>
      <c r="P349" s="62">
        <f t="shared" si="143"/>
        <v>30000</v>
      </c>
    </row>
    <row r="350" spans="1:16" ht="12.75">
      <c r="A350" s="56" t="s">
        <v>1476</v>
      </c>
      <c r="B350" s="37" t="s">
        <v>116</v>
      </c>
      <c r="C350" s="56" t="s">
        <v>1477</v>
      </c>
      <c r="D350" s="62"/>
      <c r="E350" s="62">
        <v>0</v>
      </c>
      <c r="F350" s="62">
        <v>0</v>
      </c>
      <c r="G350" s="62"/>
      <c r="H350" s="62"/>
      <c r="I350" s="62">
        <v>0</v>
      </c>
      <c r="J350" s="62">
        <v>0</v>
      </c>
      <c r="K350" s="62"/>
      <c r="L350" s="62"/>
      <c r="M350" s="62"/>
      <c r="N350" s="62"/>
      <c r="O350" s="62"/>
      <c r="P350" s="60">
        <f>SUM(D350:O350)</f>
        <v>0</v>
      </c>
    </row>
    <row r="351" spans="1:16" ht="12.75">
      <c r="A351" s="56" t="s">
        <v>1478</v>
      </c>
      <c r="B351" s="37" t="s">
        <v>102</v>
      </c>
      <c r="C351" s="56" t="s">
        <v>1479</v>
      </c>
      <c r="D351" s="62">
        <v>30000</v>
      </c>
      <c r="E351" s="62">
        <v>0</v>
      </c>
      <c r="F351" s="62">
        <v>0</v>
      </c>
      <c r="G351" s="62"/>
      <c r="H351" s="62"/>
      <c r="I351" s="62">
        <v>0</v>
      </c>
      <c r="J351" s="62">
        <v>0</v>
      </c>
      <c r="K351" s="62"/>
      <c r="L351" s="62"/>
      <c r="M351" s="62"/>
      <c r="N351" s="62"/>
      <c r="O351" s="62"/>
      <c r="P351" s="60">
        <f>SUM(D351:O351)</f>
        <v>30000</v>
      </c>
    </row>
    <row r="352" spans="1:16" ht="12.75">
      <c r="A352" s="56" t="s">
        <v>1532</v>
      </c>
      <c r="B352" s="37" t="s">
        <v>102</v>
      </c>
      <c r="C352" s="56" t="s">
        <v>1533</v>
      </c>
      <c r="D352" s="62"/>
      <c r="E352" s="62">
        <v>0</v>
      </c>
      <c r="F352" s="62">
        <v>0</v>
      </c>
      <c r="G352" s="62"/>
      <c r="H352" s="62"/>
      <c r="I352" s="62">
        <v>0</v>
      </c>
      <c r="J352" s="62">
        <v>0</v>
      </c>
      <c r="K352" s="62"/>
      <c r="L352" s="62"/>
      <c r="M352" s="62"/>
      <c r="N352" s="62"/>
      <c r="O352" s="62"/>
      <c r="P352" s="60">
        <f>SUM(D352:O352)</f>
        <v>0</v>
      </c>
    </row>
    <row r="353" spans="1:16" ht="22.5">
      <c r="A353" s="56" t="s">
        <v>794</v>
      </c>
      <c r="B353" s="37"/>
      <c r="C353" s="61" t="s">
        <v>795</v>
      </c>
      <c r="D353" s="62">
        <f aca="true" t="shared" si="144" ref="D353:P353">D354</f>
        <v>211185.2</v>
      </c>
      <c r="E353" s="62">
        <f t="shared" si="144"/>
        <v>469752.86000000004</v>
      </c>
      <c r="F353" s="62">
        <f t="shared" si="144"/>
        <v>107045.23999999999</v>
      </c>
      <c r="G353" s="62">
        <f t="shared" si="144"/>
        <v>138237.81</v>
      </c>
      <c r="H353" s="62">
        <f t="shared" si="144"/>
        <v>130657.81999999999</v>
      </c>
      <c r="I353" s="62">
        <f t="shared" si="144"/>
        <v>42580.61</v>
      </c>
      <c r="J353" s="62">
        <f t="shared" si="144"/>
        <v>95431.95</v>
      </c>
      <c r="K353" s="62">
        <f t="shared" si="144"/>
        <v>241875.93</v>
      </c>
      <c r="L353" s="62">
        <f t="shared" si="144"/>
        <v>130152.51999999999</v>
      </c>
      <c r="M353" s="62">
        <f t="shared" si="144"/>
        <v>130152.51999999999</v>
      </c>
      <c r="N353" s="62">
        <f t="shared" si="144"/>
        <v>130152.51999999999</v>
      </c>
      <c r="O353" s="62">
        <f t="shared" si="144"/>
        <v>130152.51999999999</v>
      </c>
      <c r="P353" s="62">
        <f t="shared" si="144"/>
        <v>1957377.5</v>
      </c>
    </row>
    <row r="354" spans="1:16" ht="12.75">
      <c r="A354" s="56" t="s">
        <v>796</v>
      </c>
      <c r="B354" s="37"/>
      <c r="C354" s="56" t="s">
        <v>797</v>
      </c>
      <c r="D354" s="62">
        <f>SUM(D356:D363)</f>
        <v>211185.2</v>
      </c>
      <c r="E354" s="62">
        <f>SUM(E356:E364)</f>
        <v>469752.86000000004</v>
      </c>
      <c r="F354" s="62">
        <f>SUM(F356:F364)</f>
        <v>107045.23999999999</v>
      </c>
      <c r="G354" s="62">
        <f>SUM(G356:G364)</f>
        <v>138237.81</v>
      </c>
      <c r="H354" s="62">
        <f>SUM(H356:H364)</f>
        <v>130657.81999999999</v>
      </c>
      <c r="I354" s="62">
        <f>SUM(I356:I364)</f>
        <v>42580.61</v>
      </c>
      <c r="J354" s="62">
        <f>SUM(J355:J364)</f>
        <v>95431.95</v>
      </c>
      <c r="K354" s="62">
        <f>SUM(K355:K365)</f>
        <v>241875.93</v>
      </c>
      <c r="L354" s="62">
        <f>SUM(L355:L364)</f>
        <v>130152.51999999999</v>
      </c>
      <c r="M354" s="62">
        <f>SUM(M355:M364)</f>
        <v>130152.51999999999</v>
      </c>
      <c r="N354" s="62">
        <f>SUM(N355:N364)</f>
        <v>130152.51999999999</v>
      </c>
      <c r="O354" s="62">
        <f>SUM(O355:O364)</f>
        <v>130152.51999999999</v>
      </c>
      <c r="P354" s="62">
        <f>SUM(P355:P365)</f>
        <v>1957377.5</v>
      </c>
    </row>
    <row r="355" spans="1:16" ht="12.75">
      <c r="A355" s="56"/>
      <c r="B355" s="37" t="s">
        <v>3</v>
      </c>
      <c r="C355" s="56" t="s">
        <v>1677</v>
      </c>
      <c r="D355" s="62"/>
      <c r="E355" s="62"/>
      <c r="F355" s="62"/>
      <c r="G355" s="62"/>
      <c r="H355" s="62"/>
      <c r="I355" s="62"/>
      <c r="J355" s="62">
        <v>480</v>
      </c>
      <c r="K355" s="62"/>
      <c r="L355" s="62"/>
      <c r="M355" s="62"/>
      <c r="N355" s="62"/>
      <c r="O355" s="62"/>
      <c r="P355" s="60">
        <f aca="true" t="shared" si="145" ref="P355:P384">SUM(D355:O355)</f>
        <v>480</v>
      </c>
    </row>
    <row r="356" spans="1:16" ht="12.75">
      <c r="A356" s="38" t="s">
        <v>1206</v>
      </c>
      <c r="B356" s="37" t="s">
        <v>123</v>
      </c>
      <c r="C356" s="38" t="s">
        <v>798</v>
      </c>
      <c r="D356" s="60">
        <v>20664.75</v>
      </c>
      <c r="E356" s="60">
        <v>20664.75</v>
      </c>
      <c r="F356" s="60">
        <v>20664.75</v>
      </c>
      <c r="G356" s="60">
        <v>20664.75</v>
      </c>
      <c r="H356" s="60">
        <v>20664.75</v>
      </c>
      <c r="I356" s="60">
        <v>0</v>
      </c>
      <c r="J356" s="60"/>
      <c r="K356" s="60">
        <v>108000</v>
      </c>
      <c r="L356" s="60">
        <f>H356</f>
        <v>20664.75</v>
      </c>
      <c r="M356" s="60">
        <f>L356</f>
        <v>20664.75</v>
      </c>
      <c r="N356" s="60">
        <f>M356</f>
        <v>20664.75</v>
      </c>
      <c r="O356" s="60">
        <f>N356</f>
        <v>20664.75</v>
      </c>
      <c r="P356" s="60">
        <f t="shared" si="145"/>
        <v>293982.75</v>
      </c>
    </row>
    <row r="357" spans="1:16" ht="12.75">
      <c r="A357" s="38" t="s">
        <v>1207</v>
      </c>
      <c r="B357" s="37" t="s">
        <v>122</v>
      </c>
      <c r="C357" s="38" t="s">
        <v>799</v>
      </c>
      <c r="D357" s="60">
        <v>36000</v>
      </c>
      <c r="E357" s="60">
        <v>36000</v>
      </c>
      <c r="F357" s="60">
        <v>36000</v>
      </c>
      <c r="G357" s="60">
        <v>36000</v>
      </c>
      <c r="H357" s="60">
        <v>36000</v>
      </c>
      <c r="I357" s="60">
        <v>0</v>
      </c>
      <c r="J357" s="60">
        <v>36000</v>
      </c>
      <c r="K357" s="60">
        <v>36000</v>
      </c>
      <c r="L357" s="60">
        <f>H357</f>
        <v>36000</v>
      </c>
      <c r="M357" s="60">
        <f aca="true" t="shared" si="146" ref="M357:O361">L357</f>
        <v>36000</v>
      </c>
      <c r="N357" s="60">
        <f t="shared" si="146"/>
        <v>36000</v>
      </c>
      <c r="O357" s="60">
        <f t="shared" si="146"/>
        <v>36000</v>
      </c>
      <c r="P357" s="60">
        <f t="shared" si="145"/>
        <v>396000</v>
      </c>
    </row>
    <row r="358" spans="1:16" ht="12.75">
      <c r="A358" s="38" t="s">
        <v>1208</v>
      </c>
      <c r="B358" s="37" t="s">
        <v>124</v>
      </c>
      <c r="C358" s="38" t="s">
        <v>800</v>
      </c>
      <c r="D358" s="60">
        <v>17400</v>
      </c>
      <c r="E358" s="60">
        <v>121000</v>
      </c>
      <c r="F358" s="60">
        <v>17400</v>
      </c>
      <c r="G358" s="60">
        <v>26800</v>
      </c>
      <c r="H358" s="60">
        <v>17400</v>
      </c>
      <c r="I358" s="60">
        <v>17400</v>
      </c>
      <c r="J358" s="60">
        <v>4400</v>
      </c>
      <c r="K358" s="60">
        <v>13000</v>
      </c>
      <c r="L358" s="60">
        <f>H358</f>
        <v>17400</v>
      </c>
      <c r="M358" s="60">
        <f t="shared" si="146"/>
        <v>17400</v>
      </c>
      <c r="N358" s="60">
        <f t="shared" si="146"/>
        <v>17400</v>
      </c>
      <c r="O358" s="60">
        <f t="shared" si="146"/>
        <v>17400</v>
      </c>
      <c r="P358" s="60">
        <f t="shared" si="145"/>
        <v>304400</v>
      </c>
    </row>
    <row r="359" spans="1:16" ht="12.75">
      <c r="A359" s="38" t="s">
        <v>1209</v>
      </c>
      <c r="B359" s="37" t="s">
        <v>125</v>
      </c>
      <c r="C359" s="38" t="s">
        <v>801</v>
      </c>
      <c r="D359" s="60">
        <v>25180.61</v>
      </c>
      <c r="E359" s="60">
        <v>25180.61</v>
      </c>
      <c r="F359" s="60">
        <v>0</v>
      </c>
      <c r="G359" s="60">
        <v>50361.22</v>
      </c>
      <c r="H359" s="60">
        <v>25180.61</v>
      </c>
      <c r="I359" s="60">
        <v>25180.61</v>
      </c>
      <c r="J359" s="60"/>
      <c r="K359" s="60">
        <v>25180.61</v>
      </c>
      <c r="L359" s="60">
        <f>H359</f>
        <v>25180.61</v>
      </c>
      <c r="M359" s="60">
        <f t="shared" si="146"/>
        <v>25180.61</v>
      </c>
      <c r="N359" s="60">
        <f t="shared" si="146"/>
        <v>25180.61</v>
      </c>
      <c r="O359" s="60">
        <f t="shared" si="146"/>
        <v>25180.61</v>
      </c>
      <c r="P359" s="60">
        <f t="shared" si="145"/>
        <v>276986.70999999996</v>
      </c>
    </row>
    <row r="360" spans="1:16" ht="12.75">
      <c r="A360" s="38" t="s">
        <v>1210</v>
      </c>
      <c r="B360" s="37" t="s">
        <v>134</v>
      </c>
      <c r="C360" s="38" t="s">
        <v>1211</v>
      </c>
      <c r="D360" s="60">
        <v>0</v>
      </c>
      <c r="E360" s="60">
        <v>89995.66</v>
      </c>
      <c r="F360" s="60">
        <v>27518.65</v>
      </c>
      <c r="G360" s="60">
        <v>0</v>
      </c>
      <c r="H360" s="60">
        <v>27000.62</v>
      </c>
      <c r="I360" s="60">
        <v>0</v>
      </c>
      <c r="J360" s="60"/>
      <c r="K360" s="60">
        <v>26495.32</v>
      </c>
      <c r="L360" s="60">
        <f>K360</f>
        <v>26495.32</v>
      </c>
      <c r="M360" s="60">
        <f t="shared" si="146"/>
        <v>26495.32</v>
      </c>
      <c r="N360" s="60">
        <f t="shared" si="146"/>
        <v>26495.32</v>
      </c>
      <c r="O360" s="60">
        <f t="shared" si="146"/>
        <v>26495.32</v>
      </c>
      <c r="P360" s="60">
        <f t="shared" si="145"/>
        <v>276991.53</v>
      </c>
    </row>
    <row r="361" spans="1:16" ht="12.75">
      <c r="A361" s="38" t="s">
        <v>1212</v>
      </c>
      <c r="B361" s="37" t="s">
        <v>1143</v>
      </c>
      <c r="C361" s="38" t="s">
        <v>1213</v>
      </c>
      <c r="D361" s="60">
        <v>4411.84</v>
      </c>
      <c r="E361" s="60">
        <v>4411.84</v>
      </c>
      <c r="F361" s="60">
        <v>4411.84</v>
      </c>
      <c r="G361" s="60">
        <v>4411.84</v>
      </c>
      <c r="H361" s="60">
        <v>4411.84</v>
      </c>
      <c r="I361" s="60">
        <v>0</v>
      </c>
      <c r="J361" s="60">
        <v>4411.84</v>
      </c>
      <c r="K361" s="60">
        <v>0</v>
      </c>
      <c r="L361" s="60">
        <f>J361</f>
        <v>4411.84</v>
      </c>
      <c r="M361" s="60">
        <f t="shared" si="146"/>
        <v>4411.84</v>
      </c>
      <c r="N361" s="60">
        <f t="shared" si="146"/>
        <v>4411.84</v>
      </c>
      <c r="O361" s="60">
        <f t="shared" si="146"/>
        <v>4411.84</v>
      </c>
      <c r="P361" s="60">
        <f t="shared" si="145"/>
        <v>44118.399999999994</v>
      </c>
    </row>
    <row r="362" spans="1:16" ht="12.75">
      <c r="A362" s="38" t="s">
        <v>1346</v>
      </c>
      <c r="B362" s="37" t="s">
        <v>1342</v>
      </c>
      <c r="C362" s="38" t="s">
        <v>1347</v>
      </c>
      <c r="D362" s="60">
        <v>54128</v>
      </c>
      <c r="E362" s="60">
        <v>0</v>
      </c>
      <c r="F362" s="60">
        <v>1050</v>
      </c>
      <c r="G362" s="60">
        <v>0</v>
      </c>
      <c r="H362" s="60">
        <v>0</v>
      </c>
      <c r="I362" s="60">
        <v>0</v>
      </c>
      <c r="J362" s="60"/>
      <c r="K362" s="60">
        <v>0</v>
      </c>
      <c r="L362" s="60"/>
      <c r="M362" s="60"/>
      <c r="N362" s="60"/>
      <c r="O362" s="60"/>
      <c r="P362" s="60">
        <f t="shared" si="145"/>
        <v>55178</v>
      </c>
    </row>
    <row r="363" spans="1:16" ht="12.75">
      <c r="A363" s="38" t="s">
        <v>1576</v>
      </c>
      <c r="B363" s="37" t="s">
        <v>1566</v>
      </c>
      <c r="C363" s="38" t="s">
        <v>1577</v>
      </c>
      <c r="D363" s="60">
        <v>53400</v>
      </c>
      <c r="E363" s="60">
        <v>133500</v>
      </c>
      <c r="F363" s="60">
        <v>0</v>
      </c>
      <c r="G363" s="60">
        <v>0</v>
      </c>
      <c r="H363" s="60">
        <v>0</v>
      </c>
      <c r="I363" s="60">
        <v>0</v>
      </c>
      <c r="J363" s="60">
        <v>50140.11</v>
      </c>
      <c r="K363" s="60">
        <v>0</v>
      </c>
      <c r="L363" s="60"/>
      <c r="M363" s="60"/>
      <c r="N363" s="60"/>
      <c r="O363" s="60"/>
      <c r="P363" s="60">
        <f t="shared" si="145"/>
        <v>237040.11</v>
      </c>
    </row>
    <row r="364" spans="1:16" ht="12.75">
      <c r="A364" s="38" t="s">
        <v>1590</v>
      </c>
      <c r="B364" s="37" t="s">
        <v>1588</v>
      </c>
      <c r="C364" s="38" t="s">
        <v>1591</v>
      </c>
      <c r="D364" s="60"/>
      <c r="E364" s="60">
        <v>39000</v>
      </c>
      <c r="F364" s="60">
        <v>0</v>
      </c>
      <c r="G364" s="60">
        <v>0</v>
      </c>
      <c r="H364" s="60">
        <v>0</v>
      </c>
      <c r="I364" s="60">
        <v>0</v>
      </c>
      <c r="J364" s="60"/>
      <c r="K364" s="60">
        <v>0</v>
      </c>
      <c r="L364" s="60"/>
      <c r="M364" s="60"/>
      <c r="N364" s="60"/>
      <c r="O364" s="60"/>
      <c r="P364" s="60">
        <f t="shared" si="145"/>
        <v>39000</v>
      </c>
    </row>
    <row r="365" spans="1:16" ht="12.75">
      <c r="A365" s="38" t="s">
        <v>1696</v>
      </c>
      <c r="B365" s="37" t="s">
        <v>1692</v>
      </c>
      <c r="C365" s="38" t="s">
        <v>1697</v>
      </c>
      <c r="D365" s="60"/>
      <c r="E365" s="60"/>
      <c r="F365" s="60"/>
      <c r="G365" s="60"/>
      <c r="H365" s="60"/>
      <c r="I365" s="60"/>
      <c r="J365" s="60"/>
      <c r="K365" s="60">
        <v>33200</v>
      </c>
      <c r="L365" s="60"/>
      <c r="M365" s="60"/>
      <c r="N365" s="60"/>
      <c r="O365" s="60"/>
      <c r="P365" s="60">
        <f t="shared" si="145"/>
        <v>33200</v>
      </c>
    </row>
    <row r="366" spans="1:16" ht="22.5">
      <c r="A366" s="56" t="s">
        <v>802</v>
      </c>
      <c r="B366" s="37"/>
      <c r="C366" s="61" t="s">
        <v>803</v>
      </c>
      <c r="D366" s="62">
        <f aca="true" t="shared" si="147" ref="D366:O366">SUM(D367:D371)</f>
        <v>869842.39</v>
      </c>
      <c r="E366" s="62">
        <f t="shared" si="147"/>
        <v>0</v>
      </c>
      <c r="F366" s="62">
        <f t="shared" si="147"/>
        <v>972315.11</v>
      </c>
      <c r="G366" s="62">
        <f t="shared" si="147"/>
        <v>627601.95</v>
      </c>
      <c r="H366" s="62">
        <f t="shared" si="147"/>
        <v>653021.35</v>
      </c>
      <c r="I366" s="62">
        <f t="shared" si="147"/>
        <v>655723.98</v>
      </c>
      <c r="J366" s="62">
        <f t="shared" si="147"/>
        <v>655736.7599999999</v>
      </c>
      <c r="K366" s="62">
        <f t="shared" si="147"/>
        <v>638282.74</v>
      </c>
      <c r="L366" s="62">
        <f t="shared" si="147"/>
        <v>697747.7</v>
      </c>
      <c r="M366" s="62">
        <f t="shared" si="147"/>
        <v>692020.58</v>
      </c>
      <c r="N366" s="62">
        <f t="shared" si="147"/>
        <v>697747.7</v>
      </c>
      <c r="O366" s="62">
        <f t="shared" si="147"/>
        <v>692020.57</v>
      </c>
      <c r="P366" s="62">
        <f>SUM(P367:P371)</f>
        <v>7852060.830000001</v>
      </c>
    </row>
    <row r="367" spans="1:16" ht="12.75">
      <c r="A367" s="38" t="s">
        <v>804</v>
      </c>
      <c r="B367" s="37" t="s">
        <v>140</v>
      </c>
      <c r="C367" s="38" t="s">
        <v>457</v>
      </c>
      <c r="D367" s="60">
        <v>869842.39</v>
      </c>
      <c r="E367" s="60">
        <v>0</v>
      </c>
      <c r="F367" s="60">
        <v>787177.11</v>
      </c>
      <c r="G367" s="60">
        <v>431575.74</v>
      </c>
      <c r="H367" s="60">
        <v>454445.14</v>
      </c>
      <c r="I367" s="60">
        <v>450097.77</v>
      </c>
      <c r="J367" s="60">
        <v>451583.43</v>
      </c>
      <c r="K367" s="60">
        <v>461468.53</v>
      </c>
      <c r="L367" s="60">
        <v>494554.37</v>
      </c>
      <c r="M367" s="60">
        <f>L367</f>
        <v>494554.37</v>
      </c>
      <c r="N367" s="60">
        <f>M367</f>
        <v>494554.37</v>
      </c>
      <c r="O367" s="60">
        <v>494554.36</v>
      </c>
      <c r="P367" s="60">
        <f t="shared" si="145"/>
        <v>5884407.580000001</v>
      </c>
    </row>
    <row r="368" spans="1:16" ht="12.75">
      <c r="A368" s="38" t="s">
        <v>216</v>
      </c>
      <c r="B368" s="37" t="s">
        <v>217</v>
      </c>
      <c r="C368" s="38" t="s">
        <v>218</v>
      </c>
      <c r="D368" s="60">
        <v>0</v>
      </c>
      <c r="E368" s="60">
        <v>0</v>
      </c>
      <c r="F368" s="60">
        <v>0</v>
      </c>
      <c r="G368" s="60">
        <v>0</v>
      </c>
      <c r="H368" s="60">
        <v>2550</v>
      </c>
      <c r="I368" s="60">
        <v>0</v>
      </c>
      <c r="J368" s="60">
        <v>0</v>
      </c>
      <c r="K368" s="60">
        <v>0</v>
      </c>
      <c r="L368" s="60"/>
      <c r="M368" s="60"/>
      <c r="N368" s="60"/>
      <c r="O368" s="60"/>
      <c r="P368" s="60">
        <f t="shared" si="145"/>
        <v>2550</v>
      </c>
    </row>
    <row r="369" spans="1:16" ht="18">
      <c r="A369" s="38" t="s">
        <v>805</v>
      </c>
      <c r="B369" s="37" t="s">
        <v>141</v>
      </c>
      <c r="C369" s="39" t="s">
        <v>806</v>
      </c>
      <c r="D369" s="60">
        <v>0</v>
      </c>
      <c r="E369" s="60">
        <v>0</v>
      </c>
      <c r="F369" s="60">
        <v>149498</v>
      </c>
      <c r="G369" s="60">
        <v>149498</v>
      </c>
      <c r="H369" s="60">
        <v>149498</v>
      </c>
      <c r="I369" s="60">
        <v>149498</v>
      </c>
      <c r="J369" s="60">
        <v>149498</v>
      </c>
      <c r="K369" s="60">
        <v>136046</v>
      </c>
      <c r="L369" s="60">
        <f>J369</f>
        <v>149498</v>
      </c>
      <c r="M369" s="60">
        <f aca="true" t="shared" si="148" ref="M369:O370">L369</f>
        <v>149498</v>
      </c>
      <c r="N369" s="60">
        <f t="shared" si="148"/>
        <v>149498</v>
      </c>
      <c r="O369" s="60">
        <f t="shared" si="148"/>
        <v>149498</v>
      </c>
      <c r="P369" s="60">
        <f t="shared" si="145"/>
        <v>1481528</v>
      </c>
    </row>
    <row r="370" spans="1:16" ht="18">
      <c r="A370" s="38" t="s">
        <v>807</v>
      </c>
      <c r="B370" s="37" t="s">
        <v>142</v>
      </c>
      <c r="C370" s="39" t="s">
        <v>808</v>
      </c>
      <c r="D370" s="60">
        <v>0</v>
      </c>
      <c r="E370" s="60">
        <v>0</v>
      </c>
      <c r="F370" s="60">
        <v>0</v>
      </c>
      <c r="G370" s="60">
        <v>10888.21</v>
      </c>
      <c r="H370" s="60">
        <v>10888.21</v>
      </c>
      <c r="I370" s="60">
        <v>10888.21</v>
      </c>
      <c r="J370" s="60">
        <v>10888.21</v>
      </c>
      <c r="K370" s="60">
        <v>10888.21</v>
      </c>
      <c r="L370" s="60">
        <f>K370</f>
        <v>10888.21</v>
      </c>
      <c r="M370" s="60">
        <f t="shared" si="148"/>
        <v>10888.21</v>
      </c>
      <c r="N370" s="60">
        <f t="shared" si="148"/>
        <v>10888.21</v>
      </c>
      <c r="O370" s="60">
        <f t="shared" si="148"/>
        <v>10888.21</v>
      </c>
      <c r="P370" s="60">
        <f>SUM(D370:O370)</f>
        <v>97993.88999999998</v>
      </c>
    </row>
    <row r="371" spans="1:16" ht="22.5">
      <c r="A371" s="56" t="s">
        <v>809</v>
      </c>
      <c r="B371" s="37"/>
      <c r="C371" s="61" t="s">
        <v>810</v>
      </c>
      <c r="D371" s="62">
        <f aca="true" t="shared" si="149" ref="D371:P371">SUM(D372:D374)</f>
        <v>0</v>
      </c>
      <c r="E371" s="62">
        <f t="shared" si="149"/>
        <v>0</v>
      </c>
      <c r="F371" s="62">
        <f t="shared" si="149"/>
        <v>35640</v>
      </c>
      <c r="G371" s="62">
        <f t="shared" si="149"/>
        <v>35640</v>
      </c>
      <c r="H371" s="62">
        <f t="shared" si="149"/>
        <v>35640</v>
      </c>
      <c r="I371" s="62">
        <f t="shared" si="149"/>
        <v>45240</v>
      </c>
      <c r="J371" s="62">
        <f t="shared" si="149"/>
        <v>43767.12</v>
      </c>
      <c r="K371" s="62">
        <f t="shared" si="149"/>
        <v>29880</v>
      </c>
      <c r="L371" s="62">
        <f t="shared" si="149"/>
        <v>42807.12</v>
      </c>
      <c r="M371" s="62">
        <f t="shared" si="149"/>
        <v>37080</v>
      </c>
      <c r="N371" s="62">
        <f t="shared" si="149"/>
        <v>42807.12</v>
      </c>
      <c r="O371" s="62">
        <f t="shared" si="149"/>
        <v>37080</v>
      </c>
      <c r="P371" s="62">
        <f t="shared" si="149"/>
        <v>385581.36</v>
      </c>
    </row>
    <row r="372" spans="1:16" ht="12.75">
      <c r="A372" s="38" t="s">
        <v>811</v>
      </c>
      <c r="B372" s="37" t="s">
        <v>152</v>
      </c>
      <c r="C372" s="38" t="s">
        <v>28</v>
      </c>
      <c r="D372" s="60">
        <v>0</v>
      </c>
      <c r="E372" s="60">
        <v>0</v>
      </c>
      <c r="F372" s="60">
        <v>0</v>
      </c>
      <c r="G372" s="60">
        <v>0</v>
      </c>
      <c r="H372" s="60">
        <v>0</v>
      </c>
      <c r="I372" s="60">
        <v>0</v>
      </c>
      <c r="J372" s="60">
        <v>5727.12</v>
      </c>
      <c r="K372" s="60">
        <v>0</v>
      </c>
      <c r="L372" s="60">
        <f>J372</f>
        <v>5727.12</v>
      </c>
      <c r="M372" s="60">
        <v>0</v>
      </c>
      <c r="N372" s="60">
        <f>L372</f>
        <v>5727.12</v>
      </c>
      <c r="O372" s="60">
        <v>0</v>
      </c>
      <c r="P372" s="60">
        <f t="shared" si="145"/>
        <v>17181.36</v>
      </c>
    </row>
    <row r="373" spans="1:16" ht="12.75">
      <c r="A373" s="38" t="s">
        <v>813</v>
      </c>
      <c r="B373" s="37" t="s">
        <v>143</v>
      </c>
      <c r="C373" s="38" t="s">
        <v>458</v>
      </c>
      <c r="D373" s="60">
        <v>0</v>
      </c>
      <c r="E373" s="60">
        <v>0</v>
      </c>
      <c r="F373" s="60">
        <v>35640</v>
      </c>
      <c r="G373" s="60">
        <v>35640</v>
      </c>
      <c r="H373" s="60">
        <v>35640</v>
      </c>
      <c r="I373" s="60">
        <v>35640</v>
      </c>
      <c r="J373" s="60">
        <v>35640</v>
      </c>
      <c r="K373" s="60">
        <v>29880</v>
      </c>
      <c r="L373" s="60">
        <v>34680</v>
      </c>
      <c r="M373" s="60">
        <f aca="true" t="shared" si="150" ref="M373:O374">L373</f>
        <v>34680</v>
      </c>
      <c r="N373" s="60">
        <f t="shared" si="150"/>
        <v>34680</v>
      </c>
      <c r="O373" s="60">
        <f t="shared" si="150"/>
        <v>34680</v>
      </c>
      <c r="P373" s="60">
        <f t="shared" si="145"/>
        <v>346800</v>
      </c>
    </row>
    <row r="374" spans="1:16" ht="12.75" customHeight="1">
      <c r="A374" s="38" t="s">
        <v>1064</v>
      </c>
      <c r="B374" s="37" t="s">
        <v>1059</v>
      </c>
      <c r="C374" s="38" t="s">
        <v>1065</v>
      </c>
      <c r="D374" s="60">
        <v>0</v>
      </c>
      <c r="E374" s="60">
        <v>0</v>
      </c>
      <c r="F374" s="60">
        <v>0</v>
      </c>
      <c r="G374" s="60">
        <v>0</v>
      </c>
      <c r="H374" s="60">
        <v>0</v>
      </c>
      <c r="I374" s="60">
        <v>9600</v>
      </c>
      <c r="J374" s="60">
        <v>2400</v>
      </c>
      <c r="K374" s="60">
        <v>0</v>
      </c>
      <c r="L374" s="60">
        <f>J374</f>
        <v>2400</v>
      </c>
      <c r="M374" s="60">
        <f t="shared" si="150"/>
        <v>2400</v>
      </c>
      <c r="N374" s="60">
        <f t="shared" si="150"/>
        <v>2400</v>
      </c>
      <c r="O374" s="60">
        <f t="shared" si="150"/>
        <v>2400</v>
      </c>
      <c r="P374" s="60">
        <f t="shared" si="145"/>
        <v>21600</v>
      </c>
    </row>
    <row r="375" spans="1:16" ht="12.75" customHeight="1">
      <c r="A375" s="56" t="s">
        <v>814</v>
      </c>
      <c r="B375" s="37"/>
      <c r="C375" s="56" t="s">
        <v>815</v>
      </c>
      <c r="D375" s="62">
        <f aca="true" t="shared" si="151" ref="D375:O375">SUM(D376:D379)</f>
        <v>47557.93</v>
      </c>
      <c r="E375" s="62">
        <f t="shared" si="151"/>
        <v>47557.93</v>
      </c>
      <c r="F375" s="62">
        <f t="shared" si="151"/>
        <v>0</v>
      </c>
      <c r="G375" s="62">
        <f t="shared" si="151"/>
        <v>47557.93</v>
      </c>
      <c r="H375" s="62">
        <f t="shared" si="151"/>
        <v>47557.93</v>
      </c>
      <c r="I375" s="62">
        <f t="shared" si="151"/>
        <v>47557.93</v>
      </c>
      <c r="J375" s="62">
        <f t="shared" si="151"/>
        <v>47557.93</v>
      </c>
      <c r="K375" s="62">
        <f t="shared" si="151"/>
        <v>47557.93</v>
      </c>
      <c r="L375" s="62">
        <f t="shared" si="151"/>
        <v>47557.93</v>
      </c>
      <c r="M375" s="62">
        <f t="shared" si="151"/>
        <v>47557.93</v>
      </c>
      <c r="N375" s="62">
        <f t="shared" si="151"/>
        <v>47557.93</v>
      </c>
      <c r="O375" s="62">
        <f t="shared" si="151"/>
        <v>47557.93</v>
      </c>
      <c r="P375" s="62">
        <f>SUM(P376:P379)</f>
        <v>523137.2300000001</v>
      </c>
    </row>
    <row r="376" spans="1:16" ht="12.75" customHeight="1">
      <c r="A376" s="38" t="s">
        <v>816</v>
      </c>
      <c r="B376" s="37" t="s">
        <v>87</v>
      </c>
      <c r="C376" s="38" t="s">
        <v>817</v>
      </c>
      <c r="D376" s="60">
        <v>28534.76</v>
      </c>
      <c r="E376" s="60">
        <v>28534.76</v>
      </c>
      <c r="F376" s="60">
        <v>0</v>
      </c>
      <c r="G376" s="60">
        <v>28534.76</v>
      </c>
      <c r="H376" s="60">
        <v>28534.76</v>
      </c>
      <c r="I376" s="60">
        <v>28534.76</v>
      </c>
      <c r="J376" s="60">
        <v>28534.76</v>
      </c>
      <c r="K376" s="60">
        <v>28534.76</v>
      </c>
      <c r="L376" s="60">
        <f>K376</f>
        <v>28534.76</v>
      </c>
      <c r="M376" s="60">
        <f>L376</f>
        <v>28534.76</v>
      </c>
      <c r="N376" s="60">
        <f>M376</f>
        <v>28534.76</v>
      </c>
      <c r="O376" s="60">
        <f>N376</f>
        <v>28534.76</v>
      </c>
      <c r="P376" s="60">
        <f t="shared" si="145"/>
        <v>313882.36000000004</v>
      </c>
    </row>
    <row r="377" spans="1:16" ht="12.75" customHeight="1">
      <c r="A377" s="38" t="s">
        <v>818</v>
      </c>
      <c r="B377" s="37" t="s">
        <v>88</v>
      </c>
      <c r="C377" s="38" t="s">
        <v>819</v>
      </c>
      <c r="D377" s="60">
        <v>2377.9</v>
      </c>
      <c r="E377" s="60">
        <v>2377.9</v>
      </c>
      <c r="F377" s="60">
        <v>0</v>
      </c>
      <c r="G377" s="60">
        <v>2377.9</v>
      </c>
      <c r="H377" s="60">
        <v>2377.9</v>
      </c>
      <c r="I377" s="60">
        <v>2377.9</v>
      </c>
      <c r="J377" s="60">
        <v>2377.9</v>
      </c>
      <c r="K377" s="60">
        <v>2377.9</v>
      </c>
      <c r="L377" s="60">
        <f aca="true" t="shared" si="152" ref="L377:O379">K377</f>
        <v>2377.9</v>
      </c>
      <c r="M377" s="60">
        <f t="shared" si="152"/>
        <v>2377.9</v>
      </c>
      <c r="N377" s="60">
        <f t="shared" si="152"/>
        <v>2377.9</v>
      </c>
      <c r="O377" s="60">
        <f t="shared" si="152"/>
        <v>2377.9</v>
      </c>
      <c r="P377" s="60">
        <f t="shared" si="145"/>
        <v>26156.900000000005</v>
      </c>
    </row>
    <row r="378" spans="1:16" ht="12.75" customHeight="1">
      <c r="A378" s="38" t="s">
        <v>820</v>
      </c>
      <c r="B378" s="37" t="s">
        <v>89</v>
      </c>
      <c r="C378" s="38" t="s">
        <v>821</v>
      </c>
      <c r="D378" s="60">
        <v>7133.69</v>
      </c>
      <c r="E378" s="60">
        <v>7133.69</v>
      </c>
      <c r="F378" s="60">
        <v>0</v>
      </c>
      <c r="G378" s="60">
        <v>7133.69</v>
      </c>
      <c r="H378" s="60">
        <v>7133.69</v>
      </c>
      <c r="I378" s="60">
        <v>7133.69</v>
      </c>
      <c r="J378" s="60">
        <v>7133.69</v>
      </c>
      <c r="K378" s="60">
        <v>7133.69</v>
      </c>
      <c r="L378" s="60">
        <f t="shared" si="152"/>
        <v>7133.69</v>
      </c>
      <c r="M378" s="60">
        <f t="shared" si="152"/>
        <v>7133.69</v>
      </c>
      <c r="N378" s="60">
        <f t="shared" si="152"/>
        <v>7133.69</v>
      </c>
      <c r="O378" s="60">
        <f t="shared" si="152"/>
        <v>7133.69</v>
      </c>
      <c r="P378" s="60">
        <f t="shared" si="145"/>
        <v>78470.59000000001</v>
      </c>
    </row>
    <row r="379" spans="1:16" ht="12.75" customHeight="1">
      <c r="A379" s="38" t="s">
        <v>822</v>
      </c>
      <c r="B379" s="37" t="s">
        <v>96</v>
      </c>
      <c r="C379" s="38" t="s">
        <v>823</v>
      </c>
      <c r="D379" s="60">
        <v>9511.58</v>
      </c>
      <c r="E379" s="60">
        <v>9511.58</v>
      </c>
      <c r="F379" s="60">
        <v>0</v>
      </c>
      <c r="G379" s="60">
        <v>9511.58</v>
      </c>
      <c r="H379" s="60">
        <v>9511.58</v>
      </c>
      <c r="I379" s="60">
        <v>9511.58</v>
      </c>
      <c r="J379" s="60">
        <v>9511.58</v>
      </c>
      <c r="K379" s="60">
        <v>9511.58</v>
      </c>
      <c r="L379" s="60">
        <f t="shared" si="152"/>
        <v>9511.58</v>
      </c>
      <c r="M379" s="60">
        <f t="shared" si="152"/>
        <v>9511.58</v>
      </c>
      <c r="N379" s="60">
        <f t="shared" si="152"/>
        <v>9511.58</v>
      </c>
      <c r="O379" s="60">
        <f t="shared" si="152"/>
        <v>9511.58</v>
      </c>
      <c r="P379" s="60">
        <f t="shared" si="145"/>
        <v>104627.38</v>
      </c>
    </row>
    <row r="380" spans="1:16" ht="12.75">
      <c r="A380" s="56" t="s">
        <v>824</v>
      </c>
      <c r="B380" s="37"/>
      <c r="C380" s="56" t="s">
        <v>825</v>
      </c>
      <c r="D380" s="62">
        <f>SUM(D381:D384)</f>
        <v>434415.64</v>
      </c>
      <c r="E380" s="62">
        <f aca="true" t="shared" si="153" ref="E380:P380">SUM(E381:E384)</f>
        <v>9803.66</v>
      </c>
      <c r="F380" s="62">
        <f t="shared" si="153"/>
        <v>10903.27</v>
      </c>
      <c r="G380" s="62">
        <f t="shared" si="153"/>
        <v>1070801.76</v>
      </c>
      <c r="H380" s="62">
        <f t="shared" si="153"/>
        <v>12703.91</v>
      </c>
      <c r="I380" s="62">
        <f t="shared" si="153"/>
        <v>10445.54</v>
      </c>
      <c r="J380" s="62">
        <f t="shared" si="153"/>
        <v>110297.68</v>
      </c>
      <c r="K380" s="62">
        <f t="shared" si="153"/>
        <v>10568.79</v>
      </c>
      <c r="L380" s="62">
        <f t="shared" si="153"/>
        <v>10500</v>
      </c>
      <c r="M380" s="62">
        <f t="shared" si="153"/>
        <v>10500</v>
      </c>
      <c r="N380" s="62">
        <f t="shared" si="153"/>
        <v>10500</v>
      </c>
      <c r="O380" s="62">
        <f t="shared" si="153"/>
        <v>10500</v>
      </c>
      <c r="P380" s="62">
        <f t="shared" si="153"/>
        <v>1711940.25</v>
      </c>
    </row>
    <row r="381" spans="1:16" ht="12.75">
      <c r="A381" s="38" t="s">
        <v>294</v>
      </c>
      <c r="B381" s="37" t="s">
        <v>87</v>
      </c>
      <c r="C381" s="38" t="s">
        <v>1578</v>
      </c>
      <c r="D381" s="62">
        <v>425170.87</v>
      </c>
      <c r="E381" s="62">
        <v>0</v>
      </c>
      <c r="F381" s="62">
        <v>0</v>
      </c>
      <c r="G381" s="62">
        <v>0</v>
      </c>
      <c r="H381" s="62">
        <v>0</v>
      </c>
      <c r="I381" s="62">
        <v>0</v>
      </c>
      <c r="J381" s="62">
        <v>0</v>
      </c>
      <c r="K381" s="62">
        <v>0</v>
      </c>
      <c r="L381" s="62"/>
      <c r="M381" s="62"/>
      <c r="N381" s="62"/>
      <c r="O381" s="62"/>
      <c r="P381" s="60">
        <f t="shared" si="145"/>
        <v>425170.87</v>
      </c>
    </row>
    <row r="382" spans="1:16" ht="12.75">
      <c r="A382" s="38" t="s">
        <v>826</v>
      </c>
      <c r="B382" s="37" t="s">
        <v>87</v>
      </c>
      <c r="C382" s="38" t="s">
        <v>827</v>
      </c>
      <c r="D382" s="60">
        <v>9244.77</v>
      </c>
      <c r="E382" s="60">
        <v>9803.66</v>
      </c>
      <c r="F382" s="60">
        <v>10903.27</v>
      </c>
      <c r="G382" s="60">
        <v>12228.73</v>
      </c>
      <c r="H382" s="60">
        <v>12703.91</v>
      </c>
      <c r="I382" s="60">
        <v>10445.54</v>
      </c>
      <c r="J382" s="60">
        <v>9827.12</v>
      </c>
      <c r="K382" s="60">
        <v>11039.35</v>
      </c>
      <c r="L382" s="60">
        <v>10500</v>
      </c>
      <c r="M382" s="60">
        <f>L382</f>
        <v>10500</v>
      </c>
      <c r="N382" s="60">
        <f>M382</f>
        <v>10500</v>
      </c>
      <c r="O382" s="60">
        <f>N382</f>
        <v>10500</v>
      </c>
      <c r="P382" s="60">
        <f t="shared" si="145"/>
        <v>128196.35</v>
      </c>
    </row>
    <row r="383" spans="1:16" ht="12.75">
      <c r="A383" s="38" t="s">
        <v>1678</v>
      </c>
      <c r="B383" s="37" t="s">
        <v>1668</v>
      </c>
      <c r="C383" s="38" t="s">
        <v>1679</v>
      </c>
      <c r="D383" s="60"/>
      <c r="E383" s="60"/>
      <c r="F383" s="60"/>
      <c r="G383" s="60"/>
      <c r="H383" s="60"/>
      <c r="I383" s="60"/>
      <c r="J383" s="60">
        <v>100470.56</v>
      </c>
      <c r="K383" s="60">
        <v>-470.56</v>
      </c>
      <c r="L383" s="60"/>
      <c r="M383" s="60"/>
      <c r="N383" s="60"/>
      <c r="O383" s="60"/>
      <c r="P383" s="60">
        <f t="shared" si="145"/>
        <v>100000</v>
      </c>
    </row>
    <row r="384" spans="1:16" ht="12.75">
      <c r="A384" s="38" t="s">
        <v>1579</v>
      </c>
      <c r="B384" s="37" t="s">
        <v>87</v>
      </c>
      <c r="C384" s="38" t="s">
        <v>1580</v>
      </c>
      <c r="D384" s="60">
        <v>0</v>
      </c>
      <c r="E384" s="60">
        <v>0</v>
      </c>
      <c r="F384" s="60">
        <v>0</v>
      </c>
      <c r="G384" s="60">
        <v>1058573.03</v>
      </c>
      <c r="H384" s="60">
        <v>0</v>
      </c>
      <c r="I384" s="60">
        <v>0</v>
      </c>
      <c r="J384" s="60"/>
      <c r="K384" s="60">
        <v>0</v>
      </c>
      <c r="L384" s="60"/>
      <c r="M384" s="60"/>
      <c r="N384" s="60"/>
      <c r="O384" s="60"/>
      <c r="P384" s="60">
        <f t="shared" si="145"/>
        <v>1058573.03</v>
      </c>
    </row>
    <row r="385" spans="1:16" ht="12.75">
      <c r="A385" s="53" t="s">
        <v>828</v>
      </c>
      <c r="B385" s="37"/>
      <c r="C385" s="53" t="s">
        <v>829</v>
      </c>
      <c r="D385" s="55">
        <f aca="true" t="shared" si="154" ref="D385:P385">SUM(D386+D405+D422+D403)</f>
        <v>12640990.549999999</v>
      </c>
      <c r="E385" s="55">
        <f t="shared" si="154"/>
        <v>7974902.920000001</v>
      </c>
      <c r="F385" s="55">
        <f t="shared" si="154"/>
        <v>8055656.9</v>
      </c>
      <c r="G385" s="55">
        <f t="shared" si="154"/>
        <v>10388578.71</v>
      </c>
      <c r="H385" s="55">
        <f t="shared" si="154"/>
        <v>8795382.99</v>
      </c>
      <c r="I385" s="55">
        <f t="shared" si="154"/>
        <v>9226528.819999998</v>
      </c>
      <c r="J385" s="55">
        <f t="shared" si="154"/>
        <v>13644122.559999999</v>
      </c>
      <c r="K385" s="55">
        <f t="shared" si="154"/>
        <v>6513233.36</v>
      </c>
      <c r="L385" s="55">
        <f t="shared" si="154"/>
        <v>8704581.75</v>
      </c>
      <c r="M385" s="55">
        <f t="shared" si="154"/>
        <v>6625121.75</v>
      </c>
      <c r="N385" s="55">
        <f t="shared" si="154"/>
        <v>7641111.75</v>
      </c>
      <c r="O385" s="55">
        <f t="shared" si="154"/>
        <v>12216702.99</v>
      </c>
      <c r="P385" s="55">
        <f t="shared" si="154"/>
        <v>112426915.05</v>
      </c>
    </row>
    <row r="386" spans="1:16" ht="12.75">
      <c r="A386" s="56" t="s">
        <v>830</v>
      </c>
      <c r="B386" s="37"/>
      <c r="C386" s="56" t="s">
        <v>831</v>
      </c>
      <c r="D386" s="62">
        <f>SUM(D387+D392+D397+D402)</f>
        <v>12623269.209999999</v>
      </c>
      <c r="E386" s="62">
        <f>SUM(E387+E392+E397+E402)</f>
        <v>7316395.08</v>
      </c>
      <c r="F386" s="62">
        <f>SUM(F387+F392+F397+F402)</f>
        <v>7569061.010000001</v>
      </c>
      <c r="G386" s="62">
        <f>SUM(G387+G392+G397+G402)</f>
        <v>10355547.780000001</v>
      </c>
      <c r="H386" s="62">
        <f>SUM(H387+H392+H397+H402)</f>
        <v>8789137.71</v>
      </c>
      <c r="I386" s="62">
        <f aca="true" t="shared" si="155" ref="I386:O386">SUM(I387+I392+I397+I402)</f>
        <v>8302604.029999999</v>
      </c>
      <c r="J386" s="62">
        <f t="shared" si="155"/>
        <v>10999236.959999999</v>
      </c>
      <c r="K386" s="62">
        <f t="shared" si="155"/>
        <v>6506647.24</v>
      </c>
      <c r="L386" s="62">
        <f t="shared" si="155"/>
        <v>8187190.01</v>
      </c>
      <c r="M386" s="62">
        <f t="shared" si="155"/>
        <v>6107730.01</v>
      </c>
      <c r="N386" s="62">
        <f t="shared" si="155"/>
        <v>7123720.01</v>
      </c>
      <c r="O386" s="62">
        <f t="shared" si="155"/>
        <v>11699311.25</v>
      </c>
      <c r="P386" s="62">
        <f>SUM(P387+P392+P397+P402)</f>
        <v>105579850.3</v>
      </c>
    </row>
    <row r="387" spans="1:16" ht="12.75">
      <c r="A387" s="56" t="s">
        <v>832</v>
      </c>
      <c r="B387" s="37"/>
      <c r="C387" s="56" t="s">
        <v>833</v>
      </c>
      <c r="D387" s="62">
        <f>SUM(D388:D391)</f>
        <v>5237593.28</v>
      </c>
      <c r="E387" s="62">
        <f>SUM(E388:E391)</f>
        <v>5695009.46</v>
      </c>
      <c r="F387" s="62">
        <f>SUM(F388:F391)</f>
        <v>5724741.15</v>
      </c>
      <c r="G387" s="62">
        <f>SUM(G388:G391)</f>
        <v>7202003.94</v>
      </c>
      <c r="H387" s="62">
        <f>SUM(H388:H391)</f>
        <v>5121647.850000001</v>
      </c>
      <c r="I387" s="62">
        <f aca="true" t="shared" si="156" ref="I387:O387">SUM(I388:I391)</f>
        <v>4977030.949999999</v>
      </c>
      <c r="J387" s="62">
        <f t="shared" si="156"/>
        <v>7390953.9</v>
      </c>
      <c r="K387" s="62">
        <f t="shared" si="156"/>
        <v>5194180.79</v>
      </c>
      <c r="L387" s="62">
        <f t="shared" si="156"/>
        <v>7486601.25</v>
      </c>
      <c r="M387" s="62">
        <f t="shared" si="156"/>
        <v>5581923.75</v>
      </c>
      <c r="N387" s="62">
        <f t="shared" si="156"/>
        <v>6671813.75</v>
      </c>
      <c r="O387" s="62">
        <f t="shared" si="156"/>
        <v>8092298.75</v>
      </c>
      <c r="P387" s="62">
        <f>SUM(P388:P391)</f>
        <v>74375798.82000001</v>
      </c>
    </row>
    <row r="388" spans="1:16" ht="12.75">
      <c r="A388" s="38" t="s">
        <v>834</v>
      </c>
      <c r="B388" s="37" t="s">
        <v>87</v>
      </c>
      <c r="C388" s="38" t="s">
        <v>835</v>
      </c>
      <c r="D388" s="60">
        <v>3142555.97</v>
      </c>
      <c r="E388" s="60">
        <v>3417005.67</v>
      </c>
      <c r="F388" s="60">
        <v>3434844.7</v>
      </c>
      <c r="G388" s="60">
        <v>4321202.36</v>
      </c>
      <c r="H388" s="60">
        <v>3072988.71</v>
      </c>
      <c r="I388" s="60">
        <v>2986218.57</v>
      </c>
      <c r="J388" s="60">
        <v>4434572.33</v>
      </c>
      <c r="K388" s="60">
        <v>3116508.48</v>
      </c>
      <c r="L388" s="60">
        <v>4491960.75</v>
      </c>
      <c r="M388" s="60">
        <v>3349154.25</v>
      </c>
      <c r="N388" s="60">
        <v>4003088.25</v>
      </c>
      <c r="O388" s="60">
        <v>4855379.25</v>
      </c>
      <c r="P388" s="60">
        <f aca="true" t="shared" si="157" ref="P388:P402">SUM(D388:O388)</f>
        <v>44625479.29000001</v>
      </c>
    </row>
    <row r="389" spans="1:16" ht="12.75">
      <c r="A389" s="38" t="s">
        <v>836</v>
      </c>
      <c r="B389" s="37" t="s">
        <v>88</v>
      </c>
      <c r="C389" s="38" t="s">
        <v>837</v>
      </c>
      <c r="D389" s="60">
        <v>261879.66</v>
      </c>
      <c r="E389" s="60">
        <v>284750.48</v>
      </c>
      <c r="F389" s="60">
        <v>286237.05</v>
      </c>
      <c r="G389" s="60">
        <v>360100.2</v>
      </c>
      <c r="H389" s="60">
        <v>256082.39</v>
      </c>
      <c r="I389" s="60">
        <v>248851.55</v>
      </c>
      <c r="J389" s="60">
        <v>369547.7</v>
      </c>
      <c r="K389" s="60">
        <v>259709.04</v>
      </c>
      <c r="L389" s="60">
        <v>374330.06</v>
      </c>
      <c r="M389" s="60">
        <v>279096.19</v>
      </c>
      <c r="N389" s="60">
        <v>333590.69</v>
      </c>
      <c r="O389" s="60">
        <v>404614.94</v>
      </c>
      <c r="P389" s="60">
        <f t="shared" si="157"/>
        <v>3718789.9499999997</v>
      </c>
    </row>
    <row r="390" spans="1:16" ht="12.75">
      <c r="A390" s="38" t="s">
        <v>838</v>
      </c>
      <c r="B390" s="37" t="s">
        <v>89</v>
      </c>
      <c r="C390" s="38" t="s">
        <v>839</v>
      </c>
      <c r="D390" s="60">
        <v>785638.99</v>
      </c>
      <c r="E390" s="60">
        <v>854251.42</v>
      </c>
      <c r="F390" s="60">
        <v>858711.17</v>
      </c>
      <c r="G390" s="60">
        <v>1080300.59</v>
      </c>
      <c r="H390" s="60">
        <v>768247.18</v>
      </c>
      <c r="I390" s="60">
        <v>746554.64</v>
      </c>
      <c r="J390" s="60">
        <v>1108643.09</v>
      </c>
      <c r="K390" s="60">
        <v>779127.12</v>
      </c>
      <c r="L390" s="60">
        <v>1122990.19</v>
      </c>
      <c r="M390" s="60">
        <v>837288.56</v>
      </c>
      <c r="N390" s="60">
        <v>1000772.06</v>
      </c>
      <c r="O390" s="60">
        <v>1213844.81</v>
      </c>
      <c r="P390" s="60">
        <f t="shared" si="157"/>
        <v>11156369.82</v>
      </c>
    </row>
    <row r="391" spans="1:16" ht="12.75">
      <c r="A391" s="38" t="s">
        <v>840</v>
      </c>
      <c r="B391" s="37" t="s">
        <v>96</v>
      </c>
      <c r="C391" s="38" t="s">
        <v>841</v>
      </c>
      <c r="D391" s="60">
        <v>1047518.66</v>
      </c>
      <c r="E391" s="60">
        <v>1139001.89</v>
      </c>
      <c r="F391" s="60">
        <v>1144948.23</v>
      </c>
      <c r="G391" s="60">
        <v>1440400.79</v>
      </c>
      <c r="H391" s="60">
        <v>1024329.57</v>
      </c>
      <c r="I391" s="60">
        <v>995406.19</v>
      </c>
      <c r="J391" s="60">
        <v>1478190.78</v>
      </c>
      <c r="K391" s="60">
        <v>1038836.15</v>
      </c>
      <c r="L391" s="60">
        <v>1497320.25</v>
      </c>
      <c r="M391" s="60">
        <v>1116384.75</v>
      </c>
      <c r="N391" s="60">
        <v>1334362.75</v>
      </c>
      <c r="O391" s="60">
        <v>1618459.75</v>
      </c>
      <c r="P391" s="60">
        <f t="shared" si="157"/>
        <v>14875159.76</v>
      </c>
    </row>
    <row r="392" spans="1:16" ht="12.75">
      <c r="A392" s="56" t="s">
        <v>842</v>
      </c>
      <c r="B392" s="37"/>
      <c r="C392" s="56" t="s">
        <v>843</v>
      </c>
      <c r="D392" s="62">
        <f aca="true" t="shared" si="158" ref="D392:O392">SUM(D393:D396)</f>
        <v>7229833.85</v>
      </c>
      <c r="E392" s="62">
        <f t="shared" si="158"/>
        <v>1525556.8200000003</v>
      </c>
      <c r="F392" s="62">
        <f t="shared" si="158"/>
        <v>1750586.08</v>
      </c>
      <c r="G392" s="62">
        <f t="shared" si="158"/>
        <v>3041886.7700000005</v>
      </c>
      <c r="H392" s="62">
        <f>SUM(H393:H396)</f>
        <v>3561838.41</v>
      </c>
      <c r="I392" s="62">
        <f t="shared" si="158"/>
        <v>3212619.1399999997</v>
      </c>
      <c r="J392" s="62">
        <f t="shared" si="158"/>
        <v>3495972.71</v>
      </c>
      <c r="K392" s="62">
        <f t="shared" si="158"/>
        <v>1204459.67</v>
      </c>
      <c r="L392" s="62">
        <f t="shared" si="158"/>
        <v>574517.51</v>
      </c>
      <c r="M392" s="62">
        <f t="shared" si="158"/>
        <v>402793.75</v>
      </c>
      <c r="N392" s="62">
        <f t="shared" si="158"/>
        <v>321898.75</v>
      </c>
      <c r="O392" s="62">
        <f t="shared" si="158"/>
        <v>3482673.75</v>
      </c>
      <c r="P392" s="62">
        <f>SUM(P393:P396)</f>
        <v>29804637.209999997</v>
      </c>
    </row>
    <row r="393" spans="1:16" ht="12.75">
      <c r="A393" s="38" t="s">
        <v>844</v>
      </c>
      <c r="B393" s="37" t="s">
        <v>87</v>
      </c>
      <c r="C393" s="38" t="s">
        <v>845</v>
      </c>
      <c r="D393" s="60">
        <v>4337900.56</v>
      </c>
      <c r="E393" s="60">
        <v>915346.18</v>
      </c>
      <c r="F393" s="60">
        <v>1050351.63</v>
      </c>
      <c r="G393" s="60">
        <v>1825132.04</v>
      </c>
      <c r="H393" s="60">
        <v>2137103.02</v>
      </c>
      <c r="I393" s="60">
        <v>1927571.45</v>
      </c>
      <c r="J393" s="60">
        <v>2097583.59</v>
      </c>
      <c r="K393" s="60">
        <v>722675.76</v>
      </c>
      <c r="L393" s="60">
        <v>344710.5</v>
      </c>
      <c r="M393" s="60">
        <v>241676.25</v>
      </c>
      <c r="N393" s="60">
        <v>193139.25</v>
      </c>
      <c r="O393" s="60">
        <v>2089604.25</v>
      </c>
      <c r="P393" s="60">
        <f t="shared" si="157"/>
        <v>17882794.479999997</v>
      </c>
    </row>
    <row r="394" spans="1:16" ht="12.75">
      <c r="A394" s="38" t="s">
        <v>846</v>
      </c>
      <c r="B394" s="37" t="s">
        <v>88</v>
      </c>
      <c r="C394" s="38" t="s">
        <v>847</v>
      </c>
      <c r="D394" s="60">
        <v>361491.61</v>
      </c>
      <c r="E394" s="60">
        <v>76278.8</v>
      </c>
      <c r="F394" s="60">
        <v>87529.32</v>
      </c>
      <c r="G394" s="60">
        <v>152094.34</v>
      </c>
      <c r="H394" s="60">
        <v>178091.93</v>
      </c>
      <c r="I394" s="60">
        <v>160630.96</v>
      </c>
      <c r="J394" s="60">
        <v>174798.64</v>
      </c>
      <c r="K394" s="60">
        <v>60223</v>
      </c>
      <c r="L394" s="60">
        <v>28725.88</v>
      </c>
      <c r="M394" s="60">
        <v>20139.69</v>
      </c>
      <c r="N394" s="60">
        <v>16094.94</v>
      </c>
      <c r="O394" s="60">
        <v>174133.69</v>
      </c>
      <c r="P394" s="60">
        <f t="shared" si="157"/>
        <v>1490232.7999999998</v>
      </c>
    </row>
    <row r="395" spans="1:16" ht="12.75">
      <c r="A395" s="38" t="s">
        <v>848</v>
      </c>
      <c r="B395" s="37" t="s">
        <v>89</v>
      </c>
      <c r="C395" s="38" t="s">
        <v>849</v>
      </c>
      <c r="D395" s="60">
        <v>1084474.97</v>
      </c>
      <c r="E395" s="60">
        <v>228836.49</v>
      </c>
      <c r="F395" s="60">
        <v>262587.9</v>
      </c>
      <c r="G395" s="60">
        <v>456283.02</v>
      </c>
      <c r="H395" s="60">
        <v>534275.77</v>
      </c>
      <c r="I395" s="60">
        <v>481892.87</v>
      </c>
      <c r="J395" s="60">
        <v>524395.91</v>
      </c>
      <c r="K395" s="60">
        <v>180668.96</v>
      </c>
      <c r="L395" s="60">
        <v>86177.63</v>
      </c>
      <c r="M395" s="60">
        <v>60419.06</v>
      </c>
      <c r="N395" s="60">
        <v>48284.81</v>
      </c>
      <c r="O395" s="60">
        <v>522401.06</v>
      </c>
      <c r="P395" s="60">
        <f t="shared" si="157"/>
        <v>4470698.45</v>
      </c>
    </row>
    <row r="396" spans="1:16" ht="12.75">
      <c r="A396" s="38" t="s">
        <v>850</v>
      </c>
      <c r="B396" s="37" t="s">
        <v>96</v>
      </c>
      <c r="C396" s="38" t="s">
        <v>851</v>
      </c>
      <c r="D396" s="60">
        <v>1445966.71</v>
      </c>
      <c r="E396" s="60">
        <v>305095.35</v>
      </c>
      <c r="F396" s="60">
        <v>350117.23</v>
      </c>
      <c r="G396" s="60">
        <v>608377.37</v>
      </c>
      <c r="H396" s="60">
        <v>712367.69</v>
      </c>
      <c r="I396" s="60">
        <v>642523.86</v>
      </c>
      <c r="J396" s="60">
        <v>699194.57</v>
      </c>
      <c r="K396" s="60">
        <v>240891.95</v>
      </c>
      <c r="L396" s="60">
        <v>114903.5</v>
      </c>
      <c r="M396" s="60">
        <v>80558.75</v>
      </c>
      <c r="N396" s="60">
        <v>64379.75</v>
      </c>
      <c r="O396" s="60">
        <v>696534.75</v>
      </c>
      <c r="P396" s="60">
        <f t="shared" si="157"/>
        <v>5960911.48</v>
      </c>
    </row>
    <row r="397" spans="1:16" ht="12.75">
      <c r="A397" s="56" t="s">
        <v>852</v>
      </c>
      <c r="B397" s="37"/>
      <c r="C397" s="56" t="s">
        <v>853</v>
      </c>
      <c r="D397" s="62">
        <f aca="true" t="shared" si="159" ref="D397:O397">SUM(D398:D401)</f>
        <v>127545.51000000001</v>
      </c>
      <c r="E397" s="62">
        <f t="shared" si="159"/>
        <v>95828.8</v>
      </c>
      <c r="F397" s="62">
        <f t="shared" si="159"/>
        <v>93733.78</v>
      </c>
      <c r="G397" s="62">
        <f t="shared" si="159"/>
        <v>111657.06999999999</v>
      </c>
      <c r="H397" s="62">
        <f t="shared" si="159"/>
        <v>105651.45000000001</v>
      </c>
      <c r="I397" s="62">
        <f t="shared" si="159"/>
        <v>112953.94</v>
      </c>
      <c r="J397" s="62">
        <f t="shared" si="159"/>
        <v>112310.35</v>
      </c>
      <c r="K397" s="62">
        <f t="shared" si="159"/>
        <v>108006.78</v>
      </c>
      <c r="L397" s="62">
        <f t="shared" si="159"/>
        <v>126071.25</v>
      </c>
      <c r="M397" s="62">
        <f t="shared" si="159"/>
        <v>123012.51000000001</v>
      </c>
      <c r="N397" s="62">
        <f t="shared" si="159"/>
        <v>130007.51000000001</v>
      </c>
      <c r="O397" s="62">
        <f t="shared" si="159"/>
        <v>124338.75</v>
      </c>
      <c r="P397" s="62">
        <f>SUM(P398:P401)</f>
        <v>1371117.7000000002</v>
      </c>
    </row>
    <row r="398" spans="1:16" ht="12.75">
      <c r="A398" s="38" t="s">
        <v>854</v>
      </c>
      <c r="B398" s="37" t="s">
        <v>87</v>
      </c>
      <c r="C398" s="38" t="s">
        <v>855</v>
      </c>
      <c r="D398" s="60">
        <v>76527.33</v>
      </c>
      <c r="E398" s="60">
        <v>57497.3</v>
      </c>
      <c r="F398" s="60">
        <v>56240.26</v>
      </c>
      <c r="G398" s="60">
        <v>66994.22</v>
      </c>
      <c r="H398" s="60">
        <v>63390.87</v>
      </c>
      <c r="I398" s="60">
        <v>67772.38</v>
      </c>
      <c r="J398" s="60">
        <v>67386.21</v>
      </c>
      <c r="K398" s="60">
        <v>64804.07</v>
      </c>
      <c r="L398" s="60">
        <v>75642.75</v>
      </c>
      <c r="M398" s="60">
        <v>73807.5</v>
      </c>
      <c r="N398" s="60">
        <v>78004.5</v>
      </c>
      <c r="O398" s="60">
        <v>74603.25</v>
      </c>
      <c r="P398" s="60">
        <f>SUM(D398:O398)</f>
        <v>822670.6400000001</v>
      </c>
    </row>
    <row r="399" spans="1:16" ht="12.75">
      <c r="A399" s="38" t="s">
        <v>856</v>
      </c>
      <c r="B399" s="37" t="s">
        <v>88</v>
      </c>
      <c r="C399" s="38" t="s">
        <v>857</v>
      </c>
      <c r="D399" s="60">
        <v>6377.27</v>
      </c>
      <c r="E399" s="60">
        <v>4791.43</v>
      </c>
      <c r="F399" s="60">
        <v>4686.69</v>
      </c>
      <c r="G399" s="60">
        <v>5582.86</v>
      </c>
      <c r="H399" s="60">
        <v>5282.57</v>
      </c>
      <c r="I399" s="60">
        <v>5647.69</v>
      </c>
      <c r="J399" s="60">
        <v>5615.52</v>
      </c>
      <c r="K399" s="60">
        <v>5400.34</v>
      </c>
      <c r="L399" s="60">
        <v>6303.56</v>
      </c>
      <c r="M399" s="60">
        <v>6150.63</v>
      </c>
      <c r="N399" s="60">
        <v>6500.38</v>
      </c>
      <c r="O399" s="60">
        <v>6216.94</v>
      </c>
      <c r="P399" s="60">
        <f>SUM(D399:O399)</f>
        <v>68555.87999999999</v>
      </c>
    </row>
    <row r="400" spans="1:16" ht="12.75">
      <c r="A400" s="38" t="s">
        <v>858</v>
      </c>
      <c r="B400" s="37" t="s">
        <v>89</v>
      </c>
      <c r="C400" s="38" t="s">
        <v>859</v>
      </c>
      <c r="D400" s="60">
        <v>19131.82</v>
      </c>
      <c r="E400" s="60">
        <v>14374.31</v>
      </c>
      <c r="F400" s="60">
        <v>14060.07</v>
      </c>
      <c r="G400" s="60">
        <v>16748.57</v>
      </c>
      <c r="H400" s="60">
        <v>15847.72</v>
      </c>
      <c r="I400" s="60">
        <v>16943.08</v>
      </c>
      <c r="J400" s="60">
        <v>16846.55</v>
      </c>
      <c r="K400" s="60">
        <v>16201.01</v>
      </c>
      <c r="L400" s="60">
        <v>18910.69</v>
      </c>
      <c r="M400" s="60">
        <v>18451.88</v>
      </c>
      <c r="N400" s="60">
        <v>19501.13</v>
      </c>
      <c r="O400" s="60">
        <v>18650.81</v>
      </c>
      <c r="P400" s="60">
        <f>SUM(D400:O400)</f>
        <v>205667.63999999998</v>
      </c>
    </row>
    <row r="401" spans="1:16" ht="12.75">
      <c r="A401" s="38" t="s">
        <v>860</v>
      </c>
      <c r="B401" s="37" t="s">
        <v>96</v>
      </c>
      <c r="C401" s="38" t="s">
        <v>861</v>
      </c>
      <c r="D401" s="60">
        <v>25509.09</v>
      </c>
      <c r="E401" s="60">
        <v>19165.76</v>
      </c>
      <c r="F401" s="60">
        <v>18746.76</v>
      </c>
      <c r="G401" s="60">
        <v>22331.42</v>
      </c>
      <c r="H401" s="60">
        <v>21130.29</v>
      </c>
      <c r="I401" s="60">
        <v>22590.79</v>
      </c>
      <c r="J401" s="60">
        <v>22462.07</v>
      </c>
      <c r="K401" s="60">
        <v>21601.36</v>
      </c>
      <c r="L401" s="60">
        <v>25214.25</v>
      </c>
      <c r="M401" s="60">
        <v>24602.5</v>
      </c>
      <c r="N401" s="60">
        <v>26001.5</v>
      </c>
      <c r="O401" s="60">
        <v>24867.75</v>
      </c>
      <c r="P401" s="60">
        <f>SUM(D401:O401)</f>
        <v>274223.54000000004</v>
      </c>
    </row>
    <row r="402" spans="1:16" ht="12.75">
      <c r="A402" s="56" t="s">
        <v>862</v>
      </c>
      <c r="B402" s="37" t="s">
        <v>121</v>
      </c>
      <c r="C402" s="56" t="s">
        <v>863</v>
      </c>
      <c r="D402" s="62">
        <v>28296.57</v>
      </c>
      <c r="E402" s="62">
        <v>0</v>
      </c>
      <c r="F402" s="62">
        <v>0</v>
      </c>
      <c r="G402" s="62">
        <v>0</v>
      </c>
      <c r="H402" s="62">
        <v>0</v>
      </c>
      <c r="I402" s="62">
        <v>0</v>
      </c>
      <c r="J402" s="62">
        <v>0</v>
      </c>
      <c r="K402" s="62">
        <v>0</v>
      </c>
      <c r="L402" s="62"/>
      <c r="M402" s="62"/>
      <c r="N402" s="62"/>
      <c r="O402" s="62"/>
      <c r="P402" s="60">
        <f t="shared" si="157"/>
        <v>28296.57</v>
      </c>
    </row>
    <row r="403" spans="1:16" ht="12.75">
      <c r="A403" s="56" t="s">
        <v>38</v>
      </c>
      <c r="B403" s="37"/>
      <c r="C403" s="56" t="s">
        <v>37</v>
      </c>
      <c r="D403" s="62">
        <f>D404</f>
        <v>0</v>
      </c>
      <c r="E403" s="62">
        <f aca="true" t="shared" si="160" ref="E403:P403">E404</f>
        <v>0</v>
      </c>
      <c r="F403" s="62">
        <f t="shared" si="160"/>
        <v>0</v>
      </c>
      <c r="G403" s="62">
        <f t="shared" si="160"/>
        <v>0</v>
      </c>
      <c r="H403" s="62">
        <f t="shared" si="160"/>
        <v>0</v>
      </c>
      <c r="I403" s="62">
        <f t="shared" si="160"/>
        <v>0</v>
      </c>
      <c r="J403" s="62">
        <f t="shared" si="160"/>
        <v>0</v>
      </c>
      <c r="K403" s="62">
        <f t="shared" si="160"/>
        <v>0</v>
      </c>
      <c r="L403" s="62">
        <f t="shared" si="160"/>
        <v>0</v>
      </c>
      <c r="M403" s="62">
        <f t="shared" si="160"/>
        <v>0</v>
      </c>
      <c r="N403" s="62">
        <f t="shared" si="160"/>
        <v>0</v>
      </c>
      <c r="O403" s="62">
        <f t="shared" si="160"/>
        <v>0</v>
      </c>
      <c r="P403" s="62">
        <f t="shared" si="160"/>
        <v>0</v>
      </c>
    </row>
    <row r="404" spans="1:16" ht="12.75">
      <c r="A404" s="38" t="s">
        <v>39</v>
      </c>
      <c r="B404" s="37" t="s">
        <v>87</v>
      </c>
      <c r="C404" s="38" t="s">
        <v>177</v>
      </c>
      <c r="D404" s="60">
        <v>0</v>
      </c>
      <c r="E404" s="60">
        <v>0</v>
      </c>
      <c r="F404" s="60">
        <v>0</v>
      </c>
      <c r="G404" s="60">
        <v>0</v>
      </c>
      <c r="H404" s="60">
        <v>0</v>
      </c>
      <c r="I404" s="60">
        <v>0</v>
      </c>
      <c r="J404" s="60">
        <v>0</v>
      </c>
      <c r="K404" s="60"/>
      <c r="L404" s="60"/>
      <c r="M404" s="60"/>
      <c r="N404" s="60"/>
      <c r="O404" s="60"/>
      <c r="P404" s="60">
        <f>SUM(D404:O404)</f>
        <v>0</v>
      </c>
    </row>
    <row r="405" spans="1:16" ht="22.5">
      <c r="A405" s="56" t="s">
        <v>864</v>
      </c>
      <c r="B405" s="37"/>
      <c r="C405" s="61" t="s">
        <v>865</v>
      </c>
      <c r="D405" s="62">
        <f aca="true" t="shared" si="161" ref="D405:P405">SUM(D406:D421)</f>
        <v>3796.64</v>
      </c>
      <c r="E405" s="62">
        <f t="shared" si="161"/>
        <v>655398.31</v>
      </c>
      <c r="F405" s="62">
        <f t="shared" si="161"/>
        <v>483302.93000000005</v>
      </c>
      <c r="G405" s="62">
        <f t="shared" si="161"/>
        <v>0</v>
      </c>
      <c r="H405" s="62">
        <f t="shared" si="161"/>
        <v>0</v>
      </c>
      <c r="I405" s="62">
        <f t="shared" si="161"/>
        <v>911455.52</v>
      </c>
      <c r="J405" s="62">
        <f t="shared" si="161"/>
        <v>2632476.5600000005</v>
      </c>
      <c r="K405" s="62">
        <f t="shared" si="161"/>
        <v>0</v>
      </c>
      <c r="L405" s="62">
        <f t="shared" si="161"/>
        <v>510761.74</v>
      </c>
      <c r="M405" s="62">
        <f t="shared" si="161"/>
        <v>510761.74</v>
      </c>
      <c r="N405" s="62">
        <f t="shared" si="161"/>
        <v>510761.74</v>
      </c>
      <c r="O405" s="62">
        <f t="shared" si="161"/>
        <v>510761.74</v>
      </c>
      <c r="P405" s="62">
        <f t="shared" si="161"/>
        <v>6729476.92</v>
      </c>
    </row>
    <row r="406" spans="1:16" ht="12.75">
      <c r="A406" s="38" t="s">
        <v>1581</v>
      </c>
      <c r="B406" s="37" t="s">
        <v>204</v>
      </c>
      <c r="C406" s="38" t="s">
        <v>1582</v>
      </c>
      <c r="D406" s="62">
        <v>0</v>
      </c>
      <c r="E406" s="62">
        <v>0</v>
      </c>
      <c r="F406" s="62">
        <v>0</v>
      </c>
      <c r="G406" s="62"/>
      <c r="H406" s="62">
        <v>0</v>
      </c>
      <c r="I406" s="62">
        <v>0</v>
      </c>
      <c r="J406" s="62">
        <v>975000</v>
      </c>
      <c r="K406" s="62"/>
      <c r="L406" s="62">
        <f>K406</f>
        <v>0</v>
      </c>
      <c r="M406" s="62">
        <f>L406</f>
        <v>0</v>
      </c>
      <c r="N406" s="62">
        <f>M406</f>
        <v>0</v>
      </c>
      <c r="O406" s="62">
        <f>N406</f>
        <v>0</v>
      </c>
      <c r="P406" s="60">
        <f>SUM(D406:O406)</f>
        <v>975000</v>
      </c>
    </row>
    <row r="407" spans="1:16" ht="12.75">
      <c r="A407" s="38" t="s">
        <v>1214</v>
      </c>
      <c r="B407" s="37" t="s">
        <v>1215</v>
      </c>
      <c r="C407" s="38" t="s">
        <v>1216</v>
      </c>
      <c r="D407" s="60">
        <v>0</v>
      </c>
      <c r="E407" s="60">
        <v>120696.27</v>
      </c>
      <c r="F407" s="60">
        <v>120696.27</v>
      </c>
      <c r="G407" s="60"/>
      <c r="H407" s="60">
        <v>0</v>
      </c>
      <c r="I407" s="60">
        <v>120696.27</v>
      </c>
      <c r="J407" s="60">
        <v>210696.27</v>
      </c>
      <c r="K407" s="60"/>
      <c r="L407" s="62">
        <v>120696.27</v>
      </c>
      <c r="M407" s="62">
        <f aca="true" t="shared" si="162" ref="M407:O421">L407</f>
        <v>120696.27</v>
      </c>
      <c r="N407" s="62">
        <f t="shared" si="162"/>
        <v>120696.27</v>
      </c>
      <c r="O407" s="62">
        <f t="shared" si="162"/>
        <v>120696.27</v>
      </c>
      <c r="P407" s="60">
        <f aca="true" t="shared" si="163" ref="P407:P425">SUM(D407:O407)</f>
        <v>1055570.16</v>
      </c>
    </row>
    <row r="408" spans="1:16" ht="12.75">
      <c r="A408" s="38" t="s">
        <v>1217</v>
      </c>
      <c r="B408" s="37" t="s">
        <v>113</v>
      </c>
      <c r="C408" s="38" t="s">
        <v>1218</v>
      </c>
      <c r="D408" s="60"/>
      <c r="E408" s="60">
        <v>85000</v>
      </c>
      <c r="F408" s="60">
        <v>35000</v>
      </c>
      <c r="G408" s="60"/>
      <c r="H408" s="60">
        <v>0</v>
      </c>
      <c r="I408" s="60">
        <v>160000</v>
      </c>
      <c r="J408" s="60">
        <v>35000</v>
      </c>
      <c r="K408" s="60"/>
      <c r="L408" s="62">
        <v>35000</v>
      </c>
      <c r="M408" s="62">
        <f t="shared" si="162"/>
        <v>35000</v>
      </c>
      <c r="N408" s="62">
        <f t="shared" si="162"/>
        <v>35000</v>
      </c>
      <c r="O408" s="62">
        <f t="shared" si="162"/>
        <v>35000</v>
      </c>
      <c r="P408" s="60">
        <f t="shared" si="163"/>
        <v>455000</v>
      </c>
    </row>
    <row r="409" spans="1:16" ht="12.75">
      <c r="A409" s="38" t="s">
        <v>1219</v>
      </c>
      <c r="B409" s="37" t="s">
        <v>106</v>
      </c>
      <c r="C409" s="38" t="s">
        <v>1220</v>
      </c>
      <c r="D409" s="60"/>
      <c r="E409" s="60">
        <v>41690.2</v>
      </c>
      <c r="F409" s="60">
        <v>0</v>
      </c>
      <c r="G409" s="60"/>
      <c r="H409" s="60">
        <v>0</v>
      </c>
      <c r="I409" s="60">
        <v>0</v>
      </c>
      <c r="J409" s="60">
        <v>83380.4</v>
      </c>
      <c r="K409" s="60"/>
      <c r="L409" s="62">
        <v>20845.1</v>
      </c>
      <c r="M409" s="62">
        <f t="shared" si="162"/>
        <v>20845.1</v>
      </c>
      <c r="N409" s="62">
        <f t="shared" si="162"/>
        <v>20845.1</v>
      </c>
      <c r="O409" s="62">
        <f t="shared" si="162"/>
        <v>20845.1</v>
      </c>
      <c r="P409" s="60">
        <f t="shared" si="163"/>
        <v>208451</v>
      </c>
    </row>
    <row r="410" spans="1:16" ht="12.75">
      <c r="A410" s="38" t="s">
        <v>1221</v>
      </c>
      <c r="B410" s="37" t="s">
        <v>26</v>
      </c>
      <c r="C410" s="38" t="s">
        <v>1222</v>
      </c>
      <c r="D410" s="60"/>
      <c r="E410" s="60">
        <v>18500</v>
      </c>
      <c r="F410" s="60">
        <v>18500</v>
      </c>
      <c r="G410" s="60"/>
      <c r="H410" s="60">
        <v>0</v>
      </c>
      <c r="I410" s="60">
        <v>18500</v>
      </c>
      <c r="J410" s="60">
        <v>88500</v>
      </c>
      <c r="K410" s="60"/>
      <c r="L410" s="62">
        <v>18500</v>
      </c>
      <c r="M410" s="62">
        <f t="shared" si="162"/>
        <v>18500</v>
      </c>
      <c r="N410" s="62">
        <f t="shared" si="162"/>
        <v>18500</v>
      </c>
      <c r="O410" s="62">
        <f t="shared" si="162"/>
        <v>18500</v>
      </c>
      <c r="P410" s="60">
        <f t="shared" si="163"/>
        <v>218000</v>
      </c>
    </row>
    <row r="411" spans="1:16" ht="12.75">
      <c r="A411" s="38" t="s">
        <v>1225</v>
      </c>
      <c r="B411" s="37" t="s">
        <v>101</v>
      </c>
      <c r="C411" s="38" t="s">
        <v>1226</v>
      </c>
      <c r="D411" s="60"/>
      <c r="E411" s="60">
        <v>69000</v>
      </c>
      <c r="F411" s="60">
        <v>69000</v>
      </c>
      <c r="G411" s="60"/>
      <c r="H411" s="60">
        <v>0</v>
      </c>
      <c r="I411" s="60">
        <v>138000</v>
      </c>
      <c r="J411" s="60">
        <v>245750</v>
      </c>
      <c r="K411" s="60"/>
      <c r="L411" s="62">
        <v>69000</v>
      </c>
      <c r="M411" s="62">
        <f t="shared" si="162"/>
        <v>69000</v>
      </c>
      <c r="N411" s="62">
        <f t="shared" si="162"/>
        <v>69000</v>
      </c>
      <c r="O411" s="62">
        <f t="shared" si="162"/>
        <v>69000</v>
      </c>
      <c r="P411" s="60">
        <f t="shared" si="163"/>
        <v>797750</v>
      </c>
    </row>
    <row r="412" spans="1:16" ht="12.75">
      <c r="A412" s="38" t="s">
        <v>1363</v>
      </c>
      <c r="B412" s="37" t="s">
        <v>1352</v>
      </c>
      <c r="C412" s="38" t="s">
        <v>1364</v>
      </c>
      <c r="D412" s="60"/>
      <c r="E412" s="60">
        <v>11207.04</v>
      </c>
      <c r="F412" s="60">
        <v>0</v>
      </c>
      <c r="G412" s="60"/>
      <c r="H412" s="60">
        <v>0</v>
      </c>
      <c r="I412" s="60">
        <v>52897.24</v>
      </c>
      <c r="J412" s="60">
        <v>86518.36</v>
      </c>
      <c r="K412" s="60"/>
      <c r="L412" s="62">
        <v>11207.04</v>
      </c>
      <c r="M412" s="62">
        <f t="shared" si="162"/>
        <v>11207.04</v>
      </c>
      <c r="N412" s="62">
        <f t="shared" si="162"/>
        <v>11207.04</v>
      </c>
      <c r="O412" s="62">
        <f t="shared" si="162"/>
        <v>11207.04</v>
      </c>
      <c r="P412" s="60">
        <f t="shared" si="163"/>
        <v>195450.80000000005</v>
      </c>
    </row>
    <row r="413" spans="1:16" ht="12.75">
      <c r="A413" s="38" t="s">
        <v>1365</v>
      </c>
      <c r="B413" s="37" t="s">
        <v>1355</v>
      </c>
      <c r="C413" s="38" t="s">
        <v>1366</v>
      </c>
      <c r="D413" s="60"/>
      <c r="E413" s="60">
        <v>3670</v>
      </c>
      <c r="F413" s="60">
        <v>7340</v>
      </c>
      <c r="G413" s="60"/>
      <c r="H413" s="60">
        <v>0</v>
      </c>
      <c r="I413" s="60">
        <v>14680</v>
      </c>
      <c r="J413" s="60">
        <v>3670</v>
      </c>
      <c r="K413" s="60"/>
      <c r="L413" s="62">
        <v>3670</v>
      </c>
      <c r="M413" s="62">
        <f t="shared" si="162"/>
        <v>3670</v>
      </c>
      <c r="N413" s="62">
        <f t="shared" si="162"/>
        <v>3670</v>
      </c>
      <c r="O413" s="62">
        <f t="shared" si="162"/>
        <v>3670</v>
      </c>
      <c r="P413" s="60">
        <f t="shared" si="163"/>
        <v>44040</v>
      </c>
    </row>
    <row r="414" spans="1:16" ht="12.75">
      <c r="A414" s="38" t="s">
        <v>1367</v>
      </c>
      <c r="B414" s="37" t="s">
        <v>1358</v>
      </c>
      <c r="C414" s="38" t="s">
        <v>1368</v>
      </c>
      <c r="D414" s="60"/>
      <c r="E414" s="60">
        <v>3883.33</v>
      </c>
      <c r="F414" s="60">
        <v>7766.66</v>
      </c>
      <c r="G414" s="60"/>
      <c r="H414" s="60">
        <v>0</v>
      </c>
      <c r="I414" s="60">
        <v>23653.32</v>
      </c>
      <c r="J414" s="60">
        <v>6843.33</v>
      </c>
      <c r="K414" s="60"/>
      <c r="L414" s="62">
        <v>6843.33</v>
      </c>
      <c r="M414" s="62">
        <f t="shared" si="162"/>
        <v>6843.33</v>
      </c>
      <c r="N414" s="62">
        <f t="shared" si="162"/>
        <v>6843.33</v>
      </c>
      <c r="O414" s="62">
        <f t="shared" si="162"/>
        <v>6843.33</v>
      </c>
      <c r="P414" s="60">
        <f t="shared" si="163"/>
        <v>69519.96</v>
      </c>
    </row>
    <row r="415" spans="1:16" ht="12.75">
      <c r="A415" s="38" t="s">
        <v>1369</v>
      </c>
      <c r="B415" s="37" t="s">
        <v>1361</v>
      </c>
      <c r="C415" s="38" t="s">
        <v>1370</v>
      </c>
      <c r="D415" s="60"/>
      <c r="E415" s="60">
        <v>0</v>
      </c>
      <c r="F415" s="60">
        <v>0</v>
      </c>
      <c r="G415" s="60"/>
      <c r="H415" s="60">
        <v>0</v>
      </c>
      <c r="I415" s="60">
        <v>0</v>
      </c>
      <c r="J415" s="60">
        <v>259088.83</v>
      </c>
      <c r="K415" s="60"/>
      <c r="L415" s="62">
        <v>0</v>
      </c>
      <c r="M415" s="62">
        <f t="shared" si="162"/>
        <v>0</v>
      </c>
      <c r="N415" s="62">
        <f t="shared" si="162"/>
        <v>0</v>
      </c>
      <c r="O415" s="62">
        <f t="shared" si="162"/>
        <v>0</v>
      </c>
      <c r="P415" s="60">
        <f t="shared" si="163"/>
        <v>259088.83</v>
      </c>
    </row>
    <row r="416" spans="1:16" ht="12.75">
      <c r="A416" s="38" t="s">
        <v>1515</v>
      </c>
      <c r="B416" s="37" t="s">
        <v>1215</v>
      </c>
      <c r="C416" s="38" t="s">
        <v>1516</v>
      </c>
      <c r="D416" s="60"/>
      <c r="E416" s="60">
        <v>225000</v>
      </c>
      <c r="F416" s="60">
        <v>225000</v>
      </c>
      <c r="G416" s="60"/>
      <c r="H416" s="60">
        <v>0</v>
      </c>
      <c r="I416" s="60">
        <v>225000</v>
      </c>
      <c r="J416" s="60">
        <v>250000</v>
      </c>
      <c r="K416" s="60"/>
      <c r="L416" s="62">
        <v>225000</v>
      </c>
      <c r="M416" s="62">
        <f t="shared" si="162"/>
        <v>225000</v>
      </c>
      <c r="N416" s="62">
        <f t="shared" si="162"/>
        <v>225000</v>
      </c>
      <c r="O416" s="62">
        <f t="shared" si="162"/>
        <v>225000</v>
      </c>
      <c r="P416" s="60">
        <f t="shared" si="163"/>
        <v>1825000</v>
      </c>
    </row>
    <row r="417" spans="1:16" ht="12.75">
      <c r="A417" s="38" t="s">
        <v>1522</v>
      </c>
      <c r="B417" s="37" t="s">
        <v>1507</v>
      </c>
      <c r="C417" s="38" t="s">
        <v>1523</v>
      </c>
      <c r="D417" s="60">
        <v>3796.64</v>
      </c>
      <c r="E417" s="60">
        <v>76751.47</v>
      </c>
      <c r="F417" s="60">
        <v>0</v>
      </c>
      <c r="G417" s="60"/>
      <c r="H417" s="60">
        <v>0</v>
      </c>
      <c r="I417" s="60">
        <v>110248.69</v>
      </c>
      <c r="J417" s="60">
        <v>139178.82</v>
      </c>
      <c r="K417" s="60"/>
      <c r="L417" s="62">
        <v>0</v>
      </c>
      <c r="M417" s="62">
        <f t="shared" si="162"/>
        <v>0</v>
      </c>
      <c r="N417" s="62">
        <f t="shared" si="162"/>
        <v>0</v>
      </c>
      <c r="O417" s="62">
        <f t="shared" si="162"/>
        <v>0</v>
      </c>
      <c r="P417" s="60">
        <f t="shared" si="163"/>
        <v>329975.62</v>
      </c>
    </row>
    <row r="418" spans="1:16" ht="12.75">
      <c r="A418" s="38" t="s">
        <v>1534</v>
      </c>
      <c r="B418" s="37" t="s">
        <v>1528</v>
      </c>
      <c r="C418" s="38" t="s">
        <v>1535</v>
      </c>
      <c r="D418" s="60"/>
      <c r="E418" s="60">
        <v>0</v>
      </c>
      <c r="F418" s="60">
        <v>0</v>
      </c>
      <c r="G418" s="60"/>
      <c r="H418" s="60">
        <v>0</v>
      </c>
      <c r="I418" s="60">
        <v>0</v>
      </c>
      <c r="J418" s="60">
        <v>9000</v>
      </c>
      <c r="K418" s="60"/>
      <c r="L418" s="62">
        <v>0</v>
      </c>
      <c r="M418" s="62">
        <f t="shared" si="162"/>
        <v>0</v>
      </c>
      <c r="N418" s="62">
        <f t="shared" si="162"/>
        <v>0</v>
      </c>
      <c r="O418" s="62">
        <f t="shared" si="162"/>
        <v>0</v>
      </c>
      <c r="P418" s="60">
        <f t="shared" si="163"/>
        <v>9000</v>
      </c>
    </row>
    <row r="419" spans="1:16" ht="12.75">
      <c r="A419" s="101" t="s">
        <v>1638</v>
      </c>
      <c r="B419" s="102" t="s">
        <v>106</v>
      </c>
      <c r="C419" s="101" t="s">
        <v>1639</v>
      </c>
      <c r="D419" s="64"/>
      <c r="E419" s="64"/>
      <c r="F419" s="64"/>
      <c r="G419" s="64"/>
      <c r="H419" s="64"/>
      <c r="I419" s="64">
        <v>47780</v>
      </c>
      <c r="J419" s="64">
        <v>0</v>
      </c>
      <c r="K419" s="64"/>
      <c r="L419" s="62">
        <v>0</v>
      </c>
      <c r="M419" s="62">
        <f t="shared" si="162"/>
        <v>0</v>
      </c>
      <c r="N419" s="62">
        <f t="shared" si="162"/>
        <v>0</v>
      </c>
      <c r="O419" s="62">
        <f t="shared" si="162"/>
        <v>0</v>
      </c>
      <c r="P419" s="60">
        <f t="shared" si="163"/>
        <v>47780</v>
      </c>
    </row>
    <row r="420" spans="1:16" ht="12.75">
      <c r="A420" s="101" t="s">
        <v>1680</v>
      </c>
      <c r="B420" s="102" t="s">
        <v>1361</v>
      </c>
      <c r="C420" s="101" t="s">
        <v>1681</v>
      </c>
      <c r="D420" s="64"/>
      <c r="E420" s="64"/>
      <c r="F420" s="64"/>
      <c r="G420" s="64"/>
      <c r="H420" s="64"/>
      <c r="I420" s="64"/>
      <c r="J420" s="64">
        <v>21059.35</v>
      </c>
      <c r="K420" s="64"/>
      <c r="L420" s="62">
        <v>0</v>
      </c>
      <c r="M420" s="62">
        <f t="shared" si="162"/>
        <v>0</v>
      </c>
      <c r="N420" s="62">
        <f t="shared" si="162"/>
        <v>0</v>
      </c>
      <c r="O420" s="62">
        <f t="shared" si="162"/>
        <v>0</v>
      </c>
      <c r="P420" s="60">
        <f t="shared" si="163"/>
        <v>21059.35</v>
      </c>
    </row>
    <row r="421" spans="1:16" ht="12.75">
      <c r="A421" s="101" t="s">
        <v>1682</v>
      </c>
      <c r="B421" s="102" t="s">
        <v>1665</v>
      </c>
      <c r="C421" s="101" t="s">
        <v>1683</v>
      </c>
      <c r="D421" s="64"/>
      <c r="E421" s="64"/>
      <c r="F421" s="64"/>
      <c r="G421" s="64"/>
      <c r="H421" s="64"/>
      <c r="I421" s="64"/>
      <c r="J421" s="64">
        <v>218791.2</v>
      </c>
      <c r="K421" s="64"/>
      <c r="L421" s="62">
        <v>0</v>
      </c>
      <c r="M421" s="62">
        <f t="shared" si="162"/>
        <v>0</v>
      </c>
      <c r="N421" s="62">
        <f t="shared" si="162"/>
        <v>0</v>
      </c>
      <c r="O421" s="62">
        <f t="shared" si="162"/>
        <v>0</v>
      </c>
      <c r="P421" s="60">
        <f t="shared" si="163"/>
        <v>218791.2</v>
      </c>
    </row>
    <row r="422" spans="1:16" ht="12.75">
      <c r="A422" s="56" t="s">
        <v>866</v>
      </c>
      <c r="B422" s="37"/>
      <c r="C422" s="56" t="s">
        <v>867</v>
      </c>
      <c r="D422" s="62">
        <f>SUM(D423:D424)</f>
        <v>13924.7</v>
      </c>
      <c r="E422" s="62">
        <f>SUM(E423:E424)</f>
        <v>3109.53</v>
      </c>
      <c r="F422" s="62">
        <f>SUM(F423:F424)</f>
        <v>3292.96</v>
      </c>
      <c r="G422" s="62">
        <f>SUM(G423:G424)</f>
        <v>33030.93</v>
      </c>
      <c r="H422" s="62">
        <f>SUM(H423:H425)</f>
        <v>6245.28</v>
      </c>
      <c r="I422" s="62">
        <f>SUM(I423:I425)</f>
        <v>12469.27</v>
      </c>
      <c r="J422" s="62">
        <f>SUM(J423:J425)</f>
        <v>12409.04</v>
      </c>
      <c r="K422" s="62">
        <f aca="true" t="shared" si="164" ref="K422:P422">SUM(K423:K425)</f>
        <v>6586.12</v>
      </c>
      <c r="L422" s="62">
        <f t="shared" si="164"/>
        <v>6630</v>
      </c>
      <c r="M422" s="62">
        <f t="shared" si="164"/>
        <v>6630</v>
      </c>
      <c r="N422" s="62">
        <f t="shared" si="164"/>
        <v>6630</v>
      </c>
      <c r="O422" s="62">
        <f t="shared" si="164"/>
        <v>6630</v>
      </c>
      <c r="P422" s="62">
        <f t="shared" si="164"/>
        <v>117587.83</v>
      </c>
    </row>
    <row r="423" spans="1:16" ht="12.75">
      <c r="A423" s="38" t="s">
        <v>868</v>
      </c>
      <c r="B423" s="37" t="s">
        <v>146</v>
      </c>
      <c r="C423" s="38" t="s">
        <v>869</v>
      </c>
      <c r="D423" s="60">
        <v>13924.7</v>
      </c>
      <c r="E423" s="60">
        <v>3109.53</v>
      </c>
      <c r="F423" s="60">
        <v>3292.96</v>
      </c>
      <c r="G423" s="60">
        <v>6030.44</v>
      </c>
      <c r="H423" s="60">
        <v>5025.46</v>
      </c>
      <c r="I423" s="60">
        <v>4754.21</v>
      </c>
      <c r="J423" s="60">
        <v>8551.51</v>
      </c>
      <c r="K423" s="60">
        <v>6586.12</v>
      </c>
      <c r="L423" s="60">
        <v>6630</v>
      </c>
      <c r="M423" s="60">
        <f>L423</f>
        <v>6630</v>
      </c>
      <c r="N423" s="60">
        <f>M423</f>
        <v>6630</v>
      </c>
      <c r="O423" s="60">
        <f>N423</f>
        <v>6630</v>
      </c>
      <c r="P423" s="60">
        <f t="shared" si="163"/>
        <v>77794.93</v>
      </c>
    </row>
    <row r="424" spans="1:16" ht="12.75">
      <c r="A424" s="38" t="s">
        <v>1610</v>
      </c>
      <c r="B424" s="37" t="s">
        <v>1605</v>
      </c>
      <c r="C424" s="38" t="s">
        <v>1609</v>
      </c>
      <c r="D424" s="60"/>
      <c r="E424" s="60"/>
      <c r="F424" s="60"/>
      <c r="G424" s="60">
        <v>27000.49</v>
      </c>
      <c r="H424" s="60">
        <v>0</v>
      </c>
      <c r="I424" s="60">
        <v>0</v>
      </c>
      <c r="J424" s="60">
        <v>0</v>
      </c>
      <c r="K424" s="60">
        <v>0</v>
      </c>
      <c r="L424" s="60"/>
      <c r="M424" s="60"/>
      <c r="N424" s="60"/>
      <c r="O424" s="60"/>
      <c r="P424" s="60">
        <f t="shared" si="163"/>
        <v>27000.49</v>
      </c>
    </row>
    <row r="425" spans="1:16" ht="12.75">
      <c r="A425" s="38" t="s">
        <v>1621</v>
      </c>
      <c r="B425" s="37" t="s">
        <v>1622</v>
      </c>
      <c r="C425" s="38" t="s">
        <v>1623</v>
      </c>
      <c r="D425" s="60"/>
      <c r="E425" s="60"/>
      <c r="F425" s="60"/>
      <c r="G425" s="60"/>
      <c r="H425" s="60">
        <v>1219.82</v>
      </c>
      <c r="I425" s="60">
        <v>7715.06</v>
      </c>
      <c r="J425" s="60">
        <v>3857.53</v>
      </c>
      <c r="K425" s="60">
        <v>0</v>
      </c>
      <c r="L425" s="60"/>
      <c r="M425" s="60"/>
      <c r="N425" s="60"/>
      <c r="O425" s="60"/>
      <c r="P425" s="60">
        <f t="shared" si="163"/>
        <v>12792.410000000002</v>
      </c>
    </row>
    <row r="426" spans="1:16" ht="12.75">
      <c r="A426" s="53" t="s">
        <v>870</v>
      </c>
      <c r="B426" s="37"/>
      <c r="C426" s="53" t="s">
        <v>871</v>
      </c>
      <c r="D426" s="55">
        <f aca="true" t="shared" si="165" ref="D426:O426">SUM(D427:D427)</f>
        <v>7295609.06</v>
      </c>
      <c r="E426" s="55">
        <f t="shared" si="165"/>
        <v>5391536.39</v>
      </c>
      <c r="F426" s="55">
        <f t="shared" si="165"/>
        <v>5345096.42</v>
      </c>
      <c r="G426" s="55">
        <f t="shared" si="165"/>
        <v>5782752.74</v>
      </c>
      <c r="H426" s="55">
        <f t="shared" si="165"/>
        <v>6032311.66</v>
      </c>
      <c r="I426" s="55">
        <f t="shared" si="165"/>
        <v>5248543.15</v>
      </c>
      <c r="J426" s="55">
        <f t="shared" si="165"/>
        <v>5554149.47</v>
      </c>
      <c r="K426" s="55">
        <f t="shared" si="165"/>
        <v>5435694.25</v>
      </c>
      <c r="L426" s="55">
        <f t="shared" si="165"/>
        <v>5155396</v>
      </c>
      <c r="M426" s="55">
        <f t="shared" si="165"/>
        <v>5835806</v>
      </c>
      <c r="N426" s="55">
        <f t="shared" si="165"/>
        <v>5721589</v>
      </c>
      <c r="O426" s="55">
        <f t="shared" si="165"/>
        <v>6618577</v>
      </c>
      <c r="P426" s="55">
        <f>SUM(P427:P427)</f>
        <v>69417061.14</v>
      </c>
    </row>
    <row r="427" spans="1:16" ht="12.75">
      <c r="A427" s="38" t="s">
        <v>872</v>
      </c>
      <c r="B427" s="37" t="s">
        <v>96</v>
      </c>
      <c r="C427" s="38" t="s">
        <v>873</v>
      </c>
      <c r="D427" s="60">
        <v>7295609.06</v>
      </c>
      <c r="E427" s="60">
        <v>5391536.39</v>
      </c>
      <c r="F427" s="60">
        <v>5345096.42</v>
      </c>
      <c r="G427" s="60">
        <v>5782752.74</v>
      </c>
      <c r="H427" s="60">
        <v>6032311.66</v>
      </c>
      <c r="I427" s="60">
        <v>5248543.15</v>
      </c>
      <c r="J427" s="60">
        <v>5554149.47</v>
      </c>
      <c r="K427" s="60">
        <v>5435694.25</v>
      </c>
      <c r="L427" s="60">
        <v>5155396</v>
      </c>
      <c r="M427" s="60">
        <v>5835806</v>
      </c>
      <c r="N427" s="60">
        <v>5721589</v>
      </c>
      <c r="O427" s="60">
        <v>6618577</v>
      </c>
      <c r="P427" s="60">
        <f>SUM(D427:O427)</f>
        <v>69417061.14</v>
      </c>
    </row>
    <row r="428" spans="1:16" ht="12.75">
      <c r="A428" s="51" t="s">
        <v>874</v>
      </c>
      <c r="B428" s="37"/>
      <c r="C428" s="51" t="s">
        <v>875</v>
      </c>
      <c r="D428" s="50">
        <f aca="true" t="shared" si="166" ref="D428:P428">D429+D445</f>
        <v>0</v>
      </c>
      <c r="E428" s="50">
        <f t="shared" si="166"/>
        <v>0</v>
      </c>
      <c r="F428" s="50">
        <f t="shared" si="166"/>
        <v>63400.490000000005</v>
      </c>
      <c r="G428" s="50">
        <f t="shared" si="166"/>
        <v>9399.509999999998</v>
      </c>
      <c r="H428" s="50">
        <f t="shared" si="166"/>
        <v>36400</v>
      </c>
      <c r="I428" s="50">
        <f t="shared" si="166"/>
        <v>36400</v>
      </c>
      <c r="J428" s="50">
        <f t="shared" si="166"/>
        <v>78436</v>
      </c>
      <c r="K428" s="50">
        <f t="shared" si="166"/>
        <v>36400</v>
      </c>
      <c r="L428" s="50">
        <f t="shared" si="166"/>
        <v>36400</v>
      </c>
      <c r="M428" s="50">
        <f t="shared" si="166"/>
        <v>36400</v>
      </c>
      <c r="N428" s="50">
        <f t="shared" si="166"/>
        <v>36400</v>
      </c>
      <c r="O428" s="50">
        <f t="shared" si="166"/>
        <v>36400</v>
      </c>
      <c r="P428" s="50">
        <f t="shared" si="166"/>
        <v>406036</v>
      </c>
    </row>
    <row r="429" spans="1:16" ht="12.75">
      <c r="A429" s="53" t="s">
        <v>876</v>
      </c>
      <c r="B429" s="37"/>
      <c r="C429" s="53" t="s">
        <v>877</v>
      </c>
      <c r="D429" s="55">
        <f>SUM(D430+D434+D439+D437)</f>
        <v>0</v>
      </c>
      <c r="E429" s="55">
        <f aca="true" t="shared" si="167" ref="E429:O429">SUM(E430+E434+E439+E437)</f>
        <v>0</v>
      </c>
      <c r="F429" s="55">
        <f t="shared" si="167"/>
        <v>36400</v>
      </c>
      <c r="G429" s="55">
        <f t="shared" si="167"/>
        <v>36400</v>
      </c>
      <c r="H429" s="55">
        <f t="shared" si="167"/>
        <v>36400</v>
      </c>
      <c r="I429" s="55">
        <f t="shared" si="167"/>
        <v>36400</v>
      </c>
      <c r="J429" s="55">
        <f t="shared" si="167"/>
        <v>36400</v>
      </c>
      <c r="K429" s="55">
        <f t="shared" si="167"/>
        <v>36400</v>
      </c>
      <c r="L429" s="55">
        <f t="shared" si="167"/>
        <v>36400</v>
      </c>
      <c r="M429" s="55">
        <f t="shared" si="167"/>
        <v>36400</v>
      </c>
      <c r="N429" s="55">
        <f t="shared" si="167"/>
        <v>36400</v>
      </c>
      <c r="O429" s="55">
        <f t="shared" si="167"/>
        <v>36400</v>
      </c>
      <c r="P429" s="55">
        <f>SUM(P430+P434+P439+P437)</f>
        <v>364000</v>
      </c>
    </row>
    <row r="430" spans="1:16" ht="12.75">
      <c r="A430" s="56" t="s">
        <v>878</v>
      </c>
      <c r="B430" s="37"/>
      <c r="C430" s="56" t="s">
        <v>879</v>
      </c>
      <c r="D430" s="62">
        <f aca="true" t="shared" si="168" ref="D430:P430">SUM(D431)</f>
        <v>0</v>
      </c>
      <c r="E430" s="62">
        <f t="shared" si="168"/>
        <v>0</v>
      </c>
      <c r="F430" s="62">
        <f t="shared" si="168"/>
        <v>0</v>
      </c>
      <c r="G430" s="62">
        <f t="shared" si="168"/>
        <v>0</v>
      </c>
      <c r="H430" s="62">
        <f t="shared" si="168"/>
        <v>0</v>
      </c>
      <c r="I430" s="62">
        <f t="shared" si="168"/>
        <v>0</v>
      </c>
      <c r="J430" s="62">
        <f t="shared" si="168"/>
        <v>0</v>
      </c>
      <c r="K430" s="62">
        <f t="shared" si="168"/>
        <v>0</v>
      </c>
      <c r="L430" s="62">
        <f t="shared" si="168"/>
        <v>0</v>
      </c>
      <c r="M430" s="62">
        <f t="shared" si="168"/>
        <v>0</v>
      </c>
      <c r="N430" s="62">
        <f t="shared" si="168"/>
        <v>0</v>
      </c>
      <c r="O430" s="62">
        <f t="shared" si="168"/>
        <v>0</v>
      </c>
      <c r="P430" s="62">
        <f t="shared" si="168"/>
        <v>0</v>
      </c>
    </row>
    <row r="431" spans="1:16" ht="12.75">
      <c r="A431" s="56" t="s">
        <v>880</v>
      </c>
      <c r="B431" s="37"/>
      <c r="C431" s="56" t="s">
        <v>881</v>
      </c>
      <c r="D431" s="62">
        <f>SUM(D432:D433)</f>
        <v>0</v>
      </c>
      <c r="E431" s="62">
        <f aca="true" t="shared" si="169" ref="E431:P431">SUM(E432:E433)</f>
        <v>0</v>
      </c>
      <c r="F431" s="62">
        <f t="shared" si="169"/>
        <v>0</v>
      </c>
      <c r="G431" s="62">
        <f t="shared" si="169"/>
        <v>0</v>
      </c>
      <c r="H431" s="62">
        <f t="shared" si="169"/>
        <v>0</v>
      </c>
      <c r="I431" s="62">
        <f t="shared" si="169"/>
        <v>0</v>
      </c>
      <c r="J431" s="62">
        <f t="shared" si="169"/>
        <v>0</v>
      </c>
      <c r="K431" s="62">
        <f t="shared" si="169"/>
        <v>0</v>
      </c>
      <c r="L431" s="62">
        <f t="shared" si="169"/>
        <v>0</v>
      </c>
      <c r="M431" s="62">
        <f t="shared" si="169"/>
        <v>0</v>
      </c>
      <c r="N431" s="62">
        <f t="shared" si="169"/>
        <v>0</v>
      </c>
      <c r="O431" s="62">
        <f t="shared" si="169"/>
        <v>0</v>
      </c>
      <c r="P431" s="62">
        <f t="shared" si="169"/>
        <v>0</v>
      </c>
    </row>
    <row r="432" spans="1:16" ht="12.75">
      <c r="A432" s="38" t="s">
        <v>882</v>
      </c>
      <c r="B432" s="37" t="s">
        <v>103</v>
      </c>
      <c r="C432" s="38" t="s">
        <v>883</v>
      </c>
      <c r="D432" s="64"/>
      <c r="E432" s="64"/>
      <c r="F432" s="64"/>
      <c r="G432" s="64"/>
      <c r="H432" s="64"/>
      <c r="I432" s="60"/>
      <c r="J432" s="64"/>
      <c r="K432" s="64">
        <v>0</v>
      </c>
      <c r="L432" s="64"/>
      <c r="M432" s="64"/>
      <c r="N432" s="64"/>
      <c r="O432" s="64"/>
      <c r="P432" s="60">
        <f>SUM(D432:O432)</f>
        <v>0</v>
      </c>
    </row>
    <row r="433" spans="1:16" ht="12.75">
      <c r="A433" s="38" t="s">
        <v>884</v>
      </c>
      <c r="B433" s="37" t="s">
        <v>119</v>
      </c>
      <c r="C433" s="38" t="s">
        <v>1100</v>
      </c>
      <c r="D433" s="64"/>
      <c r="E433" s="64"/>
      <c r="F433" s="64"/>
      <c r="G433" s="64"/>
      <c r="H433" s="64"/>
      <c r="I433" s="60"/>
      <c r="J433" s="64"/>
      <c r="K433" s="64">
        <v>0</v>
      </c>
      <c r="L433" s="64"/>
      <c r="M433" s="64"/>
      <c r="N433" s="64"/>
      <c r="O433" s="64"/>
      <c r="P433" s="60">
        <f>SUM(D433:O433)</f>
        <v>0</v>
      </c>
    </row>
    <row r="434" spans="1:16" ht="22.5">
      <c r="A434" s="56" t="s">
        <v>885</v>
      </c>
      <c r="B434" s="37"/>
      <c r="C434" s="61" t="s">
        <v>886</v>
      </c>
      <c r="D434" s="62">
        <f>SUM(D435:D435)</f>
        <v>0</v>
      </c>
      <c r="E434" s="62">
        <f>SUM(E435:E435)</f>
        <v>0</v>
      </c>
      <c r="F434" s="62">
        <f>SUM(F435:F435)</f>
        <v>36400</v>
      </c>
      <c r="G434" s="62">
        <f>SUM(G435:G435)</f>
        <v>36400</v>
      </c>
      <c r="H434" s="62">
        <f>SUM(H435:H436)</f>
        <v>36400</v>
      </c>
      <c r="I434" s="62">
        <f aca="true" t="shared" si="170" ref="I434:P434">SUM(I435:I436)</f>
        <v>36400</v>
      </c>
      <c r="J434" s="62">
        <f t="shared" si="170"/>
        <v>36400</v>
      </c>
      <c r="K434" s="62">
        <f t="shared" si="170"/>
        <v>36400</v>
      </c>
      <c r="L434" s="62">
        <f t="shared" si="170"/>
        <v>36400</v>
      </c>
      <c r="M434" s="62">
        <f t="shared" si="170"/>
        <v>36400</v>
      </c>
      <c r="N434" s="62">
        <f t="shared" si="170"/>
        <v>36400</v>
      </c>
      <c r="O434" s="62">
        <f t="shared" si="170"/>
        <v>36400</v>
      </c>
      <c r="P434" s="62">
        <f t="shared" si="170"/>
        <v>364000</v>
      </c>
    </row>
    <row r="435" spans="1:16" ht="12.75">
      <c r="A435" s="38" t="s">
        <v>887</v>
      </c>
      <c r="B435" s="37" t="s">
        <v>139</v>
      </c>
      <c r="C435" s="38" t="s">
        <v>812</v>
      </c>
      <c r="D435" s="60"/>
      <c r="E435" s="60">
        <v>0</v>
      </c>
      <c r="F435" s="60">
        <v>36400</v>
      </c>
      <c r="G435" s="60">
        <v>36400</v>
      </c>
      <c r="H435" s="60">
        <v>36400</v>
      </c>
      <c r="I435" s="60">
        <v>36400</v>
      </c>
      <c r="J435" s="60">
        <v>36400</v>
      </c>
      <c r="K435" s="60">
        <v>36400</v>
      </c>
      <c r="L435" s="60">
        <f>K435</f>
        <v>36400</v>
      </c>
      <c r="M435" s="60">
        <f>L435</f>
        <v>36400</v>
      </c>
      <c r="N435" s="60">
        <f>M435</f>
        <v>36400</v>
      </c>
      <c r="O435" s="60">
        <f>N435</f>
        <v>36400</v>
      </c>
      <c r="P435" s="60">
        <f>SUM(D435:O435)</f>
        <v>364000</v>
      </c>
    </row>
    <row r="436" spans="1:16" ht="12.75">
      <c r="A436" s="38" t="s">
        <v>1519</v>
      </c>
      <c r="B436" s="37" t="s">
        <v>1512</v>
      </c>
      <c r="C436" s="38" t="s">
        <v>1520</v>
      </c>
      <c r="D436" s="60"/>
      <c r="E436" s="60">
        <v>0</v>
      </c>
      <c r="F436" s="60">
        <v>0</v>
      </c>
      <c r="G436" s="60">
        <v>0</v>
      </c>
      <c r="H436" s="60">
        <v>0</v>
      </c>
      <c r="I436" s="60">
        <v>0</v>
      </c>
      <c r="J436" s="60">
        <v>0</v>
      </c>
      <c r="K436" s="60">
        <v>0</v>
      </c>
      <c r="L436" s="60"/>
      <c r="M436" s="60"/>
      <c r="N436" s="60"/>
      <c r="O436" s="60"/>
      <c r="P436" s="60">
        <f>SUM(D436:O436)</f>
        <v>0</v>
      </c>
    </row>
    <row r="437" spans="1:16" ht="12.75">
      <c r="A437" s="56" t="s">
        <v>888</v>
      </c>
      <c r="B437" s="37"/>
      <c r="C437" s="61" t="s">
        <v>459</v>
      </c>
      <c r="D437" s="62">
        <f aca="true" t="shared" si="171" ref="D437:P437">D438</f>
        <v>0</v>
      </c>
      <c r="E437" s="62">
        <f t="shared" si="171"/>
        <v>0</v>
      </c>
      <c r="F437" s="62">
        <f t="shared" si="171"/>
        <v>0</v>
      </c>
      <c r="G437" s="62">
        <f t="shared" si="171"/>
        <v>0</v>
      </c>
      <c r="H437" s="62">
        <f t="shared" si="171"/>
        <v>0</v>
      </c>
      <c r="I437" s="62">
        <f t="shared" si="171"/>
        <v>0</v>
      </c>
      <c r="J437" s="62">
        <f t="shared" si="171"/>
        <v>0</v>
      </c>
      <c r="K437" s="62">
        <f t="shared" si="171"/>
        <v>0</v>
      </c>
      <c r="L437" s="62">
        <f t="shared" si="171"/>
        <v>0</v>
      </c>
      <c r="M437" s="62">
        <f t="shared" si="171"/>
        <v>0</v>
      </c>
      <c r="N437" s="62">
        <f t="shared" si="171"/>
        <v>0</v>
      </c>
      <c r="O437" s="62">
        <f t="shared" si="171"/>
        <v>0</v>
      </c>
      <c r="P437" s="62">
        <f t="shared" si="171"/>
        <v>0</v>
      </c>
    </row>
    <row r="438" spans="1:16" ht="12.75">
      <c r="A438" s="38" t="s">
        <v>889</v>
      </c>
      <c r="B438" s="37" t="s">
        <v>134</v>
      </c>
      <c r="C438" s="38" t="s">
        <v>890</v>
      </c>
      <c r="D438" s="60"/>
      <c r="E438" s="60"/>
      <c r="F438" s="60"/>
      <c r="G438" s="60"/>
      <c r="H438" s="60"/>
      <c r="I438" s="60"/>
      <c r="J438" s="60">
        <v>0</v>
      </c>
      <c r="K438" s="60"/>
      <c r="L438" s="60"/>
      <c r="M438" s="60"/>
      <c r="N438" s="60"/>
      <c r="O438" s="60"/>
      <c r="P438" s="60">
        <f>SUM(D438:O438)</f>
        <v>0</v>
      </c>
    </row>
    <row r="439" spans="1:16" ht="12.75">
      <c r="A439" s="56" t="s">
        <v>891</v>
      </c>
      <c r="B439" s="37"/>
      <c r="C439" s="56" t="s">
        <v>892</v>
      </c>
      <c r="D439" s="62">
        <f>SUM(D440:D440)</f>
        <v>0</v>
      </c>
      <c r="E439" s="62">
        <f>SUM(E440:E440)</f>
        <v>0</v>
      </c>
      <c r="F439" s="62">
        <f>SUM(F440:F440)</f>
        <v>0</v>
      </c>
      <c r="G439" s="62">
        <f>SUM(G440:G442)</f>
        <v>0</v>
      </c>
      <c r="H439" s="62">
        <f>SUM(H440:H440)</f>
        <v>0</v>
      </c>
      <c r="I439" s="62">
        <f>SUM(I440:I440)</f>
        <v>0</v>
      </c>
      <c r="J439" s="62">
        <f aca="true" t="shared" si="172" ref="J439:P439">SUM(J440:J443)</f>
        <v>0</v>
      </c>
      <c r="K439" s="62">
        <f t="shared" si="172"/>
        <v>0</v>
      </c>
      <c r="L439" s="62">
        <f t="shared" si="172"/>
        <v>0</v>
      </c>
      <c r="M439" s="62">
        <f t="shared" si="172"/>
        <v>0</v>
      </c>
      <c r="N439" s="62">
        <f t="shared" si="172"/>
        <v>0</v>
      </c>
      <c r="O439" s="62">
        <f t="shared" si="172"/>
        <v>0</v>
      </c>
      <c r="P439" s="62">
        <f t="shared" si="172"/>
        <v>0</v>
      </c>
    </row>
    <row r="440" spans="1:16" ht="12.75">
      <c r="A440" s="38" t="s">
        <v>893</v>
      </c>
      <c r="B440" s="37" t="s">
        <v>156</v>
      </c>
      <c r="C440" s="38" t="s">
        <v>10</v>
      </c>
      <c r="D440" s="64">
        <v>0</v>
      </c>
      <c r="E440" s="64">
        <v>0</v>
      </c>
      <c r="F440" s="64">
        <v>0</v>
      </c>
      <c r="G440" s="64">
        <v>0</v>
      </c>
      <c r="H440" s="64">
        <v>0</v>
      </c>
      <c r="I440" s="60">
        <f>SUM(D440,E440,F440,G440,H440)</f>
        <v>0</v>
      </c>
      <c r="J440" s="64">
        <v>0</v>
      </c>
      <c r="K440" s="64"/>
      <c r="L440" s="64"/>
      <c r="M440" s="64"/>
      <c r="N440" s="64"/>
      <c r="O440" s="64"/>
      <c r="P440" s="60">
        <f>SUM(D440:O440)</f>
        <v>0</v>
      </c>
    </row>
    <row r="441" spans="1:16" ht="12.75">
      <c r="A441" s="38" t="s">
        <v>460</v>
      </c>
      <c r="B441" s="37" t="s">
        <v>191</v>
      </c>
      <c r="C441" s="38" t="s">
        <v>461</v>
      </c>
      <c r="D441" s="64"/>
      <c r="E441" s="64"/>
      <c r="F441" s="64"/>
      <c r="G441" s="64"/>
      <c r="H441" s="64"/>
      <c r="I441" s="60"/>
      <c r="J441" s="64">
        <v>0</v>
      </c>
      <c r="K441" s="64"/>
      <c r="L441" s="64"/>
      <c r="M441" s="64"/>
      <c r="N441" s="64"/>
      <c r="O441" s="64"/>
      <c r="P441" s="60">
        <f>SUM(D441:O441)</f>
        <v>0</v>
      </c>
    </row>
    <row r="442" spans="1:16" ht="12.75">
      <c r="A442" s="38" t="s">
        <v>1300</v>
      </c>
      <c r="B442" s="37" t="s">
        <v>1298</v>
      </c>
      <c r="C442" s="38" t="s">
        <v>1301</v>
      </c>
      <c r="D442" s="64"/>
      <c r="E442" s="64"/>
      <c r="F442" s="64"/>
      <c r="G442" s="64">
        <v>0</v>
      </c>
      <c r="H442" s="64"/>
      <c r="I442" s="60"/>
      <c r="J442" s="64">
        <v>0</v>
      </c>
      <c r="K442" s="64"/>
      <c r="L442" s="64"/>
      <c r="M442" s="64"/>
      <c r="N442" s="64"/>
      <c r="O442" s="64"/>
      <c r="P442" s="60">
        <f>SUM(D442:O442)</f>
        <v>0</v>
      </c>
    </row>
    <row r="443" spans="1:16" ht="12.75">
      <c r="A443" s="38" t="s">
        <v>1348</v>
      </c>
      <c r="B443" s="37" t="s">
        <v>1323</v>
      </c>
      <c r="C443" s="38" t="s">
        <v>1349</v>
      </c>
      <c r="D443" s="64"/>
      <c r="E443" s="64"/>
      <c r="F443" s="64"/>
      <c r="G443" s="64"/>
      <c r="H443" s="64"/>
      <c r="I443" s="60"/>
      <c r="J443" s="64">
        <v>0</v>
      </c>
      <c r="K443" s="64"/>
      <c r="L443" s="64"/>
      <c r="M443" s="64"/>
      <c r="N443" s="64"/>
      <c r="O443" s="64"/>
      <c r="P443" s="60">
        <f>SUM(D443:O443)</f>
        <v>0</v>
      </c>
    </row>
    <row r="444" spans="1:16" ht="12.75">
      <c r="A444" s="95" t="s">
        <v>1640</v>
      </c>
      <c r="B444" s="96" t="s">
        <v>1641</v>
      </c>
      <c r="C444" s="95" t="s">
        <v>1642</v>
      </c>
      <c r="D444" s="97"/>
      <c r="E444" s="97"/>
      <c r="F444" s="97"/>
      <c r="G444" s="97"/>
      <c r="H444" s="97"/>
      <c r="I444" s="97">
        <v>0</v>
      </c>
      <c r="J444" s="64">
        <v>0</v>
      </c>
      <c r="K444" s="64"/>
      <c r="L444" s="64"/>
      <c r="M444" s="64"/>
      <c r="N444" s="64"/>
      <c r="O444" s="64"/>
      <c r="P444" s="60">
        <f>SUM(D444:O444)</f>
        <v>0</v>
      </c>
    </row>
    <row r="445" spans="1:16" ht="12.75">
      <c r="A445" s="53" t="s">
        <v>894</v>
      </c>
      <c r="B445" s="37"/>
      <c r="C445" s="53" t="s">
        <v>895</v>
      </c>
      <c r="D445" s="55">
        <f>SUM(D448)</f>
        <v>0</v>
      </c>
      <c r="E445" s="55">
        <f>SUM(E448+E446+E450)</f>
        <v>0</v>
      </c>
      <c r="F445" s="55">
        <f aca="true" t="shared" si="173" ref="F445:O445">SUM(F448+F446+F450)</f>
        <v>27000.49</v>
      </c>
      <c r="G445" s="55">
        <f t="shared" si="173"/>
        <v>-27000.49</v>
      </c>
      <c r="H445" s="55">
        <f t="shared" si="173"/>
        <v>0</v>
      </c>
      <c r="I445" s="55">
        <f t="shared" si="173"/>
        <v>0</v>
      </c>
      <c r="J445" s="55">
        <f t="shared" si="173"/>
        <v>42036</v>
      </c>
      <c r="K445" s="55">
        <f t="shared" si="173"/>
        <v>0</v>
      </c>
      <c r="L445" s="55">
        <f t="shared" si="173"/>
        <v>0</v>
      </c>
      <c r="M445" s="55">
        <f t="shared" si="173"/>
        <v>0</v>
      </c>
      <c r="N445" s="55">
        <f t="shared" si="173"/>
        <v>0</v>
      </c>
      <c r="O445" s="55">
        <f t="shared" si="173"/>
        <v>0</v>
      </c>
      <c r="P445" s="55">
        <f>SUM(P448+P446+P450)</f>
        <v>42036</v>
      </c>
    </row>
    <row r="446" spans="1:16" ht="22.5">
      <c r="A446" s="53" t="s">
        <v>159</v>
      </c>
      <c r="B446" s="37"/>
      <c r="C446" s="65" t="s">
        <v>1109</v>
      </c>
      <c r="D446" s="55"/>
      <c r="E446" s="55">
        <f>E447</f>
        <v>0</v>
      </c>
      <c r="F446" s="55">
        <f>F447</f>
        <v>0</v>
      </c>
      <c r="G446" s="55">
        <f>G447</f>
        <v>0</v>
      </c>
      <c r="H446" s="55">
        <f>H447</f>
        <v>0</v>
      </c>
      <c r="I446" s="55">
        <f>I447</f>
        <v>0</v>
      </c>
      <c r="J446" s="55">
        <f aca="true" t="shared" si="174" ref="J446:P446">J447</f>
        <v>0</v>
      </c>
      <c r="K446" s="55">
        <f t="shared" si="174"/>
        <v>0</v>
      </c>
      <c r="L446" s="55">
        <f t="shared" si="174"/>
        <v>0</v>
      </c>
      <c r="M446" s="55">
        <f t="shared" si="174"/>
        <v>0</v>
      </c>
      <c r="N446" s="55">
        <f t="shared" si="174"/>
        <v>0</v>
      </c>
      <c r="O446" s="55">
        <f t="shared" si="174"/>
        <v>0</v>
      </c>
      <c r="P446" s="55">
        <f t="shared" si="174"/>
        <v>0</v>
      </c>
    </row>
    <row r="447" spans="1:16" ht="12.75">
      <c r="A447" s="38" t="s">
        <v>1135</v>
      </c>
      <c r="B447" s="37" t="s">
        <v>1137</v>
      </c>
      <c r="C447" s="38" t="s">
        <v>1136</v>
      </c>
      <c r="D447" s="64">
        <v>0</v>
      </c>
      <c r="E447" s="64">
        <v>0</v>
      </c>
      <c r="F447" s="64">
        <v>0</v>
      </c>
      <c r="G447" s="64"/>
      <c r="H447" s="64"/>
      <c r="I447" s="60"/>
      <c r="J447" s="64">
        <v>0</v>
      </c>
      <c r="K447" s="64"/>
      <c r="L447" s="64"/>
      <c r="M447" s="64"/>
      <c r="N447" s="64"/>
      <c r="O447" s="64"/>
      <c r="P447" s="60">
        <f>SUM(D447:O447)</f>
        <v>0</v>
      </c>
    </row>
    <row r="448" spans="1:16" ht="23.25" customHeight="1">
      <c r="A448" s="56" t="s">
        <v>896</v>
      </c>
      <c r="B448" s="37"/>
      <c r="C448" s="61" t="s">
        <v>897</v>
      </c>
      <c r="D448" s="62">
        <f aca="true" t="shared" si="175" ref="D448:I448">SUM(D449:D449)</f>
        <v>0</v>
      </c>
      <c r="E448" s="62">
        <f>SUM(E449:E449)</f>
        <v>0</v>
      </c>
      <c r="F448" s="62">
        <f t="shared" si="175"/>
        <v>0</v>
      </c>
      <c r="G448" s="62">
        <f t="shared" si="175"/>
        <v>0</v>
      </c>
      <c r="H448" s="62">
        <f t="shared" si="175"/>
        <v>0</v>
      </c>
      <c r="I448" s="62">
        <f t="shared" si="175"/>
        <v>0</v>
      </c>
      <c r="J448" s="62">
        <f aca="true" t="shared" si="176" ref="J448:P448">SUM(J449:J449)</f>
        <v>0</v>
      </c>
      <c r="K448" s="62">
        <f t="shared" si="176"/>
        <v>0</v>
      </c>
      <c r="L448" s="62">
        <f t="shared" si="176"/>
        <v>0</v>
      </c>
      <c r="M448" s="62">
        <f t="shared" si="176"/>
        <v>0</v>
      </c>
      <c r="N448" s="62">
        <f t="shared" si="176"/>
        <v>0</v>
      </c>
      <c r="O448" s="62">
        <f t="shared" si="176"/>
        <v>0</v>
      </c>
      <c r="P448" s="62">
        <f t="shared" si="176"/>
        <v>0</v>
      </c>
    </row>
    <row r="449" spans="1:16" ht="12.75">
      <c r="A449" s="38" t="s">
        <v>898</v>
      </c>
      <c r="B449" s="37" t="s">
        <v>148</v>
      </c>
      <c r="C449" s="38" t="s">
        <v>899</v>
      </c>
      <c r="D449" s="64"/>
      <c r="E449" s="64">
        <v>0</v>
      </c>
      <c r="F449" s="64"/>
      <c r="G449" s="64"/>
      <c r="H449" s="64"/>
      <c r="I449" s="60">
        <v>0</v>
      </c>
      <c r="J449" s="64">
        <v>0</v>
      </c>
      <c r="K449" s="64"/>
      <c r="L449" s="64"/>
      <c r="M449" s="64"/>
      <c r="N449" s="64"/>
      <c r="O449" s="64"/>
      <c r="P449" s="60">
        <f>SUM(D449:O449)</f>
        <v>0</v>
      </c>
    </row>
    <row r="450" spans="1:16" ht="12.75">
      <c r="A450" s="53" t="s">
        <v>1274</v>
      </c>
      <c r="B450" s="37"/>
      <c r="C450" s="53" t="s">
        <v>1275</v>
      </c>
      <c r="D450" s="55">
        <f aca="true" t="shared" si="177" ref="D450:I450">SUM(D451:D456)</f>
        <v>0</v>
      </c>
      <c r="E450" s="55">
        <f t="shared" si="177"/>
        <v>0</v>
      </c>
      <c r="F450" s="55">
        <f t="shared" si="177"/>
        <v>27000.49</v>
      </c>
      <c r="G450" s="55">
        <f t="shared" si="177"/>
        <v>-27000.49</v>
      </c>
      <c r="H450" s="55">
        <f t="shared" si="177"/>
        <v>0</v>
      </c>
      <c r="I450" s="55">
        <f t="shared" si="177"/>
        <v>0</v>
      </c>
      <c r="J450" s="55">
        <f>SUM(J451:J456)</f>
        <v>42036</v>
      </c>
      <c r="K450" s="55">
        <f aca="true" t="shared" si="178" ref="K450:P450">SUM(K451:K456)</f>
        <v>0</v>
      </c>
      <c r="L450" s="55">
        <f t="shared" si="178"/>
        <v>0</v>
      </c>
      <c r="M450" s="55">
        <f t="shared" si="178"/>
        <v>0</v>
      </c>
      <c r="N450" s="55">
        <f t="shared" si="178"/>
        <v>0</v>
      </c>
      <c r="O450" s="55">
        <f t="shared" si="178"/>
        <v>0</v>
      </c>
      <c r="P450" s="55">
        <f t="shared" si="178"/>
        <v>42036</v>
      </c>
    </row>
    <row r="451" spans="1:16" ht="12.75">
      <c r="A451" s="38" t="s">
        <v>1276</v>
      </c>
      <c r="B451" s="37" t="s">
        <v>7</v>
      </c>
      <c r="C451" s="38" t="s">
        <v>425</v>
      </c>
      <c r="D451" s="64"/>
      <c r="E451" s="64">
        <v>0</v>
      </c>
      <c r="F451" s="64">
        <v>0</v>
      </c>
      <c r="G451" s="64"/>
      <c r="H451" s="64">
        <v>0</v>
      </c>
      <c r="I451" s="60">
        <v>0</v>
      </c>
      <c r="J451" s="64"/>
      <c r="K451" s="64"/>
      <c r="L451" s="64"/>
      <c r="M451" s="64"/>
      <c r="N451" s="64"/>
      <c r="O451" s="64"/>
      <c r="P451" s="60">
        <f aca="true" t="shared" si="179" ref="P451:P456">SUM(D451:O451)</f>
        <v>0</v>
      </c>
    </row>
    <row r="452" spans="1:16" ht="12.75">
      <c r="A452" s="38" t="s">
        <v>1277</v>
      </c>
      <c r="B452" s="37" t="s">
        <v>1271</v>
      </c>
      <c r="C452" s="38" t="s">
        <v>1278</v>
      </c>
      <c r="D452" s="64"/>
      <c r="E452" s="64">
        <v>0</v>
      </c>
      <c r="F452" s="64">
        <v>0</v>
      </c>
      <c r="G452" s="64"/>
      <c r="H452" s="64">
        <v>0</v>
      </c>
      <c r="I452" s="60">
        <v>0</v>
      </c>
      <c r="J452" s="64"/>
      <c r="K452" s="64"/>
      <c r="L452" s="64"/>
      <c r="M452" s="64"/>
      <c r="N452" s="64"/>
      <c r="O452" s="64"/>
      <c r="P452" s="60">
        <f t="shared" si="179"/>
        <v>0</v>
      </c>
    </row>
    <row r="453" spans="1:16" ht="12.75">
      <c r="A453" s="38" t="s">
        <v>1289</v>
      </c>
      <c r="B453" s="37" t="s">
        <v>1290</v>
      </c>
      <c r="C453" s="38" t="s">
        <v>1291</v>
      </c>
      <c r="D453" s="64"/>
      <c r="E453" s="64"/>
      <c r="F453" s="64">
        <v>0</v>
      </c>
      <c r="G453" s="64">
        <v>0</v>
      </c>
      <c r="H453" s="64">
        <v>0</v>
      </c>
      <c r="I453" s="60">
        <v>0</v>
      </c>
      <c r="J453" s="64"/>
      <c r="K453" s="64"/>
      <c r="L453" s="64"/>
      <c r="M453" s="64"/>
      <c r="N453" s="64"/>
      <c r="O453" s="64"/>
      <c r="P453" s="60">
        <f t="shared" si="179"/>
        <v>0</v>
      </c>
    </row>
    <row r="454" spans="1:16" ht="12.75">
      <c r="A454" s="38" t="s">
        <v>1524</v>
      </c>
      <c r="B454" s="37" t="s">
        <v>1525</v>
      </c>
      <c r="C454" s="38" t="s">
        <v>1526</v>
      </c>
      <c r="D454" s="64"/>
      <c r="E454" s="64"/>
      <c r="F454" s="64">
        <v>0</v>
      </c>
      <c r="G454" s="64">
        <v>0</v>
      </c>
      <c r="H454" s="64">
        <v>0</v>
      </c>
      <c r="I454" s="60"/>
      <c r="J454" s="64"/>
      <c r="K454" s="64"/>
      <c r="L454" s="64"/>
      <c r="M454" s="64"/>
      <c r="N454" s="64"/>
      <c r="O454" s="64"/>
      <c r="P454" s="60">
        <f t="shared" si="179"/>
        <v>0</v>
      </c>
    </row>
    <row r="455" spans="1:16" ht="12.75">
      <c r="A455" s="38" t="s">
        <v>1604</v>
      </c>
      <c r="B455" s="37" t="s">
        <v>1605</v>
      </c>
      <c r="C455" s="38" t="s">
        <v>1606</v>
      </c>
      <c r="D455" s="64"/>
      <c r="E455" s="64"/>
      <c r="F455" s="64">
        <v>27000.49</v>
      </c>
      <c r="G455" s="64">
        <v>-27000.49</v>
      </c>
      <c r="H455" s="64"/>
      <c r="I455" s="60">
        <v>0</v>
      </c>
      <c r="J455" s="64">
        <v>0</v>
      </c>
      <c r="K455" s="64"/>
      <c r="L455" s="64"/>
      <c r="M455" s="64"/>
      <c r="N455" s="64"/>
      <c r="O455" s="64"/>
      <c r="P455" s="60">
        <f t="shared" si="179"/>
        <v>0</v>
      </c>
    </row>
    <row r="456" spans="1:16" ht="12.75">
      <c r="A456" s="38" t="s">
        <v>1684</v>
      </c>
      <c r="B456" s="37" t="s">
        <v>1671</v>
      </c>
      <c r="C456" s="38" t="s">
        <v>1685</v>
      </c>
      <c r="D456" s="64"/>
      <c r="E456" s="64"/>
      <c r="F456" s="64"/>
      <c r="G456" s="64"/>
      <c r="H456" s="64"/>
      <c r="I456" s="60"/>
      <c r="J456" s="64">
        <v>42036</v>
      </c>
      <c r="K456" s="64"/>
      <c r="L456" s="64"/>
      <c r="M456" s="64"/>
      <c r="N456" s="64"/>
      <c r="O456" s="64"/>
      <c r="P456" s="60">
        <f t="shared" si="179"/>
        <v>42036</v>
      </c>
    </row>
    <row r="457" spans="1:16" ht="12.75">
      <c r="A457" s="53" t="s">
        <v>1279</v>
      </c>
      <c r="B457" s="37"/>
      <c r="C457" s="53" t="s">
        <v>1280</v>
      </c>
      <c r="D457" s="55"/>
      <c r="E457" s="55">
        <f>E458</f>
        <v>0</v>
      </c>
      <c r="F457" s="55">
        <f>F458</f>
        <v>0</v>
      </c>
      <c r="G457" s="55">
        <f>G458</f>
        <v>0</v>
      </c>
      <c r="H457" s="55">
        <f>H458</f>
        <v>0</v>
      </c>
      <c r="I457" s="55"/>
      <c r="J457" s="55"/>
      <c r="K457" s="55"/>
      <c r="L457" s="55"/>
      <c r="M457" s="55"/>
      <c r="N457" s="55"/>
      <c r="O457" s="55"/>
      <c r="P457" s="55">
        <f>P458</f>
        <v>0</v>
      </c>
    </row>
    <row r="458" spans="1:16" ht="12.75">
      <c r="A458" s="38" t="s">
        <v>1281</v>
      </c>
      <c r="B458" s="37" t="s">
        <v>87</v>
      </c>
      <c r="C458" s="38" t="s">
        <v>1282</v>
      </c>
      <c r="D458" s="64"/>
      <c r="E458" s="64"/>
      <c r="F458" s="64"/>
      <c r="G458" s="64"/>
      <c r="H458" s="64"/>
      <c r="I458" s="60"/>
      <c r="J458" s="64"/>
      <c r="K458" s="64"/>
      <c r="L458" s="64"/>
      <c r="M458" s="64"/>
      <c r="N458" s="64"/>
      <c r="O458" s="64"/>
      <c r="P458" s="60">
        <f>SUM(D458:O458)</f>
        <v>0</v>
      </c>
    </row>
    <row r="459" spans="1:16" ht="12.75">
      <c r="A459" s="48" t="s">
        <v>900</v>
      </c>
      <c r="B459" s="37"/>
      <c r="C459" s="48" t="s">
        <v>41</v>
      </c>
      <c r="D459" s="50">
        <f aca="true" t="shared" si="180" ref="D459:P459">SUM(D460+D528+D556+D581)</f>
        <v>2484771.8099999996</v>
      </c>
      <c r="E459" s="50">
        <f t="shared" si="180"/>
        <v>2840465.3499999996</v>
      </c>
      <c r="F459" s="50">
        <f t="shared" si="180"/>
        <v>2213350.9099999997</v>
      </c>
      <c r="G459" s="50">
        <f t="shared" si="180"/>
        <v>1398954.79</v>
      </c>
      <c r="H459" s="50">
        <f t="shared" si="180"/>
        <v>1149738.92</v>
      </c>
      <c r="I459" s="50">
        <f t="shared" si="180"/>
        <v>1139016.88</v>
      </c>
      <c r="J459" s="50">
        <f t="shared" si="180"/>
        <v>2781231.04</v>
      </c>
      <c r="K459" s="50">
        <f t="shared" si="180"/>
        <v>2689166.88</v>
      </c>
      <c r="L459" s="50">
        <f t="shared" si="180"/>
        <v>1412813.2</v>
      </c>
      <c r="M459" s="50">
        <f t="shared" si="180"/>
        <v>1412813.2</v>
      </c>
      <c r="N459" s="50">
        <f t="shared" si="180"/>
        <v>1412813.2</v>
      </c>
      <c r="O459" s="50">
        <f t="shared" si="180"/>
        <v>1409606.3599999999</v>
      </c>
      <c r="P459" s="50">
        <f t="shared" si="180"/>
        <v>22345069.14</v>
      </c>
    </row>
    <row r="460" spans="1:16" ht="12.75">
      <c r="A460" s="51" t="s">
        <v>901</v>
      </c>
      <c r="B460" s="37"/>
      <c r="C460" s="51" t="s">
        <v>902</v>
      </c>
      <c r="D460" s="50">
        <f aca="true" t="shared" si="181" ref="D460:P460">SUM(D461+D486+D509+D498+D502+D479)</f>
        <v>738113.3200000001</v>
      </c>
      <c r="E460" s="50">
        <f t="shared" si="181"/>
        <v>404629.46</v>
      </c>
      <c r="F460" s="50">
        <f t="shared" si="181"/>
        <v>407717.80999999994</v>
      </c>
      <c r="G460" s="50">
        <f t="shared" si="181"/>
        <v>380867.24999999994</v>
      </c>
      <c r="H460" s="50">
        <f t="shared" si="181"/>
        <v>442982.2</v>
      </c>
      <c r="I460" s="50">
        <f t="shared" si="181"/>
        <v>321887.2</v>
      </c>
      <c r="J460" s="50">
        <f t="shared" si="181"/>
        <v>1174848.48</v>
      </c>
      <c r="K460" s="50">
        <f t="shared" si="181"/>
        <v>304066.68000000005</v>
      </c>
      <c r="L460" s="50">
        <f t="shared" si="181"/>
        <v>310520.19</v>
      </c>
      <c r="M460" s="50">
        <f t="shared" si="181"/>
        <v>310520.19</v>
      </c>
      <c r="N460" s="50">
        <f t="shared" si="181"/>
        <v>310520.19</v>
      </c>
      <c r="O460" s="50">
        <f t="shared" si="181"/>
        <v>310520.19</v>
      </c>
      <c r="P460" s="50">
        <f t="shared" si="181"/>
        <v>5417519.76</v>
      </c>
    </row>
    <row r="461" spans="1:16" ht="12.75">
      <c r="A461" s="53" t="s">
        <v>903</v>
      </c>
      <c r="B461" s="37"/>
      <c r="C461" s="53" t="s">
        <v>904</v>
      </c>
      <c r="D461" s="55">
        <f aca="true" t="shared" si="182" ref="D461:P461">SUM(D462+D466+D470)</f>
        <v>54740.38</v>
      </c>
      <c r="E461" s="55">
        <f t="shared" si="182"/>
        <v>49669.1</v>
      </c>
      <c r="F461" s="55">
        <f t="shared" si="182"/>
        <v>58570.32</v>
      </c>
      <c r="G461" s="55">
        <f t="shared" si="182"/>
        <v>58655.41</v>
      </c>
      <c r="H461" s="55">
        <f t="shared" si="182"/>
        <v>60056.600000000006</v>
      </c>
      <c r="I461" s="55">
        <f t="shared" si="182"/>
        <v>65468.95</v>
      </c>
      <c r="J461" s="55">
        <f t="shared" si="182"/>
        <v>109085.50000000001</v>
      </c>
      <c r="K461" s="55">
        <f t="shared" si="182"/>
        <v>57050.14</v>
      </c>
      <c r="L461" s="55">
        <f t="shared" si="182"/>
        <v>75000</v>
      </c>
      <c r="M461" s="55">
        <f t="shared" si="182"/>
        <v>75000</v>
      </c>
      <c r="N461" s="55">
        <f t="shared" si="182"/>
        <v>75000</v>
      </c>
      <c r="O461" s="55">
        <f t="shared" si="182"/>
        <v>75000</v>
      </c>
      <c r="P461" s="55">
        <f t="shared" si="182"/>
        <v>813296.4</v>
      </c>
    </row>
    <row r="462" spans="1:16" ht="22.5">
      <c r="A462" s="56" t="s">
        <v>905</v>
      </c>
      <c r="B462" s="37"/>
      <c r="C462" s="61" t="s">
        <v>462</v>
      </c>
      <c r="D462" s="62">
        <f>SUM(D463:D465)</f>
        <v>19452.66</v>
      </c>
      <c r="E462" s="62">
        <f>SUM(E463:E465)</f>
        <v>8038.959999999999</v>
      </c>
      <c r="F462" s="62">
        <f>SUM(F463:F465)</f>
        <v>17999.38</v>
      </c>
      <c r="G462" s="62">
        <f aca="true" t="shared" si="183" ref="G462:P462">SUM(G463:G465)</f>
        <v>21241.07</v>
      </c>
      <c r="H462" s="62">
        <f t="shared" si="183"/>
        <v>21163.760000000002</v>
      </c>
      <c r="I462" s="62">
        <f t="shared" si="183"/>
        <v>20855.92</v>
      </c>
      <c r="J462" s="62">
        <f t="shared" si="183"/>
        <v>24471.16</v>
      </c>
      <c r="K462" s="62">
        <f t="shared" si="183"/>
        <v>24149.48</v>
      </c>
      <c r="L462" s="62">
        <f t="shared" si="183"/>
        <v>23100</v>
      </c>
      <c r="M462" s="62">
        <f t="shared" si="183"/>
        <v>23100</v>
      </c>
      <c r="N462" s="62">
        <f>SUM(N463:N465)</f>
        <v>23100</v>
      </c>
      <c r="O462" s="62">
        <f t="shared" si="183"/>
        <v>23100</v>
      </c>
      <c r="P462" s="62">
        <f t="shared" si="183"/>
        <v>249772.38999999998</v>
      </c>
    </row>
    <row r="463" spans="1:16" ht="12.75">
      <c r="A463" s="38" t="s">
        <v>907</v>
      </c>
      <c r="B463" s="37" t="s">
        <v>87</v>
      </c>
      <c r="C463" s="38" t="s">
        <v>908</v>
      </c>
      <c r="D463" s="64">
        <v>11654.56</v>
      </c>
      <c r="E463" s="64">
        <v>4813.92</v>
      </c>
      <c r="F463" s="64">
        <v>10778.01</v>
      </c>
      <c r="G463" s="64">
        <v>12722.96</v>
      </c>
      <c r="H463" s="64">
        <v>12677.82</v>
      </c>
      <c r="I463" s="60">
        <v>12497.52</v>
      </c>
      <c r="J463" s="64">
        <v>14662.59</v>
      </c>
      <c r="K463" s="64">
        <v>14469.82</v>
      </c>
      <c r="L463" s="64">
        <v>13860</v>
      </c>
      <c r="M463" s="64">
        <f>L463</f>
        <v>13860</v>
      </c>
      <c r="N463" s="64">
        <f>M463</f>
        <v>13860</v>
      </c>
      <c r="O463" s="64">
        <f>N463</f>
        <v>13860</v>
      </c>
      <c r="P463" s="60">
        <f>SUM(D463:O463)</f>
        <v>149717.19999999998</v>
      </c>
    </row>
    <row r="464" spans="1:16" ht="12.75">
      <c r="A464" s="38" t="s">
        <v>909</v>
      </c>
      <c r="B464" s="37" t="s">
        <v>88</v>
      </c>
      <c r="C464" s="38" t="s">
        <v>910</v>
      </c>
      <c r="D464" s="64">
        <v>4879.58</v>
      </c>
      <c r="E464" s="64">
        <v>2018.06</v>
      </c>
      <c r="F464" s="64">
        <v>4517.81</v>
      </c>
      <c r="G464" s="64">
        <v>5328.32</v>
      </c>
      <c r="H464" s="64">
        <v>5307.27</v>
      </c>
      <c r="I464" s="60">
        <v>5227.32</v>
      </c>
      <c r="J464" s="64">
        <v>6134.8</v>
      </c>
      <c r="K464" s="64">
        <v>6053.93</v>
      </c>
      <c r="L464" s="64">
        <v>5775</v>
      </c>
      <c r="M464" s="64">
        <f aca="true" t="shared" si="184" ref="M464:O465">L464</f>
        <v>5775</v>
      </c>
      <c r="N464" s="64">
        <f t="shared" si="184"/>
        <v>5775</v>
      </c>
      <c r="O464" s="64">
        <f t="shared" si="184"/>
        <v>5775</v>
      </c>
      <c r="P464" s="60">
        <f aca="true" t="shared" si="185" ref="P464:P469">SUM(D464:O464)</f>
        <v>62567.090000000004</v>
      </c>
    </row>
    <row r="465" spans="1:16" ht="12.75">
      <c r="A465" s="38" t="s">
        <v>911</v>
      </c>
      <c r="B465" s="37" t="s">
        <v>89</v>
      </c>
      <c r="C465" s="38" t="s">
        <v>912</v>
      </c>
      <c r="D465" s="64">
        <v>2918.52</v>
      </c>
      <c r="E465" s="64">
        <v>1206.98</v>
      </c>
      <c r="F465" s="64">
        <v>2703.56</v>
      </c>
      <c r="G465" s="64">
        <v>3189.79</v>
      </c>
      <c r="H465" s="64">
        <v>3178.67</v>
      </c>
      <c r="I465" s="60">
        <v>3131.08</v>
      </c>
      <c r="J465" s="64">
        <v>3673.77</v>
      </c>
      <c r="K465" s="64">
        <v>3625.73</v>
      </c>
      <c r="L465" s="64">
        <v>3465</v>
      </c>
      <c r="M465" s="64">
        <f t="shared" si="184"/>
        <v>3465</v>
      </c>
      <c r="N465" s="64">
        <f t="shared" si="184"/>
        <v>3465</v>
      </c>
      <c r="O465" s="64">
        <f t="shared" si="184"/>
        <v>3465</v>
      </c>
      <c r="P465" s="60">
        <f t="shared" si="185"/>
        <v>37488.1</v>
      </c>
    </row>
    <row r="466" spans="1:16" ht="22.5">
      <c r="A466" s="56" t="s">
        <v>913</v>
      </c>
      <c r="B466" s="37"/>
      <c r="C466" s="61" t="s">
        <v>914</v>
      </c>
      <c r="D466" s="62">
        <f aca="true" t="shared" si="186" ref="D466:P466">SUM(D467:D469)</f>
        <v>29666.48</v>
      </c>
      <c r="E466" s="62">
        <f t="shared" si="186"/>
        <v>39855.4</v>
      </c>
      <c r="F466" s="62">
        <f t="shared" si="186"/>
        <v>36384.76</v>
      </c>
      <c r="G466" s="62">
        <f t="shared" si="186"/>
        <v>28537.75</v>
      </c>
      <c r="H466" s="62">
        <f t="shared" si="186"/>
        <v>33062.16</v>
      </c>
      <c r="I466" s="62">
        <f>SUM(I467:I469)</f>
        <v>39502.33</v>
      </c>
      <c r="J466" s="62">
        <f t="shared" si="186"/>
        <v>71581.75000000001</v>
      </c>
      <c r="K466" s="62">
        <f t="shared" si="186"/>
        <v>26465.96</v>
      </c>
      <c r="L466" s="62">
        <f t="shared" si="186"/>
        <v>45800</v>
      </c>
      <c r="M466" s="62">
        <f t="shared" si="186"/>
        <v>45800</v>
      </c>
      <c r="N466" s="62">
        <f t="shared" si="186"/>
        <v>45800</v>
      </c>
      <c r="O466" s="62">
        <f t="shared" si="186"/>
        <v>45800</v>
      </c>
      <c r="P466" s="62">
        <f t="shared" si="186"/>
        <v>488256.58999999997</v>
      </c>
    </row>
    <row r="467" spans="1:16" ht="12.75">
      <c r="A467" s="38" t="s">
        <v>915</v>
      </c>
      <c r="B467" s="37" t="s">
        <v>87</v>
      </c>
      <c r="C467" s="38" t="s">
        <v>916</v>
      </c>
      <c r="D467" s="64">
        <v>17799.42</v>
      </c>
      <c r="E467" s="64">
        <v>23912.74</v>
      </c>
      <c r="F467" s="64">
        <v>21830.24</v>
      </c>
      <c r="G467" s="64">
        <v>17122.04</v>
      </c>
      <c r="H467" s="64">
        <v>19836.56</v>
      </c>
      <c r="I467" s="60">
        <v>23700.89</v>
      </c>
      <c r="J467" s="64">
        <v>42948.41</v>
      </c>
      <c r="K467" s="64">
        <v>15879.08</v>
      </c>
      <c r="L467" s="64">
        <v>27480</v>
      </c>
      <c r="M467" s="64">
        <f>L467</f>
        <v>27480</v>
      </c>
      <c r="N467" s="64">
        <f>M467</f>
        <v>27480</v>
      </c>
      <c r="O467" s="64">
        <f>N467</f>
        <v>27480</v>
      </c>
      <c r="P467" s="60">
        <f t="shared" si="185"/>
        <v>292949.38</v>
      </c>
    </row>
    <row r="468" spans="1:16" ht="12.75">
      <c r="A468" s="38" t="s">
        <v>917</v>
      </c>
      <c r="B468" s="37" t="s">
        <v>88</v>
      </c>
      <c r="C468" s="38" t="s">
        <v>918</v>
      </c>
      <c r="D468" s="64">
        <v>7417.06</v>
      </c>
      <c r="E468" s="64">
        <v>9964.3</v>
      </c>
      <c r="F468" s="64">
        <v>9096.65</v>
      </c>
      <c r="G468" s="64">
        <v>7134.93</v>
      </c>
      <c r="H468" s="64">
        <v>8266.02</v>
      </c>
      <c r="I468" s="60">
        <v>9875.96</v>
      </c>
      <c r="J468" s="64">
        <v>17895.99</v>
      </c>
      <c r="K468" s="64">
        <v>6616.9</v>
      </c>
      <c r="L468" s="64">
        <v>11450</v>
      </c>
      <c r="M468" s="64">
        <f aca="true" t="shared" si="187" ref="M468:O469">L468</f>
        <v>11450</v>
      </c>
      <c r="N468" s="64">
        <f t="shared" si="187"/>
        <v>11450</v>
      </c>
      <c r="O468" s="64">
        <f t="shared" si="187"/>
        <v>11450</v>
      </c>
      <c r="P468" s="60">
        <f t="shared" si="185"/>
        <v>122067.81</v>
      </c>
    </row>
    <row r="469" spans="1:16" ht="12.75">
      <c r="A469" s="38" t="s">
        <v>919</v>
      </c>
      <c r="B469" s="37" t="s">
        <v>89</v>
      </c>
      <c r="C469" s="38" t="s">
        <v>920</v>
      </c>
      <c r="D469" s="64">
        <v>4450</v>
      </c>
      <c r="E469" s="64">
        <v>5978.36</v>
      </c>
      <c r="F469" s="64">
        <v>5457.87</v>
      </c>
      <c r="G469" s="64">
        <v>4280.78</v>
      </c>
      <c r="H469" s="64">
        <v>4959.58</v>
      </c>
      <c r="I469" s="60">
        <v>5925.48</v>
      </c>
      <c r="J469" s="64">
        <v>10737.35</v>
      </c>
      <c r="K469" s="64">
        <v>3969.98</v>
      </c>
      <c r="L469" s="64">
        <v>6870</v>
      </c>
      <c r="M469" s="64">
        <f t="shared" si="187"/>
        <v>6870</v>
      </c>
      <c r="N469" s="64">
        <f t="shared" si="187"/>
        <v>6870</v>
      </c>
      <c r="O469" s="64">
        <f t="shared" si="187"/>
        <v>6870</v>
      </c>
      <c r="P469" s="60">
        <f t="shared" si="185"/>
        <v>73239.4</v>
      </c>
    </row>
    <row r="470" spans="1:16" ht="12.75">
      <c r="A470" s="56" t="s">
        <v>921</v>
      </c>
      <c r="B470" s="37"/>
      <c r="C470" s="61" t="s">
        <v>922</v>
      </c>
      <c r="D470" s="62">
        <f>D471</f>
        <v>5621.24</v>
      </c>
      <c r="E470" s="62">
        <f>E471</f>
        <v>1774.74</v>
      </c>
      <c r="F470" s="62">
        <f>F471</f>
        <v>4186.18</v>
      </c>
      <c r="G470" s="62">
        <f aca="true" t="shared" si="188" ref="G470:P470">G471</f>
        <v>8876.59</v>
      </c>
      <c r="H470" s="62">
        <f t="shared" si="188"/>
        <v>5830.68</v>
      </c>
      <c r="I470" s="62">
        <f t="shared" si="188"/>
        <v>5110.7</v>
      </c>
      <c r="J470" s="62">
        <f t="shared" si="188"/>
        <v>13032.59</v>
      </c>
      <c r="K470" s="62">
        <f t="shared" si="188"/>
        <v>6434.7</v>
      </c>
      <c r="L470" s="62">
        <f t="shared" si="188"/>
        <v>6100</v>
      </c>
      <c r="M470" s="62">
        <f t="shared" si="188"/>
        <v>6100</v>
      </c>
      <c r="N470" s="62">
        <f t="shared" si="188"/>
        <v>6100</v>
      </c>
      <c r="O470" s="62">
        <f t="shared" si="188"/>
        <v>6100</v>
      </c>
      <c r="P470" s="62">
        <f t="shared" si="188"/>
        <v>75267.42</v>
      </c>
    </row>
    <row r="471" spans="1:16" ht="12.75">
      <c r="A471" s="56" t="s">
        <v>463</v>
      </c>
      <c r="B471" s="37"/>
      <c r="C471" s="61" t="s">
        <v>922</v>
      </c>
      <c r="D471" s="62">
        <f>SUM(D472:D478)</f>
        <v>5621.24</v>
      </c>
      <c r="E471" s="62">
        <f>SUM(E472:E478)</f>
        <v>1774.74</v>
      </c>
      <c r="F471" s="62">
        <f aca="true" t="shared" si="189" ref="F471:P471">SUM(F472:F478)</f>
        <v>4186.18</v>
      </c>
      <c r="G471" s="62">
        <f t="shared" si="189"/>
        <v>8876.59</v>
      </c>
      <c r="H471" s="62">
        <f t="shared" si="189"/>
        <v>5830.68</v>
      </c>
      <c r="I471" s="62">
        <f t="shared" si="189"/>
        <v>5110.7</v>
      </c>
      <c r="J471" s="62">
        <f t="shared" si="189"/>
        <v>13032.59</v>
      </c>
      <c r="K471" s="62">
        <f t="shared" si="189"/>
        <v>6434.7</v>
      </c>
      <c r="L471" s="62">
        <f t="shared" si="189"/>
        <v>6100</v>
      </c>
      <c r="M471" s="62">
        <f t="shared" si="189"/>
        <v>6100</v>
      </c>
      <c r="N471" s="62">
        <f t="shared" si="189"/>
        <v>6100</v>
      </c>
      <c r="O471" s="62">
        <f t="shared" si="189"/>
        <v>6100</v>
      </c>
      <c r="P471" s="62">
        <f t="shared" si="189"/>
        <v>75267.42</v>
      </c>
    </row>
    <row r="472" spans="1:16" s="69" customFormat="1" ht="12.75" customHeight="1">
      <c r="A472" s="38" t="s">
        <v>923</v>
      </c>
      <c r="B472" s="37" t="s">
        <v>87</v>
      </c>
      <c r="C472" s="38" t="s">
        <v>924</v>
      </c>
      <c r="D472" s="64">
        <v>5621.24</v>
      </c>
      <c r="E472" s="64">
        <v>1688.93</v>
      </c>
      <c r="F472" s="64">
        <v>4186.18</v>
      </c>
      <c r="G472" s="64">
        <v>8565.11</v>
      </c>
      <c r="H472" s="64">
        <v>5765.76</v>
      </c>
      <c r="I472" s="64">
        <v>5110.7</v>
      </c>
      <c r="J472" s="64">
        <v>6912.16</v>
      </c>
      <c r="K472" s="64">
        <v>6387.5</v>
      </c>
      <c r="L472" s="64">
        <v>6100</v>
      </c>
      <c r="M472" s="64">
        <f>L472</f>
        <v>6100</v>
      </c>
      <c r="N472" s="64">
        <f>M472</f>
        <v>6100</v>
      </c>
      <c r="O472" s="64">
        <f>N472</f>
        <v>6100</v>
      </c>
      <c r="P472" s="60">
        <f aca="true" t="shared" si="190" ref="P472:P478">SUM(D472:O472)</f>
        <v>68637.58</v>
      </c>
    </row>
    <row r="473" spans="1:16" ht="12.75">
      <c r="A473" s="38" t="s">
        <v>925</v>
      </c>
      <c r="B473" s="37" t="s">
        <v>87</v>
      </c>
      <c r="C473" s="38" t="s">
        <v>926</v>
      </c>
      <c r="D473" s="64">
        <v>0</v>
      </c>
      <c r="E473" s="64">
        <v>0</v>
      </c>
      <c r="F473" s="64">
        <v>0</v>
      </c>
      <c r="G473" s="64">
        <v>0</v>
      </c>
      <c r="H473" s="64">
        <v>0</v>
      </c>
      <c r="I473" s="60">
        <v>0</v>
      </c>
      <c r="J473" s="64">
        <v>0</v>
      </c>
      <c r="K473" s="64"/>
      <c r="L473" s="64"/>
      <c r="M473" s="64"/>
      <c r="N473" s="64"/>
      <c r="O473" s="64"/>
      <c r="P473" s="60">
        <f t="shared" si="190"/>
        <v>0</v>
      </c>
    </row>
    <row r="474" spans="1:16" ht="12.75">
      <c r="A474" s="38" t="s">
        <v>927</v>
      </c>
      <c r="B474" s="37" t="s">
        <v>87</v>
      </c>
      <c r="C474" s="38" t="s">
        <v>11</v>
      </c>
      <c r="D474" s="64">
        <v>0</v>
      </c>
      <c r="E474" s="64">
        <v>0</v>
      </c>
      <c r="F474" s="64">
        <v>0</v>
      </c>
      <c r="G474" s="64">
        <v>0</v>
      </c>
      <c r="H474" s="64">
        <v>0</v>
      </c>
      <c r="I474" s="60">
        <v>0</v>
      </c>
      <c r="J474" s="64">
        <v>0</v>
      </c>
      <c r="K474" s="64"/>
      <c r="L474" s="64"/>
      <c r="M474" s="64"/>
      <c r="N474" s="64"/>
      <c r="O474" s="64"/>
      <c r="P474" s="60">
        <f t="shared" si="190"/>
        <v>0</v>
      </c>
    </row>
    <row r="475" spans="1:16" ht="12.75">
      <c r="A475" s="38" t="s">
        <v>929</v>
      </c>
      <c r="B475" s="37" t="s">
        <v>87</v>
      </c>
      <c r="C475" s="38" t="s">
        <v>930</v>
      </c>
      <c r="D475" s="64">
        <v>0</v>
      </c>
      <c r="E475" s="64">
        <v>0</v>
      </c>
      <c r="F475" s="64">
        <v>0</v>
      </c>
      <c r="G475" s="64">
        <v>0</v>
      </c>
      <c r="H475" s="64">
        <v>0</v>
      </c>
      <c r="I475" s="60">
        <v>0</v>
      </c>
      <c r="J475" s="64">
        <v>0</v>
      </c>
      <c r="K475" s="64"/>
      <c r="L475" s="64"/>
      <c r="M475" s="64"/>
      <c r="N475" s="64"/>
      <c r="O475" s="64"/>
      <c r="P475" s="60">
        <f t="shared" si="190"/>
        <v>0</v>
      </c>
    </row>
    <row r="476" spans="1:16" ht="12.75">
      <c r="A476" s="38" t="s">
        <v>931</v>
      </c>
      <c r="B476" s="37" t="s">
        <v>87</v>
      </c>
      <c r="C476" s="38" t="s">
        <v>928</v>
      </c>
      <c r="D476" s="64">
        <v>0</v>
      </c>
      <c r="E476" s="64">
        <v>0</v>
      </c>
      <c r="F476" s="64">
        <v>0</v>
      </c>
      <c r="G476" s="64">
        <v>0</v>
      </c>
      <c r="H476" s="64">
        <v>0</v>
      </c>
      <c r="I476" s="60">
        <v>0</v>
      </c>
      <c r="J476" s="64">
        <v>0</v>
      </c>
      <c r="K476" s="64"/>
      <c r="L476" s="64"/>
      <c r="M476" s="64"/>
      <c r="N476" s="64"/>
      <c r="O476" s="64"/>
      <c r="P476" s="60">
        <f t="shared" si="190"/>
        <v>0</v>
      </c>
    </row>
    <row r="477" spans="1:16" ht="12.75">
      <c r="A477" s="38" t="s">
        <v>1372</v>
      </c>
      <c r="B477" s="37" t="s">
        <v>157</v>
      </c>
      <c r="C477" s="38" t="s">
        <v>1371</v>
      </c>
      <c r="D477" s="64">
        <v>0</v>
      </c>
      <c r="E477" s="64"/>
      <c r="F477" s="64"/>
      <c r="G477" s="64"/>
      <c r="H477" s="64"/>
      <c r="I477" s="60">
        <v>0</v>
      </c>
      <c r="J477" s="64">
        <v>6000</v>
      </c>
      <c r="K477" s="64"/>
      <c r="L477" s="64"/>
      <c r="M477" s="64"/>
      <c r="N477" s="64"/>
      <c r="O477" s="64"/>
      <c r="P477" s="60">
        <f t="shared" si="190"/>
        <v>6000</v>
      </c>
    </row>
    <row r="478" spans="1:16" ht="12.75">
      <c r="A478" s="38" t="s">
        <v>1393</v>
      </c>
      <c r="B478" s="37" t="s">
        <v>91</v>
      </c>
      <c r="C478" s="38" t="s">
        <v>1373</v>
      </c>
      <c r="D478" s="64">
        <v>0</v>
      </c>
      <c r="E478" s="64">
        <v>85.81</v>
      </c>
      <c r="F478" s="64"/>
      <c r="G478" s="64">
        <v>311.48</v>
      </c>
      <c r="H478" s="64">
        <v>64.92</v>
      </c>
      <c r="I478" s="60">
        <v>0</v>
      </c>
      <c r="J478" s="64">
        <v>120.43</v>
      </c>
      <c r="K478" s="64">
        <v>47.2</v>
      </c>
      <c r="L478" s="64"/>
      <c r="M478" s="64"/>
      <c r="N478" s="64"/>
      <c r="O478" s="64"/>
      <c r="P478" s="60">
        <f t="shared" si="190"/>
        <v>629.8400000000001</v>
      </c>
    </row>
    <row r="479" spans="1:16" ht="12.75">
      <c r="A479" s="53" t="s">
        <v>299</v>
      </c>
      <c r="B479" s="37"/>
      <c r="C479" s="53" t="s">
        <v>1480</v>
      </c>
      <c r="D479" s="55">
        <f aca="true" t="shared" si="191" ref="D479:I479">D483</f>
        <v>282.87</v>
      </c>
      <c r="E479" s="55">
        <f t="shared" si="191"/>
        <v>30.45</v>
      </c>
      <c r="F479" s="55">
        <f t="shared" si="191"/>
        <v>165.88</v>
      </c>
      <c r="G479" s="55">
        <f t="shared" si="191"/>
        <v>288.23</v>
      </c>
      <c r="H479" s="55">
        <f t="shared" si="191"/>
        <v>261.79</v>
      </c>
      <c r="I479" s="55">
        <f t="shared" si="191"/>
        <v>206.56</v>
      </c>
      <c r="J479" s="55">
        <f>SUM(J481+J483)</f>
        <v>421.81</v>
      </c>
      <c r="K479" s="55">
        <f aca="true" t="shared" si="192" ref="K479:P479">SUM(K481+K483)</f>
        <v>364.7</v>
      </c>
      <c r="L479" s="55">
        <f t="shared" si="192"/>
        <v>330</v>
      </c>
      <c r="M479" s="55">
        <f t="shared" si="192"/>
        <v>330</v>
      </c>
      <c r="N479" s="55">
        <f t="shared" si="192"/>
        <v>330</v>
      </c>
      <c r="O479" s="55">
        <f t="shared" si="192"/>
        <v>330</v>
      </c>
      <c r="P479" s="55">
        <f t="shared" si="192"/>
        <v>3342.29</v>
      </c>
    </row>
    <row r="480" spans="1:16" ht="12.75">
      <c r="A480" s="56" t="s">
        <v>301</v>
      </c>
      <c r="B480" s="37"/>
      <c r="C480" s="61" t="s">
        <v>1686</v>
      </c>
      <c r="D480" s="55"/>
      <c r="E480" s="55"/>
      <c r="F480" s="55"/>
      <c r="G480" s="55"/>
      <c r="H480" s="55"/>
      <c r="I480" s="55"/>
      <c r="J480" s="55">
        <f>J481</f>
        <v>0</v>
      </c>
      <c r="K480" s="55">
        <f aca="true" t="shared" si="193" ref="K480:P481">K481</f>
        <v>0</v>
      </c>
      <c r="L480" s="55">
        <f t="shared" si="193"/>
        <v>0</v>
      </c>
      <c r="M480" s="55">
        <f t="shared" si="193"/>
        <v>0</v>
      </c>
      <c r="N480" s="55">
        <f t="shared" si="193"/>
        <v>0</v>
      </c>
      <c r="O480" s="55">
        <f t="shared" si="193"/>
        <v>0</v>
      </c>
      <c r="P480" s="55">
        <f t="shared" si="193"/>
        <v>0</v>
      </c>
    </row>
    <row r="481" spans="1:16" ht="12.75">
      <c r="A481" s="38" t="s">
        <v>1687</v>
      </c>
      <c r="B481" s="37"/>
      <c r="C481" s="38" t="s">
        <v>1688</v>
      </c>
      <c r="D481" s="64"/>
      <c r="E481" s="64"/>
      <c r="F481" s="64"/>
      <c r="G481" s="64"/>
      <c r="H481" s="64"/>
      <c r="I481" s="64"/>
      <c r="J481" s="64">
        <f>J482</f>
        <v>0</v>
      </c>
      <c r="K481" s="64">
        <f t="shared" si="193"/>
        <v>0</v>
      </c>
      <c r="L481" s="64">
        <f t="shared" si="193"/>
        <v>0</v>
      </c>
      <c r="M481" s="64">
        <f t="shared" si="193"/>
        <v>0</v>
      </c>
      <c r="N481" s="64">
        <f t="shared" si="193"/>
        <v>0</v>
      </c>
      <c r="O481" s="64">
        <f t="shared" si="193"/>
        <v>0</v>
      </c>
      <c r="P481" s="64">
        <f t="shared" si="193"/>
        <v>0</v>
      </c>
    </row>
    <row r="482" spans="1:16" ht="12.75">
      <c r="A482" s="38" t="s">
        <v>1689</v>
      </c>
      <c r="B482" s="37" t="s">
        <v>380</v>
      </c>
      <c r="C482" s="38" t="s">
        <v>1690</v>
      </c>
      <c r="D482" s="64"/>
      <c r="E482" s="64"/>
      <c r="F482" s="64"/>
      <c r="G482" s="64"/>
      <c r="H482" s="64"/>
      <c r="I482" s="60"/>
      <c r="J482" s="64"/>
      <c r="K482" s="64"/>
      <c r="L482" s="64"/>
      <c r="M482" s="64"/>
      <c r="N482" s="64"/>
      <c r="O482" s="64"/>
      <c r="P482" s="60">
        <f>SUM(D482:O482)</f>
        <v>0</v>
      </c>
    </row>
    <row r="483" spans="1:16" ht="16.5" customHeight="1">
      <c r="A483" s="56" t="s">
        <v>1417</v>
      </c>
      <c r="B483" s="37"/>
      <c r="C483" s="61" t="s">
        <v>1481</v>
      </c>
      <c r="D483" s="62">
        <f>D484</f>
        <v>282.87</v>
      </c>
      <c r="E483" s="62">
        <f aca="true" t="shared" si="194" ref="E483:P484">E484</f>
        <v>30.45</v>
      </c>
      <c r="F483" s="62">
        <f t="shared" si="194"/>
        <v>165.88</v>
      </c>
      <c r="G483" s="62">
        <f t="shared" si="194"/>
        <v>288.23</v>
      </c>
      <c r="H483" s="62">
        <f t="shared" si="194"/>
        <v>261.79</v>
      </c>
      <c r="I483" s="62">
        <f t="shared" si="194"/>
        <v>206.56</v>
      </c>
      <c r="J483" s="62">
        <f t="shared" si="194"/>
        <v>421.81</v>
      </c>
      <c r="K483" s="62">
        <f t="shared" si="194"/>
        <v>364.7</v>
      </c>
      <c r="L483" s="62">
        <f t="shared" si="194"/>
        <v>330</v>
      </c>
      <c r="M483" s="62">
        <f t="shared" si="194"/>
        <v>330</v>
      </c>
      <c r="N483" s="62">
        <f t="shared" si="194"/>
        <v>330</v>
      </c>
      <c r="O483" s="62">
        <f t="shared" si="194"/>
        <v>330</v>
      </c>
      <c r="P483" s="62">
        <f t="shared" si="194"/>
        <v>3342.29</v>
      </c>
    </row>
    <row r="484" spans="1:16" ht="12.75">
      <c r="A484" s="38" t="s">
        <v>1419</v>
      </c>
      <c r="B484" s="37"/>
      <c r="C484" s="38" t="s">
        <v>1482</v>
      </c>
      <c r="D484" s="64">
        <f>D485</f>
        <v>282.87</v>
      </c>
      <c r="E484" s="64">
        <f>E485</f>
        <v>30.45</v>
      </c>
      <c r="F484" s="64">
        <f>F485</f>
        <v>165.88</v>
      </c>
      <c r="G484" s="64">
        <f>G485</f>
        <v>288.23</v>
      </c>
      <c r="H484" s="64">
        <f t="shared" si="194"/>
        <v>261.79</v>
      </c>
      <c r="I484" s="64">
        <f t="shared" si="194"/>
        <v>206.56</v>
      </c>
      <c r="J484" s="64">
        <f t="shared" si="194"/>
        <v>421.81</v>
      </c>
      <c r="K484" s="64">
        <f t="shared" si="194"/>
        <v>364.7</v>
      </c>
      <c r="L484" s="64">
        <f t="shared" si="194"/>
        <v>330</v>
      </c>
      <c r="M484" s="64">
        <f t="shared" si="194"/>
        <v>330</v>
      </c>
      <c r="N484" s="64">
        <f t="shared" si="194"/>
        <v>330</v>
      </c>
      <c r="O484" s="64">
        <f t="shared" si="194"/>
        <v>330</v>
      </c>
      <c r="P484" s="64">
        <f t="shared" si="194"/>
        <v>3342.29</v>
      </c>
    </row>
    <row r="485" spans="1:16" ht="12.75">
      <c r="A485" s="38" t="s">
        <v>1421</v>
      </c>
      <c r="B485" s="37" t="s">
        <v>192</v>
      </c>
      <c r="C485" s="38" t="s">
        <v>1422</v>
      </c>
      <c r="D485" s="64">
        <v>282.87</v>
      </c>
      <c r="E485" s="64">
        <v>30.45</v>
      </c>
      <c r="F485" s="64">
        <v>165.88</v>
      </c>
      <c r="G485" s="64">
        <v>288.23</v>
      </c>
      <c r="H485" s="64">
        <v>261.79</v>
      </c>
      <c r="I485" s="60">
        <v>206.56</v>
      </c>
      <c r="J485" s="64">
        <v>421.81</v>
      </c>
      <c r="K485" s="64">
        <v>364.7</v>
      </c>
      <c r="L485" s="64">
        <v>330</v>
      </c>
      <c r="M485" s="64">
        <f>L485</f>
        <v>330</v>
      </c>
      <c r="N485" s="64">
        <f>M485</f>
        <v>330</v>
      </c>
      <c r="O485" s="64">
        <f>N485</f>
        <v>330</v>
      </c>
      <c r="P485" s="60">
        <f>SUM(D485:O485)</f>
        <v>3342.29</v>
      </c>
    </row>
    <row r="486" spans="1:16" ht="12.75">
      <c r="A486" s="53" t="s">
        <v>932</v>
      </c>
      <c r="B486" s="37"/>
      <c r="C486" s="53" t="s">
        <v>933</v>
      </c>
      <c r="D486" s="55">
        <f aca="true" t="shared" si="195" ref="D486:P486">SUM(D487+D491+D495)</f>
        <v>623822.65</v>
      </c>
      <c r="E486" s="55">
        <f t="shared" si="195"/>
        <v>297161.29</v>
      </c>
      <c r="F486" s="55">
        <f t="shared" si="195"/>
        <v>283593.43999999994</v>
      </c>
      <c r="G486" s="55">
        <f>SUM(G487+G491+G495)</f>
        <v>242142.82</v>
      </c>
      <c r="H486" s="55">
        <f t="shared" si="195"/>
        <v>252664.73</v>
      </c>
      <c r="I486" s="55">
        <f t="shared" si="195"/>
        <v>153487.38</v>
      </c>
      <c r="J486" s="55">
        <f t="shared" si="195"/>
        <v>890837.67</v>
      </c>
      <c r="K486" s="55">
        <f t="shared" si="195"/>
        <v>179143.77</v>
      </c>
      <c r="L486" s="55">
        <f t="shared" si="195"/>
        <v>177600</v>
      </c>
      <c r="M486" s="55">
        <f t="shared" si="195"/>
        <v>177600</v>
      </c>
      <c r="N486" s="55">
        <f t="shared" si="195"/>
        <v>177600</v>
      </c>
      <c r="O486" s="55">
        <f t="shared" si="195"/>
        <v>177600</v>
      </c>
      <c r="P486" s="55">
        <f t="shared" si="195"/>
        <v>3633253.7499999995</v>
      </c>
    </row>
    <row r="487" spans="1:16" ht="27.75" customHeight="1">
      <c r="A487" s="56" t="s">
        <v>934</v>
      </c>
      <c r="B487" s="37"/>
      <c r="C487" s="61" t="s">
        <v>464</v>
      </c>
      <c r="D487" s="62">
        <f aca="true" t="shared" si="196" ref="D487:P487">SUM(D488:D490)</f>
        <v>432799.45</v>
      </c>
      <c r="E487" s="62">
        <f>SUM(E488:E490)</f>
        <v>230227.87</v>
      </c>
      <c r="F487" s="62">
        <f>SUM(F488:F490)</f>
        <v>214676.52999999997</v>
      </c>
      <c r="G487" s="62">
        <f>SUM(G488:G490)</f>
        <v>183896.42</v>
      </c>
      <c r="H487" s="62">
        <f t="shared" si="196"/>
        <v>190397.26</v>
      </c>
      <c r="I487" s="62">
        <f t="shared" si="196"/>
        <v>100353.68</v>
      </c>
      <c r="J487" s="62">
        <f t="shared" si="196"/>
        <v>133332.55000000002</v>
      </c>
      <c r="K487" s="62">
        <f t="shared" si="196"/>
        <v>125913.12999999999</v>
      </c>
      <c r="L487" s="62">
        <f t="shared" si="196"/>
        <v>120000</v>
      </c>
      <c r="M487" s="62">
        <f t="shared" si="196"/>
        <v>120000</v>
      </c>
      <c r="N487" s="62">
        <f t="shared" si="196"/>
        <v>120000</v>
      </c>
      <c r="O487" s="62">
        <f t="shared" si="196"/>
        <v>120000</v>
      </c>
      <c r="P487" s="62">
        <f t="shared" si="196"/>
        <v>2091596.8899999997</v>
      </c>
    </row>
    <row r="488" spans="1:16" ht="12.75">
      <c r="A488" s="38" t="s">
        <v>936</v>
      </c>
      <c r="B488" s="37" t="s">
        <v>87</v>
      </c>
      <c r="C488" s="38" t="s">
        <v>937</v>
      </c>
      <c r="D488" s="64">
        <v>259639.61</v>
      </c>
      <c r="E488" s="64">
        <v>138112.8</v>
      </c>
      <c r="F488" s="64">
        <v>128780.17</v>
      </c>
      <c r="G488" s="64">
        <v>110313.71</v>
      </c>
      <c r="H488" s="64">
        <v>114211.08</v>
      </c>
      <c r="I488" s="60">
        <v>60188.97</v>
      </c>
      <c r="J488" s="64">
        <v>79970.88</v>
      </c>
      <c r="K488" s="64">
        <v>75525.31</v>
      </c>
      <c r="L488" s="64">
        <v>72000</v>
      </c>
      <c r="M488" s="64">
        <f>L488</f>
        <v>72000</v>
      </c>
      <c r="N488" s="64">
        <f>M488</f>
        <v>72000</v>
      </c>
      <c r="O488" s="64">
        <f>N488</f>
        <v>72000</v>
      </c>
      <c r="P488" s="60">
        <f aca="true" t="shared" si="197" ref="P488:P497">SUM(D488:O488)</f>
        <v>1254742.5299999998</v>
      </c>
    </row>
    <row r="489" spans="1:16" ht="12.75">
      <c r="A489" s="38" t="s">
        <v>938</v>
      </c>
      <c r="B489" s="37" t="s">
        <v>88</v>
      </c>
      <c r="C489" s="38" t="s">
        <v>939</v>
      </c>
      <c r="D489" s="64">
        <v>108233.19</v>
      </c>
      <c r="E489" s="64">
        <v>57577.38</v>
      </c>
      <c r="F489" s="64">
        <v>53691.56</v>
      </c>
      <c r="G489" s="64">
        <v>45995.08</v>
      </c>
      <c r="H489" s="64">
        <v>47620.61</v>
      </c>
      <c r="I489" s="60">
        <v>25108</v>
      </c>
      <c r="J489" s="64">
        <v>33356.22</v>
      </c>
      <c r="K489" s="64">
        <v>31496.9</v>
      </c>
      <c r="L489" s="64">
        <v>30000</v>
      </c>
      <c r="M489" s="64">
        <f aca="true" t="shared" si="198" ref="M489:O490">L489</f>
        <v>30000</v>
      </c>
      <c r="N489" s="64">
        <f t="shared" si="198"/>
        <v>30000</v>
      </c>
      <c r="O489" s="64">
        <f t="shared" si="198"/>
        <v>30000</v>
      </c>
      <c r="P489" s="60">
        <f t="shared" si="197"/>
        <v>523078.94000000006</v>
      </c>
    </row>
    <row r="490" spans="1:16" ht="12.75">
      <c r="A490" s="38" t="s">
        <v>940</v>
      </c>
      <c r="B490" s="37" t="s">
        <v>89</v>
      </c>
      <c r="C490" s="38" t="s">
        <v>941</v>
      </c>
      <c r="D490" s="64">
        <v>64926.65</v>
      </c>
      <c r="E490" s="64">
        <v>34537.69</v>
      </c>
      <c r="F490" s="64">
        <v>32204.8</v>
      </c>
      <c r="G490" s="64">
        <v>27587.63</v>
      </c>
      <c r="H490" s="64">
        <v>28565.57</v>
      </c>
      <c r="I490" s="60">
        <v>15056.71</v>
      </c>
      <c r="J490" s="64">
        <v>20005.45</v>
      </c>
      <c r="K490" s="64">
        <v>18890.92</v>
      </c>
      <c r="L490" s="64">
        <v>18000</v>
      </c>
      <c r="M490" s="64">
        <f t="shared" si="198"/>
        <v>18000</v>
      </c>
      <c r="N490" s="64">
        <f t="shared" si="198"/>
        <v>18000</v>
      </c>
      <c r="O490" s="64">
        <f t="shared" si="198"/>
        <v>18000</v>
      </c>
      <c r="P490" s="60">
        <f t="shared" si="197"/>
        <v>313775.42</v>
      </c>
    </row>
    <row r="491" spans="1:16" ht="22.5" customHeight="1">
      <c r="A491" s="56" t="s">
        <v>942</v>
      </c>
      <c r="B491" s="37"/>
      <c r="C491" s="61" t="s">
        <v>465</v>
      </c>
      <c r="D491" s="62">
        <f aca="true" t="shared" si="199" ref="D491:O491">SUM(D492:D494)</f>
        <v>137786.72</v>
      </c>
      <c r="E491" s="62">
        <f t="shared" si="199"/>
        <v>32749.43</v>
      </c>
      <c r="F491" s="62">
        <f t="shared" si="199"/>
        <v>29491.81</v>
      </c>
      <c r="G491" s="62">
        <f t="shared" si="199"/>
        <v>19728.91</v>
      </c>
      <c r="H491" s="62">
        <f t="shared" si="199"/>
        <v>19490.31</v>
      </c>
      <c r="I491" s="62">
        <f t="shared" si="199"/>
        <v>19042.86</v>
      </c>
      <c r="J491" s="62">
        <f t="shared" si="199"/>
        <v>715798.72</v>
      </c>
      <c r="K491" s="62">
        <f t="shared" si="199"/>
        <v>16102.669999999998</v>
      </c>
      <c r="L491" s="62">
        <f t="shared" si="199"/>
        <v>20000</v>
      </c>
      <c r="M491" s="62">
        <f t="shared" si="199"/>
        <v>20000</v>
      </c>
      <c r="N491" s="62">
        <f t="shared" si="199"/>
        <v>20000</v>
      </c>
      <c r="O491" s="62">
        <f t="shared" si="199"/>
        <v>20000</v>
      </c>
      <c r="P491" s="62">
        <f>SUM(P492:P494)</f>
        <v>1070191.43</v>
      </c>
    </row>
    <row r="492" spans="1:16" ht="12.75">
      <c r="A492" s="38" t="s">
        <v>943</v>
      </c>
      <c r="B492" s="37" t="s">
        <v>87</v>
      </c>
      <c r="C492" s="38" t="s">
        <v>944</v>
      </c>
      <c r="D492" s="64">
        <v>82670.15</v>
      </c>
      <c r="E492" s="64">
        <v>19648.14</v>
      </c>
      <c r="F492" s="64">
        <v>17693.08</v>
      </c>
      <c r="G492" s="64">
        <v>11835.46</v>
      </c>
      <c r="H492" s="64">
        <v>11692.48</v>
      </c>
      <c r="I492" s="60">
        <v>11423.93</v>
      </c>
      <c r="J492" s="64">
        <v>429476.47</v>
      </c>
      <c r="K492" s="64">
        <v>9659.97</v>
      </c>
      <c r="L492" s="64">
        <v>12000</v>
      </c>
      <c r="M492" s="64">
        <f aca="true" t="shared" si="200" ref="M492:O494">L492</f>
        <v>12000</v>
      </c>
      <c r="N492" s="64">
        <f t="shared" si="200"/>
        <v>12000</v>
      </c>
      <c r="O492" s="64">
        <f t="shared" si="200"/>
        <v>12000</v>
      </c>
      <c r="P492" s="60">
        <f t="shared" si="197"/>
        <v>642099.6799999999</v>
      </c>
    </row>
    <row r="493" spans="1:16" ht="12.75">
      <c r="A493" s="38" t="s">
        <v>945</v>
      </c>
      <c r="B493" s="37" t="s">
        <v>88</v>
      </c>
      <c r="C493" s="38" t="s">
        <v>946</v>
      </c>
      <c r="D493" s="64">
        <v>34448.19</v>
      </c>
      <c r="E493" s="64">
        <v>8188.57</v>
      </c>
      <c r="F493" s="64">
        <v>7374.64</v>
      </c>
      <c r="G493" s="64">
        <v>4934.13</v>
      </c>
      <c r="H493" s="64">
        <v>4874.29</v>
      </c>
      <c r="I493" s="60">
        <v>4762.08</v>
      </c>
      <c r="J493" s="64">
        <v>178951.98</v>
      </c>
      <c r="K493" s="64">
        <v>4027.06</v>
      </c>
      <c r="L493" s="64">
        <v>5000</v>
      </c>
      <c r="M493" s="64">
        <f t="shared" si="200"/>
        <v>5000</v>
      </c>
      <c r="N493" s="64">
        <f t="shared" si="200"/>
        <v>5000</v>
      </c>
      <c r="O493" s="64">
        <f t="shared" si="200"/>
        <v>5000</v>
      </c>
      <c r="P493" s="60">
        <f t="shared" si="197"/>
        <v>267560.94</v>
      </c>
    </row>
    <row r="494" spans="1:16" ht="12.75">
      <c r="A494" s="38" t="s">
        <v>947</v>
      </c>
      <c r="B494" s="37" t="s">
        <v>89</v>
      </c>
      <c r="C494" s="38" t="s">
        <v>948</v>
      </c>
      <c r="D494" s="64">
        <v>20668.38</v>
      </c>
      <c r="E494" s="64">
        <v>4912.72</v>
      </c>
      <c r="F494" s="64">
        <v>4424.09</v>
      </c>
      <c r="G494" s="64">
        <v>2959.32</v>
      </c>
      <c r="H494" s="64">
        <v>2923.54</v>
      </c>
      <c r="I494" s="60">
        <v>2856.85</v>
      </c>
      <c r="J494" s="64">
        <v>107370.27</v>
      </c>
      <c r="K494" s="64">
        <v>2415.64</v>
      </c>
      <c r="L494" s="64">
        <v>3000</v>
      </c>
      <c r="M494" s="64">
        <f t="shared" si="200"/>
        <v>3000</v>
      </c>
      <c r="N494" s="64">
        <f t="shared" si="200"/>
        <v>3000</v>
      </c>
      <c r="O494" s="64">
        <f t="shared" si="200"/>
        <v>3000</v>
      </c>
      <c r="P494" s="60">
        <f t="shared" si="197"/>
        <v>160530.81000000003</v>
      </c>
    </row>
    <row r="495" spans="1:16" ht="12.75">
      <c r="A495" s="56" t="s">
        <v>949</v>
      </c>
      <c r="B495" s="37"/>
      <c r="C495" s="56" t="s">
        <v>950</v>
      </c>
      <c r="D495" s="62">
        <f>SUM(D496:D497)</f>
        <v>53236.48</v>
      </c>
      <c r="E495" s="62">
        <f>SUM(E496:E497)</f>
        <v>34183.99</v>
      </c>
      <c r="F495" s="62">
        <f>SUM(F496:F497)</f>
        <v>39425.1</v>
      </c>
      <c r="G495" s="62">
        <f>SUM(G496:G497)</f>
        <v>38517.49</v>
      </c>
      <c r="H495" s="62">
        <f>SUM(H496:H497)</f>
        <v>42777.16</v>
      </c>
      <c r="I495" s="62">
        <f aca="true" t="shared" si="201" ref="I495:P495">SUM(I496:I496)</f>
        <v>34090.84</v>
      </c>
      <c r="J495" s="62">
        <f t="shared" si="201"/>
        <v>41706.4</v>
      </c>
      <c r="K495" s="62">
        <f t="shared" si="201"/>
        <v>37127.97</v>
      </c>
      <c r="L495" s="62">
        <f t="shared" si="201"/>
        <v>37600</v>
      </c>
      <c r="M495" s="62">
        <f t="shared" si="201"/>
        <v>37600</v>
      </c>
      <c r="N495" s="62">
        <f t="shared" si="201"/>
        <v>37600</v>
      </c>
      <c r="O495" s="62">
        <f t="shared" si="201"/>
        <v>37600</v>
      </c>
      <c r="P495" s="62">
        <f t="shared" si="201"/>
        <v>471465.43000000005</v>
      </c>
    </row>
    <row r="496" spans="1:16" ht="12.75">
      <c r="A496" s="38" t="s">
        <v>951</v>
      </c>
      <c r="B496" s="37" t="s">
        <v>87</v>
      </c>
      <c r="C496" s="38" t="s">
        <v>952</v>
      </c>
      <c r="D496" s="64">
        <v>53236.48</v>
      </c>
      <c r="E496" s="64">
        <v>34183.99</v>
      </c>
      <c r="F496" s="64">
        <v>39425.1</v>
      </c>
      <c r="G496" s="64">
        <v>38517.49</v>
      </c>
      <c r="H496" s="64">
        <v>42777.16</v>
      </c>
      <c r="I496" s="60">
        <v>34090.84</v>
      </c>
      <c r="J496" s="64">
        <v>41706.4</v>
      </c>
      <c r="K496" s="64">
        <v>37127.97</v>
      </c>
      <c r="L496" s="64">
        <v>37600</v>
      </c>
      <c r="M496" s="64">
        <f>L496</f>
        <v>37600</v>
      </c>
      <c r="N496" s="64">
        <f>M496</f>
        <v>37600</v>
      </c>
      <c r="O496" s="64">
        <f>N496</f>
        <v>37600</v>
      </c>
      <c r="P496" s="60">
        <f t="shared" si="197"/>
        <v>471465.43000000005</v>
      </c>
    </row>
    <row r="497" spans="1:16" ht="12.75">
      <c r="A497" s="38" t="s">
        <v>1227</v>
      </c>
      <c r="B497" s="37" t="s">
        <v>87</v>
      </c>
      <c r="C497" s="38" t="s">
        <v>1228</v>
      </c>
      <c r="D497" s="64"/>
      <c r="E497" s="64">
        <v>0</v>
      </c>
      <c r="F497" s="64"/>
      <c r="G497" s="64">
        <v>0</v>
      </c>
      <c r="H497" s="64">
        <v>0</v>
      </c>
      <c r="I497" s="60">
        <v>0</v>
      </c>
      <c r="J497" s="64">
        <v>0</v>
      </c>
      <c r="K497" s="64"/>
      <c r="L497" s="64"/>
      <c r="M497" s="64"/>
      <c r="N497" s="64"/>
      <c r="O497" s="64"/>
      <c r="P497" s="60">
        <f t="shared" si="197"/>
        <v>0</v>
      </c>
    </row>
    <row r="498" spans="1:16" ht="12.75">
      <c r="A498" s="53" t="s">
        <v>1229</v>
      </c>
      <c r="B498" s="37"/>
      <c r="C498" s="53" t="s">
        <v>1230</v>
      </c>
      <c r="D498" s="55">
        <f>D499</f>
        <v>1192.22</v>
      </c>
      <c r="E498" s="55">
        <f aca="true" t="shared" si="202" ref="E498:P500">E499</f>
        <v>1384.09</v>
      </c>
      <c r="F498" s="55">
        <f t="shared" si="202"/>
        <v>1585.48</v>
      </c>
      <c r="G498" s="55">
        <f t="shared" si="202"/>
        <v>1055.44</v>
      </c>
      <c r="H498" s="55">
        <f t="shared" si="202"/>
        <v>1412.44</v>
      </c>
      <c r="I498" s="55">
        <f t="shared" si="202"/>
        <v>1193.27</v>
      </c>
      <c r="J498" s="55">
        <f t="shared" si="202"/>
        <v>2695.5</v>
      </c>
      <c r="K498" s="55">
        <f t="shared" si="202"/>
        <v>1226.46</v>
      </c>
      <c r="L498" s="55">
        <f t="shared" si="202"/>
        <v>1100</v>
      </c>
      <c r="M498" s="55">
        <f t="shared" si="202"/>
        <v>1100</v>
      </c>
      <c r="N498" s="55">
        <f t="shared" si="202"/>
        <v>1100</v>
      </c>
      <c r="O498" s="55">
        <f t="shared" si="202"/>
        <v>1100</v>
      </c>
      <c r="P498" s="55">
        <f t="shared" si="202"/>
        <v>16144.900000000001</v>
      </c>
    </row>
    <row r="499" spans="1:16" ht="19.5" customHeight="1">
      <c r="A499" s="56" t="s">
        <v>1231</v>
      </c>
      <c r="B499" s="37"/>
      <c r="C499" s="61" t="s">
        <v>1232</v>
      </c>
      <c r="D499" s="62">
        <f>D500</f>
        <v>1192.22</v>
      </c>
      <c r="E499" s="62">
        <f t="shared" si="202"/>
        <v>1384.09</v>
      </c>
      <c r="F499" s="62">
        <f t="shared" si="202"/>
        <v>1585.48</v>
      </c>
      <c r="G499" s="62">
        <f t="shared" si="202"/>
        <v>1055.44</v>
      </c>
      <c r="H499" s="62">
        <f t="shared" si="202"/>
        <v>1412.44</v>
      </c>
      <c r="I499" s="62">
        <f t="shared" si="202"/>
        <v>1193.27</v>
      </c>
      <c r="J499" s="62">
        <f t="shared" si="202"/>
        <v>2695.5</v>
      </c>
      <c r="K499" s="62">
        <f t="shared" si="202"/>
        <v>1226.46</v>
      </c>
      <c r="L499" s="62">
        <f t="shared" si="202"/>
        <v>1100</v>
      </c>
      <c r="M499" s="62">
        <f t="shared" si="202"/>
        <v>1100</v>
      </c>
      <c r="N499" s="62">
        <f t="shared" si="202"/>
        <v>1100</v>
      </c>
      <c r="O499" s="62">
        <f t="shared" si="202"/>
        <v>1100</v>
      </c>
      <c r="P499" s="62">
        <f t="shared" si="202"/>
        <v>16144.900000000001</v>
      </c>
    </row>
    <row r="500" spans="1:16" ht="12.75">
      <c r="A500" s="38" t="s">
        <v>1233</v>
      </c>
      <c r="B500" s="37"/>
      <c r="C500" s="38" t="s">
        <v>1234</v>
      </c>
      <c r="D500" s="64">
        <f>D501</f>
        <v>1192.22</v>
      </c>
      <c r="E500" s="64">
        <f>E501</f>
        <v>1384.09</v>
      </c>
      <c r="F500" s="64">
        <f>F501</f>
        <v>1585.48</v>
      </c>
      <c r="G500" s="64">
        <f>G501</f>
        <v>1055.44</v>
      </c>
      <c r="H500" s="64">
        <f t="shared" si="202"/>
        <v>1412.44</v>
      </c>
      <c r="I500" s="64">
        <f t="shared" si="202"/>
        <v>1193.27</v>
      </c>
      <c r="J500" s="64">
        <f t="shared" si="202"/>
        <v>2695.5</v>
      </c>
      <c r="K500" s="64">
        <f t="shared" si="202"/>
        <v>1226.46</v>
      </c>
      <c r="L500" s="64">
        <f t="shared" si="202"/>
        <v>1100</v>
      </c>
      <c r="M500" s="64">
        <f t="shared" si="202"/>
        <v>1100</v>
      </c>
      <c r="N500" s="64">
        <f t="shared" si="202"/>
        <v>1100</v>
      </c>
      <c r="O500" s="64">
        <f t="shared" si="202"/>
        <v>1100</v>
      </c>
      <c r="P500" s="64">
        <f t="shared" si="202"/>
        <v>16144.900000000001</v>
      </c>
    </row>
    <row r="501" spans="1:16" ht="12.75">
      <c r="A501" s="38" t="s">
        <v>1235</v>
      </c>
      <c r="B501" s="37" t="s">
        <v>192</v>
      </c>
      <c r="C501" s="38" t="s">
        <v>1236</v>
      </c>
      <c r="D501" s="64">
        <v>1192.22</v>
      </c>
      <c r="E501" s="64">
        <v>1384.09</v>
      </c>
      <c r="F501" s="64">
        <v>1585.48</v>
      </c>
      <c r="G501" s="64">
        <v>1055.44</v>
      </c>
      <c r="H501" s="64">
        <v>1412.44</v>
      </c>
      <c r="I501" s="60">
        <v>1193.27</v>
      </c>
      <c r="J501" s="64">
        <v>2695.5</v>
      </c>
      <c r="K501" s="64">
        <v>1226.46</v>
      </c>
      <c r="L501" s="64">
        <v>1100</v>
      </c>
      <c r="M501" s="64">
        <f>L501</f>
        <v>1100</v>
      </c>
      <c r="N501" s="64">
        <f>M501</f>
        <v>1100</v>
      </c>
      <c r="O501" s="64">
        <f>N501</f>
        <v>1100</v>
      </c>
      <c r="P501" s="60">
        <f>SUM(D501:O501)</f>
        <v>16144.900000000001</v>
      </c>
    </row>
    <row r="502" spans="1:16" ht="12.75">
      <c r="A502" s="53" t="s">
        <v>303</v>
      </c>
      <c r="B502" s="37"/>
      <c r="C502" s="53" t="s">
        <v>1237</v>
      </c>
      <c r="D502" s="55">
        <f aca="true" t="shared" si="203" ref="D502:F503">D503</f>
        <v>11894.16</v>
      </c>
      <c r="E502" s="55">
        <f t="shared" si="203"/>
        <v>4455.58</v>
      </c>
      <c r="F502" s="55">
        <f t="shared" si="203"/>
        <v>13331.24</v>
      </c>
      <c r="G502" s="55">
        <f aca="true" t="shared" si="204" ref="G502:P503">G503</f>
        <v>5024.38</v>
      </c>
      <c r="H502" s="55">
        <f t="shared" si="204"/>
        <v>16486.77</v>
      </c>
      <c r="I502" s="55">
        <f t="shared" si="204"/>
        <v>4667.38</v>
      </c>
      <c r="J502" s="55">
        <f t="shared" si="204"/>
        <v>13375.95</v>
      </c>
      <c r="K502" s="55">
        <f t="shared" si="204"/>
        <v>6575.78</v>
      </c>
      <c r="L502" s="55">
        <f t="shared" si="204"/>
        <v>10200</v>
      </c>
      <c r="M502" s="55">
        <f t="shared" si="204"/>
        <v>10200</v>
      </c>
      <c r="N502" s="55">
        <f t="shared" si="204"/>
        <v>10200</v>
      </c>
      <c r="O502" s="55">
        <f t="shared" si="204"/>
        <v>10200</v>
      </c>
      <c r="P502" s="55">
        <f t="shared" si="204"/>
        <v>116611.24</v>
      </c>
    </row>
    <row r="503" spans="1:16" ht="27.75" customHeight="1">
      <c r="A503" s="56" t="s">
        <v>305</v>
      </c>
      <c r="B503" s="37"/>
      <c r="C503" s="61" t="s">
        <v>1238</v>
      </c>
      <c r="D503" s="62">
        <f t="shared" si="203"/>
        <v>11894.16</v>
      </c>
      <c r="E503" s="62">
        <f t="shared" si="203"/>
        <v>4455.58</v>
      </c>
      <c r="F503" s="62">
        <f t="shared" si="203"/>
        <v>13331.24</v>
      </c>
      <c r="G503" s="62">
        <f t="shared" si="204"/>
        <v>5024.38</v>
      </c>
      <c r="H503" s="62">
        <f t="shared" si="204"/>
        <v>16486.77</v>
      </c>
      <c r="I503" s="62">
        <f t="shared" si="204"/>
        <v>4667.38</v>
      </c>
      <c r="J503" s="62">
        <f>J504</f>
        <v>13375.95</v>
      </c>
      <c r="K503" s="62">
        <f t="shared" si="204"/>
        <v>6575.78</v>
      </c>
      <c r="L503" s="62">
        <f t="shared" si="204"/>
        <v>10200</v>
      </c>
      <c r="M503" s="62">
        <f t="shared" si="204"/>
        <v>10200</v>
      </c>
      <c r="N503" s="62">
        <f t="shared" si="204"/>
        <v>10200</v>
      </c>
      <c r="O503" s="62">
        <f t="shared" si="204"/>
        <v>10200</v>
      </c>
      <c r="P503" s="62">
        <f t="shared" si="204"/>
        <v>116611.24</v>
      </c>
    </row>
    <row r="504" spans="1:16" ht="12.75">
      <c r="A504" s="38" t="s">
        <v>1239</v>
      </c>
      <c r="B504" s="37"/>
      <c r="C504" s="38" t="s">
        <v>1240</v>
      </c>
      <c r="D504" s="64">
        <f aca="true" t="shared" si="205" ref="D504:J504">SUM(D505:D506)</f>
        <v>11894.16</v>
      </c>
      <c r="E504" s="64">
        <f t="shared" si="205"/>
        <v>4455.58</v>
      </c>
      <c r="F504" s="64">
        <f t="shared" si="205"/>
        <v>13331.24</v>
      </c>
      <c r="G504" s="64">
        <f t="shared" si="205"/>
        <v>5024.38</v>
      </c>
      <c r="H504" s="64">
        <f t="shared" si="205"/>
        <v>16486.77</v>
      </c>
      <c r="I504" s="64">
        <f t="shared" si="205"/>
        <v>4667.38</v>
      </c>
      <c r="J504" s="64">
        <f t="shared" si="205"/>
        <v>13375.95</v>
      </c>
      <c r="K504" s="64">
        <f aca="true" t="shared" si="206" ref="K504:P504">SUM(K505:K506)</f>
        <v>6575.78</v>
      </c>
      <c r="L504" s="64">
        <f t="shared" si="206"/>
        <v>10200</v>
      </c>
      <c r="M504" s="64">
        <f t="shared" si="206"/>
        <v>10200</v>
      </c>
      <c r="N504" s="64">
        <f t="shared" si="206"/>
        <v>10200</v>
      </c>
      <c r="O504" s="64">
        <f t="shared" si="206"/>
        <v>10200</v>
      </c>
      <c r="P504" s="64">
        <f t="shared" si="206"/>
        <v>116611.24</v>
      </c>
    </row>
    <row r="505" spans="1:16" ht="12.75">
      <c r="A505" s="38" t="s">
        <v>1241</v>
      </c>
      <c r="B505" s="37" t="s">
        <v>87</v>
      </c>
      <c r="C505" s="38" t="s">
        <v>1242</v>
      </c>
      <c r="D505" s="64">
        <v>11894.16</v>
      </c>
      <c r="E505" s="64">
        <v>4455.58</v>
      </c>
      <c r="F505" s="64">
        <v>13331.24</v>
      </c>
      <c r="G505" s="64">
        <v>5024.38</v>
      </c>
      <c r="H505" s="64">
        <v>16486.77</v>
      </c>
      <c r="I505" s="60">
        <v>4667.38</v>
      </c>
      <c r="J505" s="64">
        <v>13375.95</v>
      </c>
      <c r="K505" s="64">
        <v>6575.78</v>
      </c>
      <c r="L505" s="64">
        <v>10200</v>
      </c>
      <c r="M505" s="64">
        <f>L505</f>
        <v>10200</v>
      </c>
      <c r="N505" s="64">
        <f>M505</f>
        <v>10200</v>
      </c>
      <c r="O505" s="64">
        <f>N505</f>
        <v>10200</v>
      </c>
      <c r="P505" s="60">
        <f>SUM(D505:O505)</f>
        <v>116611.24</v>
      </c>
    </row>
    <row r="506" spans="1:16" ht="12.75">
      <c r="A506" s="38" t="s">
        <v>426</v>
      </c>
      <c r="B506" s="37" t="s">
        <v>157</v>
      </c>
      <c r="C506" s="38" t="s">
        <v>1243</v>
      </c>
      <c r="D506" s="64"/>
      <c r="E506" s="64">
        <v>0</v>
      </c>
      <c r="F506" s="64"/>
      <c r="G506" s="64">
        <v>0</v>
      </c>
      <c r="H506" s="64">
        <v>0</v>
      </c>
      <c r="I506" s="60">
        <v>0</v>
      </c>
      <c r="J506" s="64"/>
      <c r="K506" s="64"/>
      <c r="L506" s="64"/>
      <c r="M506" s="64"/>
      <c r="N506" s="64"/>
      <c r="O506" s="64"/>
      <c r="P506" s="60">
        <f>SUM(D506:O506)</f>
        <v>0</v>
      </c>
    </row>
    <row r="507" spans="1:16" ht="12.75">
      <c r="A507" s="53" t="s">
        <v>1374</v>
      </c>
      <c r="B507" s="37"/>
      <c r="C507" s="53" t="s">
        <v>1375</v>
      </c>
      <c r="D507" s="55"/>
      <c r="E507" s="55"/>
      <c r="F507" s="55"/>
      <c r="G507" s="55"/>
      <c r="H507" s="55"/>
      <c r="I507" s="55"/>
      <c r="J507" s="55"/>
      <c r="K507" s="55">
        <f aca="true" t="shared" si="207" ref="K507:P507">K508</f>
        <v>0</v>
      </c>
      <c r="L507" s="55">
        <f t="shared" si="207"/>
        <v>0</v>
      </c>
      <c r="M507" s="55">
        <f t="shared" si="207"/>
        <v>0</v>
      </c>
      <c r="N507" s="55">
        <f t="shared" si="207"/>
        <v>0</v>
      </c>
      <c r="O507" s="55">
        <f t="shared" si="207"/>
        <v>0</v>
      </c>
      <c r="P507" s="55">
        <f t="shared" si="207"/>
        <v>0</v>
      </c>
    </row>
    <row r="508" spans="1:16" ht="12.75">
      <c r="A508" s="38" t="s">
        <v>1376</v>
      </c>
      <c r="B508" s="37" t="s">
        <v>87</v>
      </c>
      <c r="C508" s="38" t="s">
        <v>1377</v>
      </c>
      <c r="D508" s="64"/>
      <c r="E508" s="64"/>
      <c r="F508" s="64"/>
      <c r="G508" s="64"/>
      <c r="H508" s="64"/>
      <c r="I508" s="60">
        <v>0</v>
      </c>
      <c r="J508" s="64"/>
      <c r="K508" s="64">
        <v>0</v>
      </c>
      <c r="L508" s="64"/>
      <c r="M508" s="64"/>
      <c r="N508" s="64"/>
      <c r="O508" s="64"/>
      <c r="P508" s="60">
        <f>SUM(D508:O508)</f>
        <v>0</v>
      </c>
    </row>
    <row r="509" spans="1:16" ht="12.75">
      <c r="A509" s="53" t="s">
        <v>953</v>
      </c>
      <c r="B509" s="37"/>
      <c r="C509" s="53" t="s">
        <v>954</v>
      </c>
      <c r="D509" s="55">
        <f>SUM(D510+D511+D512+D513+D518+D527)</f>
        <v>46181.04</v>
      </c>
      <c r="E509" s="55">
        <f>SUM(E510+E511+E512+E513+E518+E527)</f>
        <v>51928.950000000004</v>
      </c>
      <c r="F509" s="55">
        <f>SUM(F510+F511+F512+F513+F518+F527)</f>
        <v>50471.45</v>
      </c>
      <c r="G509" s="55">
        <f aca="true" t="shared" si="208" ref="G509:P509">SUM(G510+G511+G512+G513+G518+G527)</f>
        <v>73700.96999999999</v>
      </c>
      <c r="H509" s="55">
        <f t="shared" si="208"/>
        <v>112099.87</v>
      </c>
      <c r="I509" s="98">
        <f>SUM(I510+I511+I512+I513+I518+I527)</f>
        <v>96863.65999999999</v>
      </c>
      <c r="J509" s="55">
        <f t="shared" si="208"/>
        <v>158432.05</v>
      </c>
      <c r="K509" s="55">
        <f t="shared" si="208"/>
        <v>59705.83</v>
      </c>
      <c r="L509" s="55">
        <f t="shared" si="208"/>
        <v>46290.19</v>
      </c>
      <c r="M509" s="55">
        <f t="shared" si="208"/>
        <v>46290.19</v>
      </c>
      <c r="N509" s="55">
        <f t="shared" si="208"/>
        <v>46290.19</v>
      </c>
      <c r="O509" s="55">
        <f t="shared" si="208"/>
        <v>46290.19</v>
      </c>
      <c r="P509" s="55">
        <f t="shared" si="208"/>
        <v>834871.18</v>
      </c>
    </row>
    <row r="510" spans="1:16" ht="12.75">
      <c r="A510" s="56" t="s">
        <v>1244</v>
      </c>
      <c r="B510" s="37" t="s">
        <v>87</v>
      </c>
      <c r="C510" s="56" t="s">
        <v>1245</v>
      </c>
      <c r="D510" s="62">
        <v>1751.61</v>
      </c>
      <c r="E510" s="62">
        <v>1194.18</v>
      </c>
      <c r="F510" s="62">
        <v>2339.74</v>
      </c>
      <c r="G510" s="62">
        <v>382.87</v>
      </c>
      <c r="H510" s="62">
        <v>817.39</v>
      </c>
      <c r="I510" s="55">
        <v>814.36</v>
      </c>
      <c r="J510" s="62"/>
      <c r="K510" s="62">
        <v>379.83</v>
      </c>
      <c r="L510" s="62">
        <f>K510</f>
        <v>379.83</v>
      </c>
      <c r="M510" s="62">
        <f>L510</f>
        <v>379.83</v>
      </c>
      <c r="N510" s="62">
        <f>M510</f>
        <v>379.83</v>
      </c>
      <c r="O510" s="62">
        <f>N510</f>
        <v>379.83</v>
      </c>
      <c r="P510" s="60">
        <f>SUM(D510:O510)</f>
        <v>9199.3</v>
      </c>
    </row>
    <row r="511" spans="1:16" ht="12.75">
      <c r="A511" s="56" t="s">
        <v>1246</v>
      </c>
      <c r="B511" s="37" t="s">
        <v>157</v>
      </c>
      <c r="C511" s="56" t="s">
        <v>1247</v>
      </c>
      <c r="D511" s="62">
        <v>0</v>
      </c>
      <c r="E511" s="62">
        <v>0</v>
      </c>
      <c r="F511" s="62">
        <v>0</v>
      </c>
      <c r="G511" s="62">
        <v>0</v>
      </c>
      <c r="H511" s="62">
        <v>0</v>
      </c>
      <c r="I511" s="55">
        <v>0</v>
      </c>
      <c r="J511" s="62">
        <v>0</v>
      </c>
      <c r="K511" s="62">
        <v>0</v>
      </c>
      <c r="L511" s="62"/>
      <c r="M511" s="62"/>
      <c r="N511" s="62"/>
      <c r="O511" s="62"/>
      <c r="P511" s="60">
        <f>SUM(D511:O511)</f>
        <v>0</v>
      </c>
    </row>
    <row r="512" spans="1:16" ht="12.75">
      <c r="A512" s="56" t="s">
        <v>955</v>
      </c>
      <c r="B512" s="37" t="s">
        <v>146</v>
      </c>
      <c r="C512" s="56" t="s">
        <v>956</v>
      </c>
      <c r="D512" s="62">
        <v>40517.28</v>
      </c>
      <c r="E512" s="62">
        <v>43435.12</v>
      </c>
      <c r="F512" s="62">
        <v>41759.26</v>
      </c>
      <c r="G512" s="62">
        <v>66586.54</v>
      </c>
      <c r="H512" s="62">
        <v>97116.18</v>
      </c>
      <c r="I512" s="55">
        <v>74494.87</v>
      </c>
      <c r="J512" s="62">
        <v>96202.66</v>
      </c>
      <c r="K512" s="62">
        <v>45910.36</v>
      </c>
      <c r="L512" s="62">
        <f>K512</f>
        <v>45910.36</v>
      </c>
      <c r="M512" s="62">
        <f>L512</f>
        <v>45910.36</v>
      </c>
      <c r="N512" s="62">
        <f>M512</f>
        <v>45910.36</v>
      </c>
      <c r="O512" s="62">
        <f>N512</f>
        <v>45910.36</v>
      </c>
      <c r="P512" s="60">
        <f>SUM(D512:O512)</f>
        <v>689663.71</v>
      </c>
    </row>
    <row r="513" spans="1:16" ht="12.75">
      <c r="A513" s="56" t="s">
        <v>957</v>
      </c>
      <c r="B513" s="37"/>
      <c r="C513" s="56" t="s">
        <v>958</v>
      </c>
      <c r="D513" s="62">
        <f>D514</f>
        <v>248.78</v>
      </c>
      <c r="E513" s="62">
        <f>E514</f>
        <v>0</v>
      </c>
      <c r="F513" s="62">
        <f>SUM(F514:F515)</f>
        <v>1268.81</v>
      </c>
      <c r="G513" s="62">
        <f aca="true" t="shared" si="209" ref="G513:O513">SUM(G514:G515)</f>
        <v>3898.56</v>
      </c>
      <c r="H513" s="62">
        <f t="shared" si="209"/>
        <v>1428.16</v>
      </c>
      <c r="I513" s="62">
        <f>SUM(I514:I516)</f>
        <v>7282.14</v>
      </c>
      <c r="J513" s="62">
        <f t="shared" si="209"/>
        <v>0</v>
      </c>
      <c r="K513" s="62">
        <f>SUM(K514:K515)</f>
        <v>183.8</v>
      </c>
      <c r="L513" s="62">
        <f t="shared" si="209"/>
        <v>0</v>
      </c>
      <c r="M513" s="62">
        <f t="shared" si="209"/>
        <v>0</v>
      </c>
      <c r="N513" s="62">
        <f t="shared" si="209"/>
        <v>0</v>
      </c>
      <c r="O513" s="62">
        <f t="shared" si="209"/>
        <v>0</v>
      </c>
      <c r="P513" s="62">
        <f>SUM(P514:P517)</f>
        <v>14310.25</v>
      </c>
    </row>
    <row r="514" spans="1:16" ht="12.75">
      <c r="A514" s="38" t="s">
        <v>959</v>
      </c>
      <c r="B514" s="37" t="s">
        <v>93</v>
      </c>
      <c r="C514" s="38" t="s">
        <v>466</v>
      </c>
      <c r="D514" s="64">
        <v>248.78</v>
      </c>
      <c r="E514" s="64"/>
      <c r="F514" s="64">
        <v>1268.81</v>
      </c>
      <c r="G514" s="64">
        <v>3898.56</v>
      </c>
      <c r="H514" s="64">
        <v>1428.16</v>
      </c>
      <c r="I514" s="60">
        <v>6782.14</v>
      </c>
      <c r="J514" s="64">
        <v>0</v>
      </c>
      <c r="K514" s="64">
        <v>183.8</v>
      </c>
      <c r="L514" s="64"/>
      <c r="M514" s="64"/>
      <c r="N514" s="64"/>
      <c r="O514" s="64"/>
      <c r="P514" s="60">
        <f>SUM(D514:O514)</f>
        <v>13810.25</v>
      </c>
    </row>
    <row r="515" spans="1:16" ht="12.75">
      <c r="A515" s="38" t="s">
        <v>1292</v>
      </c>
      <c r="B515" s="37" t="s">
        <v>87</v>
      </c>
      <c r="C515" s="38" t="s">
        <v>1293</v>
      </c>
      <c r="D515" s="64"/>
      <c r="E515" s="64"/>
      <c r="F515" s="64">
        <v>0</v>
      </c>
      <c r="G515" s="64">
        <v>0</v>
      </c>
      <c r="H515" s="64">
        <v>0</v>
      </c>
      <c r="I515" s="60">
        <v>0</v>
      </c>
      <c r="J515" s="64"/>
      <c r="K515" s="64">
        <v>0</v>
      </c>
      <c r="L515" s="64"/>
      <c r="M515" s="64"/>
      <c r="N515" s="64"/>
      <c r="O515" s="64"/>
      <c r="P515" s="60">
        <f aca="true" t="shared" si="210" ref="P515:P526">SUM(D515:O515)</f>
        <v>0</v>
      </c>
    </row>
    <row r="516" spans="1:16" ht="12.75">
      <c r="A516" s="101" t="s">
        <v>1643</v>
      </c>
      <c r="B516" s="102" t="s">
        <v>192</v>
      </c>
      <c r="C516" s="101" t="s">
        <v>1644</v>
      </c>
      <c r="D516" s="64"/>
      <c r="E516" s="64"/>
      <c r="F516" s="64"/>
      <c r="G516" s="64"/>
      <c r="H516" s="64"/>
      <c r="I516" s="64">
        <v>500</v>
      </c>
      <c r="J516" s="64"/>
      <c r="K516" s="64"/>
      <c r="L516" s="64"/>
      <c r="M516" s="64"/>
      <c r="N516" s="64"/>
      <c r="O516" s="64"/>
      <c r="P516" s="64">
        <f t="shared" si="210"/>
        <v>500</v>
      </c>
    </row>
    <row r="517" spans="1:16" ht="12.75">
      <c r="A517" s="56" t="s">
        <v>1248</v>
      </c>
      <c r="B517" s="37" t="s">
        <v>91</v>
      </c>
      <c r="C517" s="56" t="s">
        <v>1249</v>
      </c>
      <c r="D517" s="62"/>
      <c r="E517" s="62"/>
      <c r="F517" s="62"/>
      <c r="G517" s="62">
        <v>0</v>
      </c>
      <c r="H517" s="62">
        <v>0</v>
      </c>
      <c r="I517" s="55">
        <v>0</v>
      </c>
      <c r="J517" s="62"/>
      <c r="K517" s="62">
        <v>0</v>
      </c>
      <c r="L517" s="62"/>
      <c r="M517" s="62"/>
      <c r="N517" s="62"/>
      <c r="O517" s="62"/>
      <c r="P517" s="60">
        <f t="shared" si="210"/>
        <v>0</v>
      </c>
    </row>
    <row r="518" spans="1:16" ht="12.75">
      <c r="A518" s="56" t="s">
        <v>1250</v>
      </c>
      <c r="B518" s="37"/>
      <c r="C518" s="56" t="s">
        <v>1251</v>
      </c>
      <c r="D518" s="62">
        <f>SUM(D519:D527)</f>
        <v>3663.3699999999994</v>
      </c>
      <c r="E518" s="62">
        <f aca="true" t="shared" si="211" ref="E518:P518">SUM(E519:E527)</f>
        <v>7299.65</v>
      </c>
      <c r="F518" s="62">
        <f>SUM(F519:F527)</f>
        <v>5103.639999999999</v>
      </c>
      <c r="G518" s="62">
        <f t="shared" si="211"/>
        <v>2833</v>
      </c>
      <c r="H518" s="62">
        <f>SUM(H519:H527)</f>
        <v>12738.14</v>
      </c>
      <c r="I518" s="62">
        <f t="shared" si="211"/>
        <v>14272.289999999999</v>
      </c>
      <c r="J518" s="62">
        <f>SUM(J519:J527)</f>
        <v>62229.39</v>
      </c>
      <c r="K518" s="62">
        <f>SUM(K519:K526)</f>
        <v>12905.24</v>
      </c>
      <c r="L518" s="62">
        <f t="shared" si="211"/>
        <v>0</v>
      </c>
      <c r="M518" s="62">
        <f t="shared" si="211"/>
        <v>0</v>
      </c>
      <c r="N518" s="62">
        <f t="shared" si="211"/>
        <v>0</v>
      </c>
      <c r="O518" s="62">
        <f t="shared" si="211"/>
        <v>0</v>
      </c>
      <c r="P518" s="62">
        <f t="shared" si="211"/>
        <v>121371.32</v>
      </c>
    </row>
    <row r="519" spans="1:16" ht="12.75">
      <c r="A519" s="38" t="s">
        <v>1252</v>
      </c>
      <c r="B519" s="37" t="s">
        <v>87</v>
      </c>
      <c r="C519" s="38" t="s">
        <v>1253</v>
      </c>
      <c r="D519" s="64"/>
      <c r="E519" s="64"/>
      <c r="F519" s="64"/>
      <c r="G519" s="64"/>
      <c r="H519" s="64"/>
      <c r="I519" s="60">
        <v>0</v>
      </c>
      <c r="J519" s="64"/>
      <c r="K519" s="64"/>
      <c r="L519" s="64"/>
      <c r="M519" s="64"/>
      <c r="N519" s="64"/>
      <c r="O519" s="64"/>
      <c r="P519" s="60">
        <f t="shared" si="210"/>
        <v>0</v>
      </c>
    </row>
    <row r="520" spans="1:16" ht="12.75">
      <c r="A520" s="38" t="s">
        <v>1254</v>
      </c>
      <c r="B520" s="37" t="s">
        <v>87</v>
      </c>
      <c r="C520" s="38" t="s">
        <v>1255</v>
      </c>
      <c r="D520" s="64"/>
      <c r="E520" s="64"/>
      <c r="F520" s="64"/>
      <c r="G520" s="64"/>
      <c r="H520" s="64"/>
      <c r="I520" s="60">
        <v>0</v>
      </c>
      <c r="J520" s="64"/>
      <c r="K520" s="64"/>
      <c r="L520" s="64"/>
      <c r="M520" s="64"/>
      <c r="N520" s="64"/>
      <c r="O520" s="64"/>
      <c r="P520" s="60">
        <f t="shared" si="210"/>
        <v>0</v>
      </c>
    </row>
    <row r="521" spans="1:16" ht="12.75">
      <c r="A521" s="38" t="s">
        <v>1256</v>
      </c>
      <c r="B521" s="37" t="s">
        <v>87</v>
      </c>
      <c r="C521" s="38" t="s">
        <v>1257</v>
      </c>
      <c r="D521" s="64"/>
      <c r="E521" s="64">
        <v>127.71</v>
      </c>
      <c r="F521" s="64">
        <v>1277.05</v>
      </c>
      <c r="G521" s="64"/>
      <c r="H521" s="64">
        <v>127.71</v>
      </c>
      <c r="I521" s="60">
        <v>0</v>
      </c>
      <c r="J521" s="64"/>
      <c r="K521" s="64"/>
      <c r="L521" s="64"/>
      <c r="M521" s="64"/>
      <c r="N521" s="64"/>
      <c r="O521" s="64"/>
      <c r="P521" s="60">
        <f t="shared" si="210"/>
        <v>1532.47</v>
      </c>
    </row>
    <row r="522" spans="1:16" ht="12.75">
      <c r="A522" s="38" t="s">
        <v>1258</v>
      </c>
      <c r="B522" s="37" t="s">
        <v>87</v>
      </c>
      <c r="C522" s="38" t="s">
        <v>1259</v>
      </c>
      <c r="D522" s="64">
        <v>1210.32</v>
      </c>
      <c r="E522" s="64">
        <v>1291.55</v>
      </c>
      <c r="F522" s="64">
        <v>1623.34</v>
      </c>
      <c r="G522" s="64">
        <v>1283.9</v>
      </c>
      <c r="H522" s="64">
        <v>5300.37</v>
      </c>
      <c r="I522" s="60">
        <v>6157.59</v>
      </c>
      <c r="J522" s="64">
        <v>2291.73</v>
      </c>
      <c r="K522" s="64">
        <v>752.16</v>
      </c>
      <c r="L522" s="64"/>
      <c r="M522" s="64"/>
      <c r="N522" s="64"/>
      <c r="O522" s="64"/>
      <c r="P522" s="60">
        <f t="shared" si="210"/>
        <v>19910.96</v>
      </c>
    </row>
    <row r="523" spans="1:16" ht="12.75">
      <c r="A523" s="38" t="s">
        <v>1260</v>
      </c>
      <c r="B523" s="37" t="s">
        <v>87</v>
      </c>
      <c r="C523" s="38" t="s">
        <v>1261</v>
      </c>
      <c r="D523" s="64">
        <v>612.13</v>
      </c>
      <c r="E523" s="64">
        <v>1621.99</v>
      </c>
      <c r="F523" s="64">
        <v>1087.34</v>
      </c>
      <c r="G523" s="64">
        <v>561.92</v>
      </c>
      <c r="H523" s="64">
        <v>0</v>
      </c>
      <c r="I523" s="60">
        <v>0</v>
      </c>
      <c r="J523" s="64">
        <v>127.71</v>
      </c>
      <c r="K523" s="64">
        <v>138.76</v>
      </c>
      <c r="L523" s="64"/>
      <c r="M523" s="64"/>
      <c r="N523" s="64"/>
      <c r="O523" s="64"/>
      <c r="P523" s="60">
        <f t="shared" si="210"/>
        <v>4149.85</v>
      </c>
    </row>
    <row r="524" spans="1:16" ht="12.75">
      <c r="A524" s="38" t="s">
        <v>1262</v>
      </c>
      <c r="B524" s="37" t="s">
        <v>87</v>
      </c>
      <c r="C524" s="38" t="s">
        <v>1263</v>
      </c>
      <c r="D524" s="64">
        <v>1560.99</v>
      </c>
      <c r="E524" s="64">
        <v>149.42</v>
      </c>
      <c r="F524" s="64">
        <v>127.71</v>
      </c>
      <c r="G524" s="64">
        <v>667.92</v>
      </c>
      <c r="H524" s="64">
        <v>6279.6</v>
      </c>
      <c r="I524" s="60">
        <v>5446.96</v>
      </c>
      <c r="J524" s="64">
        <v>5783.65</v>
      </c>
      <c r="K524" s="64">
        <v>10594.43</v>
      </c>
      <c r="L524" s="64"/>
      <c r="M524" s="64"/>
      <c r="N524" s="64"/>
      <c r="O524" s="64"/>
      <c r="P524" s="60">
        <f t="shared" si="210"/>
        <v>30610.68</v>
      </c>
    </row>
    <row r="525" spans="1:16" ht="12.75">
      <c r="A525" s="38" t="s">
        <v>1264</v>
      </c>
      <c r="B525" s="37" t="s">
        <v>87</v>
      </c>
      <c r="C525" s="38" t="s">
        <v>1265</v>
      </c>
      <c r="D525" s="64">
        <v>0</v>
      </c>
      <c r="E525" s="64">
        <v>0</v>
      </c>
      <c r="F525" s="64">
        <v>0</v>
      </c>
      <c r="G525" s="64">
        <v>0</v>
      </c>
      <c r="H525" s="64">
        <v>0</v>
      </c>
      <c r="I525" s="60">
        <v>0</v>
      </c>
      <c r="J525" s="64">
        <v>0</v>
      </c>
      <c r="K525" s="64"/>
      <c r="L525" s="64"/>
      <c r="M525" s="64"/>
      <c r="N525" s="64"/>
      <c r="O525" s="64"/>
      <c r="P525" s="60">
        <f t="shared" si="210"/>
        <v>0</v>
      </c>
    </row>
    <row r="526" spans="1:16" ht="12.75">
      <c r="A526" s="38" t="s">
        <v>1332</v>
      </c>
      <c r="B526" s="37" t="s">
        <v>87</v>
      </c>
      <c r="C526" s="38" t="s">
        <v>1333</v>
      </c>
      <c r="D526" s="64">
        <v>279.93</v>
      </c>
      <c r="E526" s="64">
        <v>4108.98</v>
      </c>
      <c r="F526" s="64">
        <v>988.2</v>
      </c>
      <c r="G526" s="64">
        <v>319.26</v>
      </c>
      <c r="H526" s="64">
        <v>1030.46</v>
      </c>
      <c r="I526" s="60">
        <v>2667.74</v>
      </c>
      <c r="J526" s="64">
        <v>54026.3</v>
      </c>
      <c r="K526" s="64">
        <v>1419.89</v>
      </c>
      <c r="L526" s="64"/>
      <c r="M526" s="64"/>
      <c r="N526" s="64"/>
      <c r="O526" s="64"/>
      <c r="P526" s="60">
        <f t="shared" si="210"/>
        <v>64840.76</v>
      </c>
    </row>
    <row r="527" spans="1:16" ht="12.75">
      <c r="A527" s="56" t="s">
        <v>160</v>
      </c>
      <c r="B527" s="37" t="s">
        <v>87</v>
      </c>
      <c r="C527" s="56" t="s">
        <v>161</v>
      </c>
      <c r="D527" s="62">
        <v>0</v>
      </c>
      <c r="E527" s="62"/>
      <c r="F527" s="62"/>
      <c r="G527" s="62">
        <v>0</v>
      </c>
      <c r="H527" s="62">
        <v>0</v>
      </c>
      <c r="I527" s="62"/>
      <c r="J527" s="62"/>
      <c r="K527" s="62">
        <v>326.6</v>
      </c>
      <c r="L527" s="62"/>
      <c r="M527" s="62"/>
      <c r="N527" s="62"/>
      <c r="O527" s="62"/>
      <c r="P527" s="62">
        <f>SUM(D527:O527)</f>
        <v>326.6</v>
      </c>
    </row>
    <row r="528" spans="1:16" ht="12.75">
      <c r="A528" s="51" t="s">
        <v>961</v>
      </c>
      <c r="B528" s="37"/>
      <c r="C528" s="51" t="s">
        <v>962</v>
      </c>
      <c r="D528" s="50">
        <f>D534</f>
        <v>864309.78</v>
      </c>
      <c r="E528" s="50">
        <f>E534</f>
        <v>1893582.67</v>
      </c>
      <c r="F528" s="50">
        <f>F534</f>
        <v>1172760.78</v>
      </c>
      <c r="G528" s="50">
        <f>G529+G534</f>
        <v>486080.89999999997</v>
      </c>
      <c r="H528" s="50">
        <f aca="true" t="shared" si="212" ref="H528:P528">H529+H534</f>
        <v>178193.22999999998</v>
      </c>
      <c r="I528" s="50">
        <f>I529+I534</f>
        <v>471892.26</v>
      </c>
      <c r="J528" s="50">
        <f t="shared" si="212"/>
        <v>151529.11</v>
      </c>
      <c r="K528" s="50">
        <f t="shared" si="212"/>
        <v>1937463.5599999998</v>
      </c>
      <c r="L528" s="50">
        <f t="shared" si="212"/>
        <v>767900</v>
      </c>
      <c r="M528" s="50">
        <f t="shared" si="212"/>
        <v>767900</v>
      </c>
      <c r="N528" s="50">
        <f t="shared" si="212"/>
        <v>767900</v>
      </c>
      <c r="O528" s="50">
        <f t="shared" si="212"/>
        <v>764795.76</v>
      </c>
      <c r="P528" s="50">
        <f t="shared" si="212"/>
        <v>10224308.05</v>
      </c>
    </row>
    <row r="529" spans="1:16" ht="12.75">
      <c r="A529" s="53" t="s">
        <v>963</v>
      </c>
      <c r="B529" s="37"/>
      <c r="C529" s="53" t="s">
        <v>1499</v>
      </c>
      <c r="D529" s="55"/>
      <c r="E529" s="55"/>
      <c r="F529" s="55"/>
      <c r="G529" s="55">
        <f>G530</f>
        <v>0</v>
      </c>
      <c r="H529" s="55">
        <f aca="true" t="shared" si="213" ref="H529:P529">H530</f>
        <v>0</v>
      </c>
      <c r="I529" s="55">
        <f t="shared" si="213"/>
        <v>3747.47</v>
      </c>
      <c r="J529" s="55">
        <f t="shared" si="213"/>
        <v>0</v>
      </c>
      <c r="K529" s="55">
        <f t="shared" si="213"/>
        <v>0</v>
      </c>
      <c r="L529" s="55">
        <f t="shared" si="213"/>
        <v>0</v>
      </c>
      <c r="M529" s="55">
        <f t="shared" si="213"/>
        <v>0</v>
      </c>
      <c r="N529" s="55">
        <f t="shared" si="213"/>
        <v>0</v>
      </c>
      <c r="O529" s="55">
        <f t="shared" si="213"/>
        <v>0</v>
      </c>
      <c r="P529" s="55">
        <f t="shared" si="213"/>
        <v>3747.47</v>
      </c>
    </row>
    <row r="530" spans="1:16" ht="12.75">
      <c r="A530" s="56" t="s">
        <v>312</v>
      </c>
      <c r="B530" s="37"/>
      <c r="C530" s="56" t="s">
        <v>1500</v>
      </c>
      <c r="D530" s="62"/>
      <c r="E530" s="62"/>
      <c r="F530" s="62"/>
      <c r="G530" s="62">
        <f>G533</f>
        <v>0</v>
      </c>
      <c r="H530" s="62">
        <f>H533</f>
        <v>0</v>
      </c>
      <c r="I530" s="62">
        <f>SUM(I531:I533)</f>
        <v>3747.47</v>
      </c>
      <c r="J530" s="62">
        <f aca="true" t="shared" si="214" ref="J530:P530">SUM(J531:J533)</f>
        <v>0</v>
      </c>
      <c r="K530" s="62">
        <f t="shared" si="214"/>
        <v>0</v>
      </c>
      <c r="L530" s="62">
        <f t="shared" si="214"/>
        <v>0</v>
      </c>
      <c r="M530" s="62">
        <f t="shared" si="214"/>
        <v>0</v>
      </c>
      <c r="N530" s="62">
        <f t="shared" si="214"/>
        <v>0</v>
      </c>
      <c r="O530" s="62">
        <f t="shared" si="214"/>
        <v>0</v>
      </c>
      <c r="P530" s="62">
        <f t="shared" si="214"/>
        <v>3747.47</v>
      </c>
    </row>
    <row r="531" spans="1:16" ht="12.75">
      <c r="A531" s="103" t="s">
        <v>1645</v>
      </c>
      <c r="B531" s="102" t="s">
        <v>1075</v>
      </c>
      <c r="C531" s="103" t="s">
        <v>1646</v>
      </c>
      <c r="D531" s="62"/>
      <c r="E531" s="62"/>
      <c r="F531" s="62"/>
      <c r="G531" s="62"/>
      <c r="H531" s="62"/>
      <c r="I531" s="62">
        <v>2483.47</v>
      </c>
      <c r="J531" s="62"/>
      <c r="K531" s="62"/>
      <c r="L531" s="62"/>
      <c r="M531" s="62"/>
      <c r="N531" s="62"/>
      <c r="O531" s="62"/>
      <c r="P531" s="64">
        <f>SUM(D531:O531)</f>
        <v>2483.47</v>
      </c>
    </row>
    <row r="532" spans="1:16" ht="12.75">
      <c r="A532" s="103" t="s">
        <v>1647</v>
      </c>
      <c r="B532" s="102" t="s">
        <v>1117</v>
      </c>
      <c r="C532" s="103" t="s">
        <v>1648</v>
      </c>
      <c r="D532" s="62"/>
      <c r="E532" s="62"/>
      <c r="F532" s="62"/>
      <c r="G532" s="62"/>
      <c r="H532" s="62"/>
      <c r="I532" s="62">
        <v>1264</v>
      </c>
      <c r="J532" s="62"/>
      <c r="K532" s="62"/>
      <c r="L532" s="62"/>
      <c r="M532" s="62"/>
      <c r="N532" s="62"/>
      <c r="O532" s="62"/>
      <c r="P532" s="64">
        <f>SUM(D532:O532)</f>
        <v>1264</v>
      </c>
    </row>
    <row r="533" spans="1:16" ht="12.75">
      <c r="A533" s="101" t="s">
        <v>1501</v>
      </c>
      <c r="B533" s="102" t="s">
        <v>87</v>
      </c>
      <c r="C533" s="101" t="s">
        <v>1500</v>
      </c>
      <c r="D533" s="64"/>
      <c r="E533" s="64"/>
      <c r="F533" s="64"/>
      <c r="G533" s="64"/>
      <c r="H533" s="64"/>
      <c r="I533" s="64">
        <v>0</v>
      </c>
      <c r="J533" s="64"/>
      <c r="K533" s="64">
        <v>0</v>
      </c>
      <c r="L533" s="64"/>
      <c r="M533" s="64"/>
      <c r="N533" s="64"/>
      <c r="O533" s="64"/>
      <c r="P533" s="64">
        <f>SUM(D533:O533)</f>
        <v>0</v>
      </c>
    </row>
    <row r="534" spans="1:16" ht="12.75">
      <c r="A534" s="53" t="s">
        <v>308</v>
      </c>
      <c r="B534" s="37"/>
      <c r="C534" s="53" t="s">
        <v>467</v>
      </c>
      <c r="D534" s="55">
        <f>D537+D535</f>
        <v>864309.78</v>
      </c>
      <c r="E534" s="55">
        <f aca="true" t="shared" si="215" ref="E534:O534">E537+E535</f>
        <v>1893582.67</v>
      </c>
      <c r="F534" s="55">
        <f t="shared" si="215"/>
        <v>1172760.78</v>
      </c>
      <c r="G534" s="55">
        <f>G537+G535</f>
        <v>486080.89999999997</v>
      </c>
      <c r="H534" s="55">
        <f t="shared" si="215"/>
        <v>178193.22999999998</v>
      </c>
      <c r="I534" s="55">
        <f>I537+I535</f>
        <v>468144.79000000004</v>
      </c>
      <c r="J534" s="55">
        <f>J537+J535</f>
        <v>151529.11</v>
      </c>
      <c r="K534" s="55">
        <f t="shared" si="215"/>
        <v>1937463.5599999998</v>
      </c>
      <c r="L534" s="55">
        <f t="shared" si="215"/>
        <v>767900</v>
      </c>
      <c r="M534" s="55">
        <f t="shared" si="215"/>
        <v>767900</v>
      </c>
      <c r="N534" s="55">
        <f t="shared" si="215"/>
        <v>767900</v>
      </c>
      <c r="O534" s="55">
        <f t="shared" si="215"/>
        <v>764795.76</v>
      </c>
      <c r="P534" s="55">
        <f>P537+P535</f>
        <v>10220560.58</v>
      </c>
    </row>
    <row r="535" spans="1:16" ht="12.75">
      <c r="A535" s="56" t="s">
        <v>310</v>
      </c>
      <c r="B535" s="37"/>
      <c r="C535" s="56" t="s">
        <v>311</v>
      </c>
      <c r="D535" s="62">
        <f>D536</f>
        <v>784073.52</v>
      </c>
      <c r="E535" s="62">
        <f aca="true" t="shared" si="216" ref="E535:P535">E536</f>
        <v>1810158.46</v>
      </c>
      <c r="F535" s="62">
        <f t="shared" si="216"/>
        <v>1060860.62</v>
      </c>
      <c r="G535" s="62">
        <f t="shared" si="216"/>
        <v>372710.1</v>
      </c>
      <c r="H535" s="62">
        <f t="shared" si="216"/>
        <v>102048.84</v>
      </c>
      <c r="I535" s="62">
        <f t="shared" si="216"/>
        <v>102048.84</v>
      </c>
      <c r="J535" s="62">
        <f t="shared" si="216"/>
        <v>102048.84</v>
      </c>
      <c r="K535" s="62">
        <f t="shared" si="216"/>
        <v>1801514.38</v>
      </c>
      <c r="L535" s="62">
        <f t="shared" si="216"/>
        <v>766900</v>
      </c>
      <c r="M535" s="62">
        <f t="shared" si="216"/>
        <v>766900</v>
      </c>
      <c r="N535" s="62">
        <f t="shared" si="216"/>
        <v>766900</v>
      </c>
      <c r="O535" s="62">
        <f t="shared" si="216"/>
        <v>763836.4</v>
      </c>
      <c r="P535" s="62">
        <f t="shared" si="216"/>
        <v>9200000</v>
      </c>
    </row>
    <row r="536" spans="1:16" ht="12.75">
      <c r="A536" s="38" t="s">
        <v>1054</v>
      </c>
      <c r="B536" s="37" t="s">
        <v>380</v>
      </c>
      <c r="C536" s="38" t="s">
        <v>311</v>
      </c>
      <c r="D536" s="64">
        <v>784073.52</v>
      </c>
      <c r="E536" s="64">
        <v>1810158.46</v>
      </c>
      <c r="F536" s="64">
        <v>1060860.62</v>
      </c>
      <c r="G536" s="64">
        <v>372710.1</v>
      </c>
      <c r="H536" s="64">
        <v>102048.84</v>
      </c>
      <c r="I536" s="60">
        <v>102048.84</v>
      </c>
      <c r="J536" s="64">
        <v>102048.84</v>
      </c>
      <c r="K536" s="64">
        <v>1801514.38</v>
      </c>
      <c r="L536" s="64">
        <v>766900</v>
      </c>
      <c r="M536" s="64">
        <f>L536</f>
        <v>766900</v>
      </c>
      <c r="N536" s="64">
        <f>M536</f>
        <v>766900</v>
      </c>
      <c r="O536" s="64">
        <f>N536-3063.6</f>
        <v>763836.4</v>
      </c>
      <c r="P536" s="60">
        <f>SUM(D536:O536)</f>
        <v>9200000</v>
      </c>
    </row>
    <row r="537" spans="1:16" ht="12.75">
      <c r="A537" s="56" t="s">
        <v>312</v>
      </c>
      <c r="B537" s="37"/>
      <c r="C537" s="56" t="s">
        <v>968</v>
      </c>
      <c r="D537" s="62">
        <f>SUM(D538:D541,D544:D552)</f>
        <v>80236.26</v>
      </c>
      <c r="E537" s="62">
        <f>SUM(E538:E541,E544:E552)</f>
        <v>83424.20999999999</v>
      </c>
      <c r="F537" s="62">
        <f>SUM(F538:F541,F544:F552)</f>
        <v>111900.15999999999</v>
      </c>
      <c r="G537" s="62">
        <f>SUM(G538:G541,G544:G554)</f>
        <v>113370.79999999999</v>
      </c>
      <c r="H537" s="62">
        <f>SUM(H538:H541,H544:H555)</f>
        <v>76144.39</v>
      </c>
      <c r="I537" s="62">
        <f aca="true" t="shared" si="217" ref="I537:P537">SUM(I538:I541,I544:I555)</f>
        <v>366095.95000000007</v>
      </c>
      <c r="J537" s="62">
        <f t="shared" si="217"/>
        <v>49480.270000000004</v>
      </c>
      <c r="K537" s="62">
        <f t="shared" si="217"/>
        <v>135949.18</v>
      </c>
      <c r="L537" s="62">
        <f t="shared" si="217"/>
        <v>1000</v>
      </c>
      <c r="M537" s="62">
        <f t="shared" si="217"/>
        <v>1000</v>
      </c>
      <c r="N537" s="62">
        <f t="shared" si="217"/>
        <v>1000</v>
      </c>
      <c r="O537" s="62">
        <f t="shared" si="217"/>
        <v>959.36</v>
      </c>
      <c r="P537" s="62">
        <f t="shared" si="217"/>
        <v>1020560.5799999998</v>
      </c>
    </row>
    <row r="538" spans="1:16" ht="12.75">
      <c r="A538" s="38" t="s">
        <v>375</v>
      </c>
      <c r="B538" s="37" t="s">
        <v>87</v>
      </c>
      <c r="C538" s="38" t="s">
        <v>1483</v>
      </c>
      <c r="D538" s="64">
        <v>7786.43</v>
      </c>
      <c r="E538" s="64"/>
      <c r="F538" s="64">
        <v>15572.86</v>
      </c>
      <c r="G538" s="64">
        <v>7786.43</v>
      </c>
      <c r="H538" s="64">
        <v>0</v>
      </c>
      <c r="I538" s="60">
        <v>15572.86</v>
      </c>
      <c r="J538" s="64">
        <v>7786.43</v>
      </c>
      <c r="K538" s="64">
        <v>20207.7</v>
      </c>
      <c r="L538" s="64"/>
      <c r="M538" s="64"/>
      <c r="N538" s="64"/>
      <c r="O538" s="64"/>
      <c r="P538" s="60">
        <f>SUM(D538:O538)</f>
        <v>74712.71</v>
      </c>
    </row>
    <row r="539" spans="1:16" ht="12.75">
      <c r="A539" s="38" t="s">
        <v>1484</v>
      </c>
      <c r="B539" s="37" t="s">
        <v>87</v>
      </c>
      <c r="C539" s="38" t="s">
        <v>1485</v>
      </c>
      <c r="D539" s="64"/>
      <c r="E539" s="64">
        <v>120</v>
      </c>
      <c r="F539" s="64">
        <v>0</v>
      </c>
      <c r="G539" s="64">
        <v>0</v>
      </c>
      <c r="H539" s="64">
        <v>378</v>
      </c>
      <c r="I539" s="60">
        <v>0</v>
      </c>
      <c r="J539" s="64">
        <v>0</v>
      </c>
      <c r="K539" s="64">
        <v>151.2</v>
      </c>
      <c r="L539" s="64"/>
      <c r="M539" s="64"/>
      <c r="N539" s="64"/>
      <c r="O539" s="64"/>
      <c r="P539" s="60">
        <f>SUM(D539:O539)</f>
        <v>649.2</v>
      </c>
    </row>
    <row r="540" spans="1:16" ht="12.75">
      <c r="A540" s="38" t="s">
        <v>967</v>
      </c>
      <c r="B540" s="37" t="s">
        <v>87</v>
      </c>
      <c r="C540" s="38" t="s">
        <v>968</v>
      </c>
      <c r="D540" s="64">
        <v>37848.84</v>
      </c>
      <c r="E540" s="64">
        <v>53236.89</v>
      </c>
      <c r="F540" s="64">
        <v>23256.37</v>
      </c>
      <c r="G540" s="64">
        <v>79977.06</v>
      </c>
      <c r="H540" s="64">
        <v>27953.62</v>
      </c>
      <c r="I540" s="60">
        <v>38936.86</v>
      </c>
      <c r="J540" s="64">
        <v>5329.88</v>
      </c>
      <c r="K540" s="64">
        <v>28965.56</v>
      </c>
      <c r="L540" s="64"/>
      <c r="M540" s="64"/>
      <c r="N540" s="64"/>
      <c r="O540" s="64"/>
      <c r="P540" s="60">
        <f>SUM(D540:O540)</f>
        <v>295505.07999999996</v>
      </c>
    </row>
    <row r="541" spans="1:16" ht="12.75">
      <c r="A541" s="22" t="s">
        <v>1427</v>
      </c>
      <c r="B541" s="24"/>
      <c r="C541" s="23" t="s">
        <v>970</v>
      </c>
      <c r="D541" s="64">
        <f>SUM(D542:D543)</f>
        <v>5121.84</v>
      </c>
      <c r="E541" s="64">
        <f aca="true" t="shared" si="218" ref="E541:P541">SUM(E542:E543)</f>
        <v>400</v>
      </c>
      <c r="F541" s="64">
        <f t="shared" si="218"/>
        <v>400</v>
      </c>
      <c r="G541" s="64">
        <f>SUM(G542:G543)</f>
        <v>340</v>
      </c>
      <c r="H541" s="64">
        <f t="shared" si="218"/>
        <v>200</v>
      </c>
      <c r="I541" s="64">
        <f t="shared" si="218"/>
        <v>200</v>
      </c>
      <c r="J541" s="64">
        <f t="shared" si="218"/>
        <v>2195.49</v>
      </c>
      <c r="K541" s="64">
        <f t="shared" si="218"/>
        <v>983.31</v>
      </c>
      <c r="L541" s="64">
        <f t="shared" si="218"/>
        <v>1000</v>
      </c>
      <c r="M541" s="64">
        <f t="shared" si="218"/>
        <v>1000</v>
      </c>
      <c r="N541" s="64">
        <f t="shared" si="218"/>
        <v>1000</v>
      </c>
      <c r="O541" s="64">
        <f t="shared" si="218"/>
        <v>959.36</v>
      </c>
      <c r="P541" s="64">
        <f t="shared" si="218"/>
        <v>13800</v>
      </c>
    </row>
    <row r="542" spans="1:16" ht="12.75">
      <c r="A542" s="22" t="s">
        <v>1428</v>
      </c>
      <c r="B542" s="24" t="s">
        <v>380</v>
      </c>
      <c r="C542" s="23" t="s">
        <v>376</v>
      </c>
      <c r="D542" s="64">
        <v>5121.84</v>
      </c>
      <c r="E542" s="64">
        <v>400</v>
      </c>
      <c r="F542" s="64">
        <v>400</v>
      </c>
      <c r="G542" s="64">
        <v>340</v>
      </c>
      <c r="H542" s="64">
        <v>200</v>
      </c>
      <c r="I542" s="60">
        <v>200</v>
      </c>
      <c r="J542" s="64">
        <v>2195.49</v>
      </c>
      <c r="K542" s="64">
        <v>983.31</v>
      </c>
      <c r="L542" s="64">
        <v>1000</v>
      </c>
      <c r="M542" s="64">
        <f>L542</f>
        <v>1000</v>
      </c>
      <c r="N542" s="64">
        <f>M542</f>
        <v>1000</v>
      </c>
      <c r="O542" s="64">
        <v>959.36</v>
      </c>
      <c r="P542" s="60">
        <f>SUM(D542:O542)</f>
        <v>13800</v>
      </c>
    </row>
    <row r="543" spans="1:16" ht="12.75">
      <c r="A543" s="22" t="s">
        <v>1429</v>
      </c>
      <c r="B543" s="24" t="s">
        <v>380</v>
      </c>
      <c r="C543" s="23" t="s">
        <v>377</v>
      </c>
      <c r="D543" s="64">
        <v>0</v>
      </c>
      <c r="E543" s="64"/>
      <c r="F543" s="64"/>
      <c r="G543" s="64"/>
      <c r="H543" s="64">
        <v>0</v>
      </c>
      <c r="I543" s="60">
        <v>0</v>
      </c>
      <c r="J543" s="64">
        <v>0</v>
      </c>
      <c r="K543" s="64">
        <v>0</v>
      </c>
      <c r="L543" s="64"/>
      <c r="M543" s="64"/>
      <c r="N543" s="64"/>
      <c r="O543" s="64"/>
      <c r="P543" s="60">
        <f>SUM(D543:O543)</f>
        <v>0</v>
      </c>
    </row>
    <row r="544" spans="1:16" ht="12.75">
      <c r="A544" s="38" t="s">
        <v>969</v>
      </c>
      <c r="B544" s="37" t="s">
        <v>87</v>
      </c>
      <c r="C544" s="38" t="s">
        <v>970</v>
      </c>
      <c r="D544" s="64">
        <v>21349.47</v>
      </c>
      <c r="E544" s="64">
        <v>29419.32</v>
      </c>
      <c r="F544" s="64">
        <v>72670.93</v>
      </c>
      <c r="G544" s="64">
        <v>23442.3</v>
      </c>
      <c r="H544" s="64">
        <v>45619.77</v>
      </c>
      <c r="I544" s="60">
        <v>27743.29</v>
      </c>
      <c r="J544" s="64">
        <v>34168.47</v>
      </c>
      <c r="K544" s="64">
        <v>22269.41</v>
      </c>
      <c r="L544" s="64"/>
      <c r="M544" s="64"/>
      <c r="N544" s="64"/>
      <c r="O544" s="64"/>
      <c r="P544" s="60">
        <f aca="true" t="shared" si="219" ref="P544:P555">SUM(D544:O544)</f>
        <v>276682.95999999996</v>
      </c>
    </row>
    <row r="545" spans="1:16" ht="12.75">
      <c r="A545" s="38" t="s">
        <v>316</v>
      </c>
      <c r="B545" s="37" t="s">
        <v>94</v>
      </c>
      <c r="C545" s="38" t="s">
        <v>32</v>
      </c>
      <c r="D545" s="64"/>
      <c r="E545" s="64"/>
      <c r="F545" s="64"/>
      <c r="G545" s="64"/>
      <c r="H545" s="64">
        <v>0</v>
      </c>
      <c r="I545" s="60">
        <v>0</v>
      </c>
      <c r="J545" s="64">
        <v>0</v>
      </c>
      <c r="K545" s="64"/>
      <c r="L545" s="64"/>
      <c r="M545" s="64"/>
      <c r="N545" s="64"/>
      <c r="O545" s="64"/>
      <c r="P545" s="60">
        <f t="shared" si="219"/>
        <v>0</v>
      </c>
    </row>
    <row r="546" spans="1:16" ht="12.75">
      <c r="A546" s="38" t="s">
        <v>1086</v>
      </c>
      <c r="B546" s="37" t="s">
        <v>139</v>
      </c>
      <c r="C546" s="38" t="s">
        <v>1087</v>
      </c>
      <c r="D546" s="64">
        <v>19.2</v>
      </c>
      <c r="E546" s="64"/>
      <c r="F546" s="64"/>
      <c r="G546" s="64"/>
      <c r="H546" s="64">
        <v>4.06</v>
      </c>
      <c r="I546" s="60">
        <v>0</v>
      </c>
      <c r="J546" s="64"/>
      <c r="K546" s="64"/>
      <c r="L546" s="64"/>
      <c r="M546" s="64"/>
      <c r="N546" s="64"/>
      <c r="O546" s="64"/>
      <c r="P546" s="60">
        <f t="shared" si="219"/>
        <v>23.259999999999998</v>
      </c>
    </row>
    <row r="547" spans="1:16" ht="12.75">
      <c r="A547" s="38" t="s">
        <v>1088</v>
      </c>
      <c r="B547" s="37" t="s">
        <v>143</v>
      </c>
      <c r="C547" s="38" t="s">
        <v>1089</v>
      </c>
      <c r="D547" s="64">
        <v>0</v>
      </c>
      <c r="E547" s="64"/>
      <c r="F547" s="64"/>
      <c r="G547" s="64"/>
      <c r="H547" s="64">
        <v>283.84</v>
      </c>
      <c r="I547" s="60">
        <v>0</v>
      </c>
      <c r="J547" s="64"/>
      <c r="K547" s="64"/>
      <c r="L547" s="64"/>
      <c r="M547" s="64"/>
      <c r="N547" s="64"/>
      <c r="O547" s="64"/>
      <c r="P547" s="60">
        <f t="shared" si="219"/>
        <v>283.84</v>
      </c>
    </row>
    <row r="548" spans="1:16" ht="12.75">
      <c r="A548" s="38" t="s">
        <v>1090</v>
      </c>
      <c r="B548" s="37" t="s">
        <v>141</v>
      </c>
      <c r="C548" s="38" t="s">
        <v>1091</v>
      </c>
      <c r="D548" s="64">
        <v>8110.48</v>
      </c>
      <c r="E548" s="64">
        <v>248</v>
      </c>
      <c r="F548" s="64"/>
      <c r="G548" s="64"/>
      <c r="H548" s="64">
        <v>-6671.5</v>
      </c>
      <c r="I548" s="60">
        <v>0</v>
      </c>
      <c r="J548" s="64"/>
      <c r="K548" s="64"/>
      <c r="L548" s="64"/>
      <c r="M548" s="64"/>
      <c r="N548" s="64"/>
      <c r="O548" s="64"/>
      <c r="P548" s="60">
        <f t="shared" si="219"/>
        <v>1686.9799999999996</v>
      </c>
    </row>
    <row r="549" spans="1:16" ht="12.75">
      <c r="A549" s="38" t="s">
        <v>1092</v>
      </c>
      <c r="B549" s="37" t="s">
        <v>1059</v>
      </c>
      <c r="C549" s="38" t="s">
        <v>1093</v>
      </c>
      <c r="D549" s="64">
        <v>0</v>
      </c>
      <c r="E549" s="64"/>
      <c r="F549" s="64"/>
      <c r="G549" s="64"/>
      <c r="H549" s="64">
        <v>6383.6</v>
      </c>
      <c r="I549" s="60">
        <v>0</v>
      </c>
      <c r="J549" s="64"/>
      <c r="K549" s="64"/>
      <c r="L549" s="64"/>
      <c r="M549" s="64"/>
      <c r="N549" s="64"/>
      <c r="O549" s="64"/>
      <c r="P549" s="60">
        <f t="shared" si="219"/>
        <v>6383.6</v>
      </c>
    </row>
    <row r="550" spans="1:16" ht="12.75">
      <c r="A550" s="38" t="s">
        <v>1094</v>
      </c>
      <c r="B550" s="37" t="s">
        <v>116</v>
      </c>
      <c r="C550" s="38" t="s">
        <v>1095</v>
      </c>
      <c r="D550" s="64"/>
      <c r="E550" s="64"/>
      <c r="F550" s="64"/>
      <c r="G550" s="64"/>
      <c r="H550" s="64"/>
      <c r="I550" s="60"/>
      <c r="J550" s="64"/>
      <c r="K550" s="64"/>
      <c r="L550" s="64"/>
      <c r="M550" s="64"/>
      <c r="N550" s="64"/>
      <c r="O550" s="64"/>
      <c r="P550" s="60">
        <f t="shared" si="219"/>
        <v>0</v>
      </c>
    </row>
    <row r="551" spans="1:16" ht="12.75">
      <c r="A551" s="38" t="s">
        <v>1096</v>
      </c>
      <c r="B551" s="37" t="s">
        <v>99</v>
      </c>
      <c r="C551" s="38" t="s">
        <v>1097</v>
      </c>
      <c r="D551" s="64"/>
      <c r="E551" s="64"/>
      <c r="F551" s="64"/>
      <c r="G551" s="64"/>
      <c r="H551" s="64"/>
      <c r="I551" s="60">
        <v>366.85</v>
      </c>
      <c r="J551" s="64"/>
      <c r="K551" s="64"/>
      <c r="L551" s="64"/>
      <c r="M551" s="64"/>
      <c r="N551" s="64"/>
      <c r="O551" s="64"/>
      <c r="P551" s="60">
        <f t="shared" si="219"/>
        <v>366.85</v>
      </c>
    </row>
    <row r="552" spans="1:16" ht="12.75">
      <c r="A552" s="38" t="s">
        <v>1098</v>
      </c>
      <c r="B552" s="37" t="s">
        <v>135</v>
      </c>
      <c r="C552" s="38" t="s">
        <v>1099</v>
      </c>
      <c r="D552" s="64"/>
      <c r="E552" s="64"/>
      <c r="F552" s="64"/>
      <c r="G552" s="64"/>
      <c r="H552" s="64"/>
      <c r="I552" s="60"/>
      <c r="J552" s="64"/>
      <c r="K552" s="64"/>
      <c r="L552" s="64"/>
      <c r="M552" s="64"/>
      <c r="N552" s="64"/>
      <c r="O552" s="64"/>
      <c r="P552" s="60">
        <f t="shared" si="219"/>
        <v>0</v>
      </c>
    </row>
    <row r="553" spans="1:16" ht="12.75">
      <c r="A553" s="38" t="s">
        <v>1385</v>
      </c>
      <c r="B553" s="37" t="s">
        <v>90</v>
      </c>
      <c r="C553" s="38" t="s">
        <v>1649</v>
      </c>
      <c r="D553" s="64"/>
      <c r="E553" s="64"/>
      <c r="F553" s="64"/>
      <c r="G553" s="64"/>
      <c r="H553" s="64"/>
      <c r="I553" s="60">
        <v>283276.09</v>
      </c>
      <c r="J553" s="64"/>
      <c r="K553" s="64">
        <v>63372</v>
      </c>
      <c r="L553" s="64"/>
      <c r="M553" s="64"/>
      <c r="N553" s="64"/>
      <c r="O553" s="64"/>
      <c r="P553" s="60">
        <f t="shared" si="219"/>
        <v>346648.09</v>
      </c>
    </row>
    <row r="554" spans="1:16" ht="12.75">
      <c r="A554" s="38" t="s">
        <v>1536</v>
      </c>
      <c r="B554" s="37" t="s">
        <v>140</v>
      </c>
      <c r="C554" s="38" t="s">
        <v>1537</v>
      </c>
      <c r="D554" s="64"/>
      <c r="E554" s="64"/>
      <c r="F554" s="64"/>
      <c r="G554" s="64">
        <v>1825.01</v>
      </c>
      <c r="H554" s="64">
        <v>1865.5</v>
      </c>
      <c r="I554" s="60">
        <v>0</v>
      </c>
      <c r="J554" s="64"/>
      <c r="K554" s="64"/>
      <c r="L554" s="64"/>
      <c r="M554" s="64"/>
      <c r="N554" s="64"/>
      <c r="O554" s="64"/>
      <c r="P554" s="60">
        <f t="shared" si="219"/>
        <v>3690.51</v>
      </c>
    </row>
    <row r="555" spans="1:16" ht="12.75">
      <c r="A555" s="38" t="s">
        <v>1624</v>
      </c>
      <c r="B555" s="37" t="s">
        <v>102</v>
      </c>
      <c r="C555" s="38" t="s">
        <v>1625</v>
      </c>
      <c r="D555" s="64"/>
      <c r="E555" s="64"/>
      <c r="F555" s="64"/>
      <c r="G555" s="64"/>
      <c r="H555" s="64">
        <v>127.5</v>
      </c>
      <c r="I555" s="60">
        <v>0</v>
      </c>
      <c r="J555" s="64"/>
      <c r="K555" s="64"/>
      <c r="L555" s="64"/>
      <c r="M555" s="64"/>
      <c r="N555" s="64"/>
      <c r="O555" s="64"/>
      <c r="P555" s="60">
        <f t="shared" si="219"/>
        <v>127.5</v>
      </c>
    </row>
    <row r="556" spans="1:16" ht="12.75">
      <c r="A556" s="51" t="s">
        <v>971</v>
      </c>
      <c r="B556" s="37"/>
      <c r="C556" s="51" t="s">
        <v>972</v>
      </c>
      <c r="D556" s="50">
        <f aca="true" t="shared" si="220" ref="D556:O556">SUM(D557+D573)</f>
        <v>850948.6199999999</v>
      </c>
      <c r="E556" s="50">
        <f aca="true" t="shared" si="221" ref="E556:J556">SUM(E557+E573)</f>
        <v>520422.89999999997</v>
      </c>
      <c r="F556" s="50">
        <f t="shared" si="221"/>
        <v>606177.88</v>
      </c>
      <c r="G556" s="50">
        <f t="shared" si="221"/>
        <v>499073.54</v>
      </c>
      <c r="H556" s="50">
        <f t="shared" si="221"/>
        <v>499798.91000000003</v>
      </c>
      <c r="I556" s="50">
        <f t="shared" si="221"/>
        <v>333038.2</v>
      </c>
      <c r="J556" s="50">
        <f t="shared" si="221"/>
        <v>1297497.5900000003</v>
      </c>
      <c r="K556" s="50">
        <f t="shared" si="220"/>
        <v>333427.4600000001</v>
      </c>
      <c r="L556" s="50">
        <f t="shared" si="220"/>
        <v>332800</v>
      </c>
      <c r="M556" s="50">
        <f t="shared" si="220"/>
        <v>332800</v>
      </c>
      <c r="N556" s="50">
        <f t="shared" si="220"/>
        <v>332800</v>
      </c>
      <c r="O556" s="50">
        <f t="shared" si="220"/>
        <v>332800</v>
      </c>
      <c r="P556" s="50">
        <f>SUM(P557+P573)</f>
        <v>6271585.1</v>
      </c>
    </row>
    <row r="557" spans="1:16" ht="12.75">
      <c r="A557" s="53" t="s">
        <v>973</v>
      </c>
      <c r="B557" s="37"/>
      <c r="C557" s="53" t="s">
        <v>974</v>
      </c>
      <c r="D557" s="55">
        <f aca="true" t="shared" si="222" ref="D557:I557">SUM(D558+D562+D567)</f>
        <v>840092.8499999999</v>
      </c>
      <c r="E557" s="55">
        <f>SUM(E558+E562+E567)</f>
        <v>516121.24</v>
      </c>
      <c r="F557" s="55">
        <f>SUM(F558+F562+F567)</f>
        <v>597650.6</v>
      </c>
      <c r="G557" s="55">
        <f>SUM(G558+G562+G567)</f>
        <v>494611.36</v>
      </c>
      <c r="H557" s="55">
        <f t="shared" si="222"/>
        <v>484104.88</v>
      </c>
      <c r="I557" s="55">
        <f t="shared" si="222"/>
        <v>326176.53</v>
      </c>
      <c r="J557" s="55">
        <f>SUM(J558+J562+J567+J566)</f>
        <v>1283696.9800000002</v>
      </c>
      <c r="K557" s="55">
        <f aca="true" t="shared" si="223" ref="K557:P557">SUM(K558+K562+K567+K566)</f>
        <v>322864.44000000006</v>
      </c>
      <c r="L557" s="55">
        <f t="shared" si="223"/>
        <v>332800</v>
      </c>
      <c r="M557" s="55">
        <f t="shared" si="223"/>
        <v>332800</v>
      </c>
      <c r="N557" s="55">
        <f t="shared" si="223"/>
        <v>332800</v>
      </c>
      <c r="O557" s="55">
        <f t="shared" si="223"/>
        <v>332800</v>
      </c>
      <c r="P557" s="55">
        <f t="shared" si="223"/>
        <v>6196518.88</v>
      </c>
    </row>
    <row r="558" spans="1:16" ht="23.25" customHeight="1">
      <c r="A558" s="56" t="s">
        <v>975</v>
      </c>
      <c r="B558" s="37"/>
      <c r="C558" s="61" t="s">
        <v>976</v>
      </c>
      <c r="D558" s="62">
        <f aca="true" t="shared" si="224" ref="D558:O558">SUM(D559:D561)</f>
        <v>723991.6599999999</v>
      </c>
      <c r="E558" s="62">
        <f>SUM(E559:E561)</f>
        <v>425988.11</v>
      </c>
      <c r="F558" s="62">
        <f>SUM(F559:F561)</f>
        <v>459527.85000000003</v>
      </c>
      <c r="G558" s="62">
        <f>SUM(G559:G561)</f>
        <v>379935.91000000003</v>
      </c>
      <c r="H558" s="62">
        <f t="shared" si="224"/>
        <v>370320.26999999996</v>
      </c>
      <c r="I558" s="62">
        <f t="shared" si="224"/>
        <v>228535.52</v>
      </c>
      <c r="J558" s="62">
        <f t="shared" si="224"/>
        <v>263548.78</v>
      </c>
      <c r="K558" s="62">
        <f t="shared" si="224"/>
        <v>237088.66000000003</v>
      </c>
      <c r="L558" s="62">
        <f t="shared" si="224"/>
        <v>243000</v>
      </c>
      <c r="M558" s="62">
        <f t="shared" si="224"/>
        <v>243000</v>
      </c>
      <c r="N558" s="62">
        <f t="shared" si="224"/>
        <v>243000</v>
      </c>
      <c r="O558" s="62">
        <f t="shared" si="224"/>
        <v>243000</v>
      </c>
      <c r="P558" s="62">
        <f>SUM(P559:P561)</f>
        <v>4060936.76</v>
      </c>
    </row>
    <row r="559" spans="1:16" ht="12.75">
      <c r="A559" s="38" t="s">
        <v>977</v>
      </c>
      <c r="B559" s="37" t="s">
        <v>87</v>
      </c>
      <c r="C559" s="38" t="s">
        <v>978</v>
      </c>
      <c r="D559" s="64">
        <v>434365.98</v>
      </c>
      <c r="E559" s="64">
        <v>255572.09</v>
      </c>
      <c r="F559" s="64">
        <v>275698.01</v>
      </c>
      <c r="G559" s="64">
        <v>227944.45</v>
      </c>
      <c r="H559" s="64">
        <v>222173.46</v>
      </c>
      <c r="I559" s="60">
        <v>137102.21</v>
      </c>
      <c r="J559" s="64">
        <v>158110.25</v>
      </c>
      <c r="K559" s="64">
        <v>142237.2</v>
      </c>
      <c r="L559" s="64">
        <v>145800</v>
      </c>
      <c r="M559" s="64">
        <f>L559</f>
        <v>145800</v>
      </c>
      <c r="N559" s="64">
        <f>M559</f>
        <v>145800</v>
      </c>
      <c r="O559" s="64">
        <f>N559</f>
        <v>145800</v>
      </c>
      <c r="P559" s="60">
        <f>SUM(D559:O559)</f>
        <v>2436403.65</v>
      </c>
    </row>
    <row r="560" spans="1:16" ht="12.75">
      <c r="A560" s="38" t="s">
        <v>979</v>
      </c>
      <c r="B560" s="37" t="s">
        <v>88</v>
      </c>
      <c r="C560" s="38" t="s">
        <v>980</v>
      </c>
      <c r="D560" s="64">
        <v>181017.34</v>
      </c>
      <c r="E560" s="64">
        <v>106513.02</v>
      </c>
      <c r="F560" s="64">
        <v>114897.71</v>
      </c>
      <c r="G560" s="64">
        <v>94997.64</v>
      </c>
      <c r="H560" s="64">
        <v>92595.89</v>
      </c>
      <c r="I560" s="60">
        <v>57148.81</v>
      </c>
      <c r="J560" s="64">
        <v>65901</v>
      </c>
      <c r="K560" s="64">
        <v>59284.79</v>
      </c>
      <c r="L560" s="64">
        <v>60750</v>
      </c>
      <c r="M560" s="64">
        <f aca="true" t="shared" si="225" ref="M560:O561">L560</f>
        <v>60750</v>
      </c>
      <c r="N560" s="64">
        <f t="shared" si="225"/>
        <v>60750</v>
      </c>
      <c r="O560" s="64">
        <f t="shared" si="225"/>
        <v>60750</v>
      </c>
      <c r="P560" s="60">
        <f>SUM(D560:O560)</f>
        <v>1015356.2</v>
      </c>
    </row>
    <row r="561" spans="1:16" ht="12.75">
      <c r="A561" s="38" t="s">
        <v>981</v>
      </c>
      <c r="B561" s="37" t="s">
        <v>89</v>
      </c>
      <c r="C561" s="38" t="s">
        <v>982</v>
      </c>
      <c r="D561" s="64">
        <v>108608.34</v>
      </c>
      <c r="E561" s="64">
        <v>63903</v>
      </c>
      <c r="F561" s="64">
        <v>68932.13</v>
      </c>
      <c r="G561" s="64">
        <v>56993.82</v>
      </c>
      <c r="H561" s="64">
        <v>55550.92</v>
      </c>
      <c r="I561" s="60">
        <v>34284.5</v>
      </c>
      <c r="J561" s="64">
        <v>39537.53</v>
      </c>
      <c r="K561" s="64">
        <v>35566.67</v>
      </c>
      <c r="L561" s="64">
        <v>36450</v>
      </c>
      <c r="M561" s="64">
        <f t="shared" si="225"/>
        <v>36450</v>
      </c>
      <c r="N561" s="64">
        <f t="shared" si="225"/>
        <v>36450</v>
      </c>
      <c r="O561" s="64">
        <f t="shared" si="225"/>
        <v>36450</v>
      </c>
      <c r="P561" s="60">
        <f>SUM(D561:O561)</f>
        <v>609176.9099999999</v>
      </c>
    </row>
    <row r="562" spans="1:16" ht="12.75">
      <c r="A562" s="56" t="s">
        <v>983</v>
      </c>
      <c r="B562" s="37"/>
      <c r="C562" s="56" t="s">
        <v>984</v>
      </c>
      <c r="D562" s="62">
        <f aca="true" t="shared" si="226" ref="D562:O562">SUM(D563:D565)</f>
        <v>17727.94</v>
      </c>
      <c r="E562" s="62">
        <f t="shared" si="226"/>
        <v>23888.55</v>
      </c>
      <c r="F562" s="62">
        <f t="shared" si="226"/>
        <v>49177.67</v>
      </c>
      <c r="G562" s="62">
        <f t="shared" si="226"/>
        <v>34983.479999999996</v>
      </c>
      <c r="H562" s="62">
        <f t="shared" si="226"/>
        <v>25491.47</v>
      </c>
      <c r="I562" s="62">
        <f>SUM(I563:I565)</f>
        <v>27673.57</v>
      </c>
      <c r="J562" s="62">
        <f>SUM(J563:J565)</f>
        <v>945481.88</v>
      </c>
      <c r="K562" s="62">
        <f t="shared" si="226"/>
        <v>18131.97</v>
      </c>
      <c r="L562" s="62">
        <f t="shared" si="226"/>
        <v>22000</v>
      </c>
      <c r="M562" s="62">
        <f t="shared" si="226"/>
        <v>22000</v>
      </c>
      <c r="N562" s="62">
        <f t="shared" si="226"/>
        <v>22000</v>
      </c>
      <c r="O562" s="62">
        <f t="shared" si="226"/>
        <v>22000</v>
      </c>
      <c r="P562" s="62">
        <f>SUM(P563:P565)</f>
        <v>1230556.53</v>
      </c>
    </row>
    <row r="563" spans="1:16" ht="12.75">
      <c r="A563" s="38" t="s">
        <v>985</v>
      </c>
      <c r="B563" s="37" t="s">
        <v>87</v>
      </c>
      <c r="C563" s="38" t="s">
        <v>986</v>
      </c>
      <c r="D563" s="64">
        <v>10636.42</v>
      </c>
      <c r="E563" s="64">
        <v>14332.19</v>
      </c>
      <c r="F563" s="64">
        <v>29505.95</v>
      </c>
      <c r="G563" s="64">
        <v>20989.39</v>
      </c>
      <c r="H563" s="64">
        <v>15294.23</v>
      </c>
      <c r="I563" s="60">
        <v>16603.66</v>
      </c>
      <c r="J563" s="64">
        <v>567288.55</v>
      </c>
      <c r="K563" s="64">
        <v>10878.92</v>
      </c>
      <c r="L563" s="64">
        <v>13200</v>
      </c>
      <c r="M563" s="64">
        <f>L563</f>
        <v>13200</v>
      </c>
      <c r="N563" s="64">
        <f>M563</f>
        <v>13200</v>
      </c>
      <c r="O563" s="64">
        <f>N563</f>
        <v>13200</v>
      </c>
      <c r="P563" s="60">
        <f>SUM(D563:O563)</f>
        <v>738329.31</v>
      </c>
    </row>
    <row r="564" spans="1:16" ht="12.75">
      <c r="A564" s="38" t="s">
        <v>987</v>
      </c>
      <c r="B564" s="37" t="s">
        <v>88</v>
      </c>
      <c r="C564" s="38" t="s">
        <v>988</v>
      </c>
      <c r="D564" s="64">
        <v>4432.31</v>
      </c>
      <c r="E564" s="64">
        <v>5972.91</v>
      </c>
      <c r="F564" s="64">
        <v>12294.91</v>
      </c>
      <c r="G564" s="64">
        <v>8746.55</v>
      </c>
      <c r="H564" s="64">
        <v>6373.43</v>
      </c>
      <c r="I564" s="60">
        <v>6918.68</v>
      </c>
      <c r="J564" s="64">
        <v>236370.94</v>
      </c>
      <c r="K564" s="64">
        <v>4533.16</v>
      </c>
      <c r="L564" s="64">
        <v>5500</v>
      </c>
      <c r="M564" s="64">
        <f aca="true" t="shared" si="227" ref="M564:O565">L564</f>
        <v>5500</v>
      </c>
      <c r="N564" s="64">
        <f t="shared" si="227"/>
        <v>5500</v>
      </c>
      <c r="O564" s="64">
        <f t="shared" si="227"/>
        <v>5500</v>
      </c>
      <c r="P564" s="60">
        <f>SUM(D564:O564)</f>
        <v>307642.88999999996</v>
      </c>
    </row>
    <row r="565" spans="1:16" ht="12.75">
      <c r="A565" s="38" t="s">
        <v>989</v>
      </c>
      <c r="B565" s="37" t="s">
        <v>89</v>
      </c>
      <c r="C565" s="38" t="s">
        <v>990</v>
      </c>
      <c r="D565" s="64">
        <v>2659.21</v>
      </c>
      <c r="E565" s="64">
        <v>3583.45</v>
      </c>
      <c r="F565" s="64">
        <v>7376.81</v>
      </c>
      <c r="G565" s="64">
        <v>5247.54</v>
      </c>
      <c r="H565" s="64">
        <v>3823.81</v>
      </c>
      <c r="I565" s="60">
        <v>4151.23</v>
      </c>
      <c r="J565" s="64">
        <v>141822.39</v>
      </c>
      <c r="K565" s="64">
        <v>2719.89</v>
      </c>
      <c r="L565" s="64">
        <v>3300</v>
      </c>
      <c r="M565" s="64">
        <f t="shared" si="227"/>
        <v>3300</v>
      </c>
      <c r="N565" s="64">
        <f t="shared" si="227"/>
        <v>3300</v>
      </c>
      <c r="O565" s="64">
        <f t="shared" si="227"/>
        <v>3300</v>
      </c>
      <c r="P565" s="60">
        <f>SUM(D565:O565)</f>
        <v>184584.33000000002</v>
      </c>
    </row>
    <row r="566" spans="1:16" ht="12.75">
      <c r="A566" s="56" t="s">
        <v>1266</v>
      </c>
      <c r="B566" s="37" t="s">
        <v>90</v>
      </c>
      <c r="C566" s="56" t="s">
        <v>1267</v>
      </c>
      <c r="D566" s="62"/>
      <c r="E566" s="62"/>
      <c r="F566" s="62">
        <v>0</v>
      </c>
      <c r="G566" s="62">
        <v>0</v>
      </c>
      <c r="H566" s="62">
        <v>0</v>
      </c>
      <c r="I566" s="62">
        <v>0</v>
      </c>
      <c r="J566" s="62">
        <v>2977.75</v>
      </c>
      <c r="K566" s="62">
        <v>2933.2</v>
      </c>
      <c r="L566" s="62"/>
      <c r="M566" s="62"/>
      <c r="N566" s="62"/>
      <c r="O566" s="62"/>
      <c r="P566" s="60">
        <f>SUM(D566:O566)</f>
        <v>5910.95</v>
      </c>
    </row>
    <row r="567" spans="1:16" ht="12.75">
      <c r="A567" s="56" t="s">
        <v>991</v>
      </c>
      <c r="B567" s="37"/>
      <c r="C567" s="56" t="s">
        <v>992</v>
      </c>
      <c r="D567" s="62">
        <f>D568</f>
        <v>98373.25</v>
      </c>
      <c r="E567" s="62">
        <f>E568</f>
        <v>66244.58000000002</v>
      </c>
      <c r="F567" s="62">
        <f>F568</f>
        <v>88945.08</v>
      </c>
      <c r="G567" s="62">
        <f aca="true" t="shared" si="228" ref="G567:P567">G568</f>
        <v>79691.96999999999</v>
      </c>
      <c r="H567" s="62">
        <f t="shared" si="228"/>
        <v>88293.14</v>
      </c>
      <c r="I567" s="62">
        <f t="shared" si="228"/>
        <v>69967.44</v>
      </c>
      <c r="J567" s="62">
        <f t="shared" si="228"/>
        <v>71688.57</v>
      </c>
      <c r="K567" s="62">
        <f t="shared" si="228"/>
        <v>64710.61</v>
      </c>
      <c r="L567" s="62">
        <f t="shared" si="228"/>
        <v>67800</v>
      </c>
      <c r="M567" s="62">
        <f t="shared" si="228"/>
        <v>67800</v>
      </c>
      <c r="N567" s="62">
        <f t="shared" si="228"/>
        <v>67800</v>
      </c>
      <c r="O567" s="62">
        <f t="shared" si="228"/>
        <v>67800</v>
      </c>
      <c r="P567" s="62">
        <f t="shared" si="228"/>
        <v>899114.6399999999</v>
      </c>
    </row>
    <row r="568" spans="1:16" ht="12.75">
      <c r="A568" s="56" t="s">
        <v>468</v>
      </c>
      <c r="B568" s="37"/>
      <c r="C568" s="56" t="s">
        <v>469</v>
      </c>
      <c r="D568" s="62">
        <f>D569+D571</f>
        <v>98373.25</v>
      </c>
      <c r="E568" s="62">
        <f>SUM(E569:E572)</f>
        <v>66244.58000000002</v>
      </c>
      <c r="F568" s="62">
        <f aca="true" t="shared" si="229" ref="F568:P568">SUM(F569:F572)</f>
        <v>88945.08</v>
      </c>
      <c r="G568" s="62">
        <f t="shared" si="229"/>
        <v>79691.96999999999</v>
      </c>
      <c r="H568" s="62">
        <f t="shared" si="229"/>
        <v>88293.14</v>
      </c>
      <c r="I568" s="62">
        <f t="shared" si="229"/>
        <v>69967.44</v>
      </c>
      <c r="J568" s="62">
        <f t="shared" si="229"/>
        <v>71688.57</v>
      </c>
      <c r="K568" s="62">
        <f t="shared" si="229"/>
        <v>64710.61</v>
      </c>
      <c r="L568" s="62">
        <f t="shared" si="229"/>
        <v>67800</v>
      </c>
      <c r="M568" s="62">
        <f t="shared" si="229"/>
        <v>67800</v>
      </c>
      <c r="N568" s="62">
        <f t="shared" si="229"/>
        <v>67800</v>
      </c>
      <c r="O568" s="62">
        <f t="shared" si="229"/>
        <v>67800</v>
      </c>
      <c r="P568" s="62">
        <f t="shared" si="229"/>
        <v>899114.6399999999</v>
      </c>
    </row>
    <row r="569" spans="1:16" ht="12.75">
      <c r="A569" s="38" t="s">
        <v>993</v>
      </c>
      <c r="B569" s="37" t="s">
        <v>87</v>
      </c>
      <c r="C569" s="38" t="s">
        <v>994</v>
      </c>
      <c r="D569" s="64">
        <v>35539.55</v>
      </c>
      <c r="E569" s="64">
        <v>17982.97</v>
      </c>
      <c r="F569" s="64">
        <v>41859.11</v>
      </c>
      <c r="G569" s="64">
        <v>34680.47</v>
      </c>
      <c r="H569" s="64">
        <v>42337.21</v>
      </c>
      <c r="I569" s="60">
        <v>31748.43</v>
      </c>
      <c r="J569" s="64">
        <v>28108.81</v>
      </c>
      <c r="K569" s="64">
        <v>26716.85</v>
      </c>
      <c r="L569" s="64">
        <v>28800</v>
      </c>
      <c r="M569" s="64">
        <f>L569</f>
        <v>28800</v>
      </c>
      <c r="N569" s="64">
        <f>M569</f>
        <v>28800</v>
      </c>
      <c r="O569" s="64">
        <f>N569</f>
        <v>28800</v>
      </c>
      <c r="P569" s="60">
        <f>SUM(D569:O569)</f>
        <v>374173.4</v>
      </c>
    </row>
    <row r="570" spans="1:16" ht="12.75">
      <c r="A570" s="38" t="s">
        <v>1494</v>
      </c>
      <c r="B570" s="37" t="s">
        <v>87</v>
      </c>
      <c r="C570" s="38" t="s">
        <v>1495</v>
      </c>
      <c r="D570" s="64">
        <v>0</v>
      </c>
      <c r="E570" s="64">
        <v>0</v>
      </c>
      <c r="F570" s="64">
        <v>0</v>
      </c>
      <c r="G570" s="64"/>
      <c r="H570" s="64"/>
      <c r="I570" s="60">
        <v>0</v>
      </c>
      <c r="J570" s="64">
        <v>0</v>
      </c>
      <c r="K570" s="64">
        <v>0</v>
      </c>
      <c r="L570" s="64"/>
      <c r="M570" s="64"/>
      <c r="N570" s="64"/>
      <c r="O570" s="64"/>
      <c r="P570" s="60">
        <f>SUM(D570:O570)</f>
        <v>0</v>
      </c>
    </row>
    <row r="571" spans="1:16" ht="12.75">
      <c r="A571" s="38" t="s">
        <v>1431</v>
      </c>
      <c r="B571" s="37" t="s">
        <v>87</v>
      </c>
      <c r="C571" s="38" t="s">
        <v>1486</v>
      </c>
      <c r="D571" s="64">
        <v>62833.7</v>
      </c>
      <c r="E571" s="64">
        <v>48080.79</v>
      </c>
      <c r="F571" s="64">
        <v>42252.86</v>
      </c>
      <c r="G571" s="64">
        <v>41740.27</v>
      </c>
      <c r="H571" s="64">
        <v>44693.15</v>
      </c>
      <c r="I571" s="60">
        <v>38219.01</v>
      </c>
      <c r="J571" s="64">
        <v>43579.76</v>
      </c>
      <c r="K571" s="64">
        <v>37993.76</v>
      </c>
      <c r="L571" s="64">
        <v>39000</v>
      </c>
      <c r="M571" s="64">
        <f>L571</f>
        <v>39000</v>
      </c>
      <c r="N571" s="64">
        <f>M571</f>
        <v>39000</v>
      </c>
      <c r="O571" s="64">
        <f>N571</f>
        <v>39000</v>
      </c>
      <c r="P571" s="60">
        <f>SUM(D571:O571)</f>
        <v>515393.3</v>
      </c>
    </row>
    <row r="572" spans="1:16" ht="12.75">
      <c r="A572" s="38" t="s">
        <v>1592</v>
      </c>
      <c r="B572" s="37" t="s">
        <v>192</v>
      </c>
      <c r="C572" s="38" t="s">
        <v>1593</v>
      </c>
      <c r="D572" s="64"/>
      <c r="E572" s="64">
        <v>180.82</v>
      </c>
      <c r="F572" s="64">
        <v>4833.11</v>
      </c>
      <c r="G572" s="64">
        <v>3271.23</v>
      </c>
      <c r="H572" s="64">
        <v>1262.78</v>
      </c>
      <c r="I572" s="60">
        <v>0</v>
      </c>
      <c r="J572" s="64">
        <v>0</v>
      </c>
      <c r="K572" s="64">
        <v>0</v>
      </c>
      <c r="L572" s="64"/>
      <c r="M572" s="64"/>
      <c r="N572" s="64"/>
      <c r="O572" s="64"/>
      <c r="P572" s="60">
        <f>SUM(D572:O572)</f>
        <v>9547.94</v>
      </c>
    </row>
    <row r="573" spans="1:16" ht="12.75">
      <c r="A573" s="53" t="s">
        <v>995</v>
      </c>
      <c r="B573" s="37"/>
      <c r="C573" s="53" t="s">
        <v>996</v>
      </c>
      <c r="D573" s="55">
        <f>D577</f>
        <v>10855.77</v>
      </c>
      <c r="E573" s="55">
        <f>E577</f>
        <v>4301.66</v>
      </c>
      <c r="F573" s="55">
        <f>F577</f>
        <v>8527.28</v>
      </c>
      <c r="G573" s="55">
        <f>G577</f>
        <v>4462.18</v>
      </c>
      <c r="H573" s="55">
        <f>H577+H574</f>
        <v>15694.03</v>
      </c>
      <c r="I573" s="55">
        <f>I574+I577</f>
        <v>6861.67</v>
      </c>
      <c r="J573" s="55">
        <f aca="true" t="shared" si="230" ref="J573:P573">J574+J577</f>
        <v>13800.61</v>
      </c>
      <c r="K573" s="55">
        <f t="shared" si="230"/>
        <v>10563.02</v>
      </c>
      <c r="L573" s="55">
        <f t="shared" si="230"/>
        <v>0</v>
      </c>
      <c r="M573" s="55">
        <f t="shared" si="230"/>
        <v>0</v>
      </c>
      <c r="N573" s="55">
        <f t="shared" si="230"/>
        <v>0</v>
      </c>
      <c r="O573" s="55">
        <f t="shared" si="230"/>
        <v>0</v>
      </c>
      <c r="P573" s="55">
        <f t="shared" si="230"/>
        <v>75066.22</v>
      </c>
    </row>
    <row r="574" spans="1:16" ht="12.75">
      <c r="A574" s="56" t="s">
        <v>1626</v>
      </c>
      <c r="B574" s="37"/>
      <c r="C574" s="61" t="s">
        <v>1627</v>
      </c>
      <c r="D574" s="62"/>
      <c r="E574" s="62"/>
      <c r="F574" s="62"/>
      <c r="G574" s="62"/>
      <c r="H574" s="62">
        <f>H575</f>
        <v>2822.59</v>
      </c>
      <c r="I574" s="62">
        <f>I575</f>
        <v>2955.93</v>
      </c>
      <c r="J574" s="62">
        <f aca="true" t="shared" si="231" ref="J574:P575">J575</f>
        <v>6926.45</v>
      </c>
      <c r="K574" s="62">
        <f t="shared" si="231"/>
        <v>2924.09</v>
      </c>
      <c r="L574" s="62">
        <f t="shared" si="231"/>
        <v>0</v>
      </c>
      <c r="M574" s="62">
        <f t="shared" si="231"/>
        <v>0</v>
      </c>
      <c r="N574" s="62">
        <f t="shared" si="231"/>
        <v>0</v>
      </c>
      <c r="O574" s="62">
        <f t="shared" si="231"/>
        <v>0</v>
      </c>
      <c r="P574" s="62">
        <f t="shared" si="231"/>
        <v>15629.060000000001</v>
      </c>
    </row>
    <row r="575" spans="1:16" ht="12.75">
      <c r="A575" s="18" t="s">
        <v>1628</v>
      </c>
      <c r="B575" s="20"/>
      <c r="C575" s="19" t="s">
        <v>1629</v>
      </c>
      <c r="D575" s="55"/>
      <c r="E575" s="55"/>
      <c r="F575" s="55"/>
      <c r="G575" s="55"/>
      <c r="H575" s="55">
        <f>H576</f>
        <v>2822.59</v>
      </c>
      <c r="I575" s="55">
        <f>I576</f>
        <v>2955.93</v>
      </c>
      <c r="J575" s="55">
        <f t="shared" si="231"/>
        <v>6926.45</v>
      </c>
      <c r="K575" s="55">
        <f t="shared" si="231"/>
        <v>2924.09</v>
      </c>
      <c r="L575" s="55">
        <f t="shared" si="231"/>
        <v>0</v>
      </c>
      <c r="M575" s="55">
        <f t="shared" si="231"/>
        <v>0</v>
      </c>
      <c r="N575" s="55">
        <f t="shared" si="231"/>
        <v>0</v>
      </c>
      <c r="O575" s="55">
        <f t="shared" si="231"/>
        <v>0</v>
      </c>
      <c r="P575" s="55">
        <f t="shared" si="231"/>
        <v>15629.060000000001</v>
      </c>
    </row>
    <row r="576" spans="1:16" ht="12.75">
      <c r="A576" s="38" t="s">
        <v>1630</v>
      </c>
      <c r="B576" s="37" t="s">
        <v>192</v>
      </c>
      <c r="C576" s="38" t="s">
        <v>1631</v>
      </c>
      <c r="D576" s="64"/>
      <c r="E576" s="64"/>
      <c r="F576" s="64"/>
      <c r="G576" s="64"/>
      <c r="H576" s="64">
        <v>2822.59</v>
      </c>
      <c r="I576" s="60">
        <v>2955.93</v>
      </c>
      <c r="J576" s="64">
        <v>6926.45</v>
      </c>
      <c r="K576" s="64">
        <v>2924.09</v>
      </c>
      <c r="L576" s="64"/>
      <c r="M576" s="64"/>
      <c r="N576" s="64"/>
      <c r="O576" s="64"/>
      <c r="P576" s="60">
        <f>SUM(D576:O576)</f>
        <v>15629.060000000001</v>
      </c>
    </row>
    <row r="577" spans="1:16" ht="12.75">
      <c r="A577" s="56" t="s">
        <v>997</v>
      </c>
      <c r="B577" s="37"/>
      <c r="C577" s="61" t="s">
        <v>998</v>
      </c>
      <c r="D577" s="62">
        <f aca="true" t="shared" si="232" ref="D577:O577">D578</f>
        <v>10855.77</v>
      </c>
      <c r="E577" s="62">
        <f t="shared" si="232"/>
        <v>4301.66</v>
      </c>
      <c r="F577" s="62">
        <f t="shared" si="232"/>
        <v>8527.28</v>
      </c>
      <c r="G577" s="62">
        <f t="shared" si="232"/>
        <v>4462.18</v>
      </c>
      <c r="H577" s="62">
        <f t="shared" si="232"/>
        <v>12871.44</v>
      </c>
      <c r="I577" s="62">
        <f>I578</f>
        <v>3905.74</v>
      </c>
      <c r="J577" s="62">
        <f t="shared" si="232"/>
        <v>6874.16</v>
      </c>
      <c r="K577" s="62">
        <f t="shared" si="232"/>
        <v>7638.93</v>
      </c>
      <c r="L577" s="62">
        <f t="shared" si="232"/>
        <v>0</v>
      </c>
      <c r="M577" s="62">
        <f t="shared" si="232"/>
        <v>0</v>
      </c>
      <c r="N577" s="62">
        <f t="shared" si="232"/>
        <v>0</v>
      </c>
      <c r="O577" s="62">
        <f t="shared" si="232"/>
        <v>0</v>
      </c>
      <c r="P577" s="62">
        <f>P578</f>
        <v>59437.159999999996</v>
      </c>
    </row>
    <row r="578" spans="1:16" ht="12.75">
      <c r="A578" s="38" t="s">
        <v>999</v>
      </c>
      <c r="B578" s="37"/>
      <c r="C578" s="38" t="s">
        <v>1000</v>
      </c>
      <c r="D578" s="64">
        <f>SUM(D579:D580)</f>
        <v>10855.77</v>
      </c>
      <c r="E578" s="64">
        <f>SUM(E579:E580)</f>
        <v>4301.66</v>
      </c>
      <c r="F578" s="64">
        <f>SUM(F579:F580)</f>
        <v>8527.28</v>
      </c>
      <c r="G578" s="64">
        <f>SUM(G579:G580)</f>
        <v>4462.18</v>
      </c>
      <c r="H578" s="64">
        <f>SUM(H579:H580)</f>
        <v>12871.44</v>
      </c>
      <c r="I578" s="64">
        <f aca="true" t="shared" si="233" ref="I578:P578">SUM(I579:I580)</f>
        <v>3905.74</v>
      </c>
      <c r="J578" s="64">
        <f t="shared" si="233"/>
        <v>6874.16</v>
      </c>
      <c r="K578" s="64">
        <f t="shared" si="233"/>
        <v>7638.93</v>
      </c>
      <c r="L578" s="64">
        <f t="shared" si="233"/>
        <v>0</v>
      </c>
      <c r="M578" s="64">
        <f t="shared" si="233"/>
        <v>0</v>
      </c>
      <c r="N578" s="64">
        <f t="shared" si="233"/>
        <v>0</v>
      </c>
      <c r="O578" s="64">
        <f t="shared" si="233"/>
        <v>0</v>
      </c>
      <c r="P578" s="64">
        <f t="shared" si="233"/>
        <v>59437.159999999996</v>
      </c>
    </row>
    <row r="579" spans="1:16" ht="12.75">
      <c r="A579" s="38" t="s">
        <v>1001</v>
      </c>
      <c r="B579" s="37" t="s">
        <v>93</v>
      </c>
      <c r="C579" s="38" t="s">
        <v>1002</v>
      </c>
      <c r="D579" s="64">
        <v>0</v>
      </c>
      <c r="E579" s="64">
        <v>0</v>
      </c>
      <c r="F579" s="64">
        <v>0</v>
      </c>
      <c r="G579" s="64">
        <v>0</v>
      </c>
      <c r="H579" s="64"/>
      <c r="I579" s="60">
        <v>0</v>
      </c>
      <c r="J579" s="64"/>
      <c r="K579" s="64"/>
      <c r="L579" s="64"/>
      <c r="M579" s="64"/>
      <c r="N579" s="64"/>
      <c r="O579" s="64"/>
      <c r="P579" s="60">
        <f>SUM(D579:O579)</f>
        <v>0</v>
      </c>
    </row>
    <row r="580" spans="1:16" ht="18">
      <c r="A580" s="38" t="s">
        <v>1003</v>
      </c>
      <c r="B580" s="37" t="s">
        <v>87</v>
      </c>
      <c r="C580" s="39" t="s">
        <v>1004</v>
      </c>
      <c r="D580" s="64">
        <v>10855.77</v>
      </c>
      <c r="E580" s="64">
        <v>4301.66</v>
      </c>
      <c r="F580" s="64">
        <v>8527.28</v>
      </c>
      <c r="G580" s="64">
        <v>4462.18</v>
      </c>
      <c r="H580" s="64">
        <v>12871.44</v>
      </c>
      <c r="I580" s="60">
        <v>3905.74</v>
      </c>
      <c r="J580" s="64">
        <v>6874.16</v>
      </c>
      <c r="K580" s="64">
        <v>7638.93</v>
      </c>
      <c r="L580" s="64"/>
      <c r="M580" s="64"/>
      <c r="N580" s="64"/>
      <c r="O580" s="64"/>
      <c r="P580" s="60">
        <f>SUM(D580:O580)</f>
        <v>59437.159999999996</v>
      </c>
    </row>
    <row r="581" spans="1:16" ht="12.75">
      <c r="A581" s="51" t="s">
        <v>1005</v>
      </c>
      <c r="B581" s="37"/>
      <c r="C581" s="51" t="s">
        <v>1006</v>
      </c>
      <c r="D581" s="50">
        <f>SUM(D584)</f>
        <v>31400.09</v>
      </c>
      <c r="E581" s="50">
        <f>SUM(E584)</f>
        <v>21830.32</v>
      </c>
      <c r="F581" s="50">
        <f>SUM(F584)</f>
        <v>26694.44</v>
      </c>
      <c r="G581" s="50">
        <f>SUM(G582+G584)</f>
        <v>32933.1</v>
      </c>
      <c r="H581" s="50">
        <f>SUM(H582+H584)</f>
        <v>28764.58</v>
      </c>
      <c r="I581" s="50">
        <f aca="true" t="shared" si="234" ref="I581:P581">SUM(I582+I584)</f>
        <v>12199.22</v>
      </c>
      <c r="J581" s="50">
        <f t="shared" si="234"/>
        <v>157355.86</v>
      </c>
      <c r="K581" s="50">
        <f t="shared" si="234"/>
        <v>114209.18</v>
      </c>
      <c r="L581" s="50">
        <f t="shared" si="234"/>
        <v>1593.01</v>
      </c>
      <c r="M581" s="50">
        <f t="shared" si="234"/>
        <v>1593.01</v>
      </c>
      <c r="N581" s="50">
        <f t="shared" si="234"/>
        <v>1593.01</v>
      </c>
      <c r="O581" s="50">
        <f t="shared" si="234"/>
        <v>1490.41</v>
      </c>
      <c r="P581" s="50">
        <f t="shared" si="234"/>
        <v>431656.23</v>
      </c>
    </row>
    <row r="582" spans="1:16" ht="12.75">
      <c r="A582" s="56" t="s">
        <v>1314</v>
      </c>
      <c r="B582" s="37"/>
      <c r="C582" s="61" t="s">
        <v>1315</v>
      </c>
      <c r="D582" s="62"/>
      <c r="E582" s="62"/>
      <c r="F582" s="62"/>
      <c r="G582" s="62">
        <f>G583</f>
        <v>0</v>
      </c>
      <c r="H582" s="62">
        <f>H583</f>
        <v>8732.43</v>
      </c>
      <c r="I582" s="62">
        <f aca="true" t="shared" si="235" ref="I582:P582">I583</f>
        <v>701.83</v>
      </c>
      <c r="J582" s="62">
        <f t="shared" si="235"/>
        <v>150.43</v>
      </c>
      <c r="K582" s="62">
        <f t="shared" si="235"/>
        <v>0</v>
      </c>
      <c r="L582" s="62">
        <f t="shared" si="235"/>
        <v>0</v>
      </c>
      <c r="M582" s="62">
        <f t="shared" si="235"/>
        <v>0</v>
      </c>
      <c r="N582" s="62">
        <f t="shared" si="235"/>
        <v>0</v>
      </c>
      <c r="O582" s="62">
        <f t="shared" si="235"/>
        <v>0</v>
      </c>
      <c r="P582" s="62">
        <f t="shared" si="235"/>
        <v>9584.69</v>
      </c>
    </row>
    <row r="583" spans="1:16" ht="12.75">
      <c r="A583" s="38" t="s">
        <v>1316</v>
      </c>
      <c r="B583" s="37" t="s">
        <v>87</v>
      </c>
      <c r="C583" s="38" t="s">
        <v>1317</v>
      </c>
      <c r="D583" s="64">
        <v>0</v>
      </c>
      <c r="E583" s="64"/>
      <c r="F583" s="64">
        <v>0</v>
      </c>
      <c r="G583" s="64"/>
      <c r="H583" s="64">
        <v>8732.43</v>
      </c>
      <c r="I583" s="64">
        <v>701.83</v>
      </c>
      <c r="J583" s="64">
        <v>150.43</v>
      </c>
      <c r="K583" s="64">
        <v>0</v>
      </c>
      <c r="L583" s="64"/>
      <c r="M583" s="64"/>
      <c r="N583" s="64"/>
      <c r="O583" s="64"/>
      <c r="P583" s="60">
        <f>SUM(D583:O583)</f>
        <v>9584.69</v>
      </c>
    </row>
    <row r="584" spans="1:16" ht="12.75">
      <c r="A584" s="53" t="s">
        <v>1007</v>
      </c>
      <c r="B584" s="37"/>
      <c r="C584" s="53" t="s">
        <v>1008</v>
      </c>
      <c r="D584" s="55">
        <f>D585+D588+D589</f>
        <v>31400.09</v>
      </c>
      <c r="E584" s="55">
        <f aca="true" t="shared" si="236" ref="E584:P584">E585+E588+E589</f>
        <v>21830.32</v>
      </c>
      <c r="F584" s="55">
        <f t="shared" si="236"/>
        <v>26694.44</v>
      </c>
      <c r="G584" s="55">
        <f t="shared" si="236"/>
        <v>32933.1</v>
      </c>
      <c r="H584" s="55">
        <f t="shared" si="236"/>
        <v>20032.15</v>
      </c>
      <c r="I584" s="55">
        <f t="shared" si="236"/>
        <v>11497.39</v>
      </c>
      <c r="J584" s="55">
        <f t="shared" si="236"/>
        <v>157205.43</v>
      </c>
      <c r="K584" s="55">
        <f t="shared" si="236"/>
        <v>114209.18</v>
      </c>
      <c r="L584" s="55">
        <f t="shared" si="236"/>
        <v>1593.01</v>
      </c>
      <c r="M584" s="55">
        <f t="shared" si="236"/>
        <v>1593.01</v>
      </c>
      <c r="N584" s="55">
        <f t="shared" si="236"/>
        <v>1593.01</v>
      </c>
      <c r="O584" s="55">
        <f t="shared" si="236"/>
        <v>1490.41</v>
      </c>
      <c r="P584" s="55">
        <f t="shared" si="236"/>
        <v>422071.54</v>
      </c>
    </row>
    <row r="585" spans="1:16" ht="12.75">
      <c r="A585" s="18" t="s">
        <v>319</v>
      </c>
      <c r="B585" s="20"/>
      <c r="C585" s="19" t="s">
        <v>320</v>
      </c>
      <c r="D585" s="55">
        <f>D586+D587</f>
        <v>6657.39</v>
      </c>
      <c r="E585" s="55">
        <f aca="true" t="shared" si="237" ref="E585:P585">E586+E587</f>
        <v>4793.86</v>
      </c>
      <c r="F585" s="55">
        <f t="shared" si="237"/>
        <v>5677.87</v>
      </c>
      <c r="G585" s="55">
        <f t="shared" si="237"/>
        <v>4784.83</v>
      </c>
      <c r="H585" s="55">
        <f t="shared" si="237"/>
        <v>6260.639999999999</v>
      </c>
      <c r="I585" s="55">
        <f t="shared" si="237"/>
        <v>-1383.4199999999998</v>
      </c>
      <c r="J585" s="55">
        <f t="shared" si="237"/>
        <v>7466.38</v>
      </c>
      <c r="K585" s="55">
        <f t="shared" si="237"/>
        <v>1503.01</v>
      </c>
      <c r="L585" s="55">
        <f t="shared" si="237"/>
        <v>1593.01</v>
      </c>
      <c r="M585" s="55">
        <f t="shared" si="237"/>
        <v>1593.01</v>
      </c>
      <c r="N585" s="55">
        <f t="shared" si="237"/>
        <v>1593.01</v>
      </c>
      <c r="O585" s="55">
        <f t="shared" si="237"/>
        <v>1490.41</v>
      </c>
      <c r="P585" s="55">
        <f t="shared" si="237"/>
        <v>42030.00000000001</v>
      </c>
    </row>
    <row r="586" spans="1:16" ht="12.75">
      <c r="A586" s="22" t="s">
        <v>379</v>
      </c>
      <c r="B586" s="24" t="s">
        <v>380</v>
      </c>
      <c r="C586" s="23" t="s">
        <v>321</v>
      </c>
      <c r="D586" s="55">
        <v>6657.39</v>
      </c>
      <c r="E586" s="55">
        <v>4762.66</v>
      </c>
      <c r="F586" s="55">
        <v>5677.87</v>
      </c>
      <c r="G586" s="55">
        <v>4784.83</v>
      </c>
      <c r="H586" s="55">
        <v>6260.44</v>
      </c>
      <c r="I586" s="55">
        <v>-1384.12</v>
      </c>
      <c r="J586" s="55">
        <v>6814.46</v>
      </c>
      <c r="K586" s="55">
        <v>1503.01</v>
      </c>
      <c r="L586" s="55">
        <f>K586</f>
        <v>1503.01</v>
      </c>
      <c r="M586" s="55">
        <f>L586</f>
        <v>1503.01</v>
      </c>
      <c r="N586" s="55">
        <f>M586</f>
        <v>1503.01</v>
      </c>
      <c r="O586" s="55">
        <v>1414.43</v>
      </c>
      <c r="P586" s="60">
        <f>SUM(D586:O586)</f>
        <v>41000.00000000001</v>
      </c>
    </row>
    <row r="587" spans="1:16" ht="12.75">
      <c r="A587" s="22" t="s">
        <v>378</v>
      </c>
      <c r="B587" s="24" t="s">
        <v>380</v>
      </c>
      <c r="C587" s="23" t="s">
        <v>322</v>
      </c>
      <c r="D587" s="55">
        <v>0</v>
      </c>
      <c r="E587" s="55">
        <v>31.2</v>
      </c>
      <c r="F587" s="55"/>
      <c r="G587" s="55"/>
      <c r="H587" s="55">
        <v>0.2</v>
      </c>
      <c r="I587" s="55">
        <v>0.7</v>
      </c>
      <c r="J587" s="55">
        <v>651.92</v>
      </c>
      <c r="K587" s="55"/>
      <c r="L587" s="55">
        <v>90</v>
      </c>
      <c r="M587" s="55">
        <v>90</v>
      </c>
      <c r="N587" s="55">
        <f>L587</f>
        <v>90</v>
      </c>
      <c r="O587" s="55">
        <v>75.98</v>
      </c>
      <c r="P587" s="60">
        <f>SUM(D587:O587)</f>
        <v>1030</v>
      </c>
    </row>
    <row r="588" spans="1:16" ht="12.75">
      <c r="A588" s="38" t="s">
        <v>1009</v>
      </c>
      <c r="B588" s="37" t="s">
        <v>87</v>
      </c>
      <c r="C588" s="38" t="s">
        <v>1010</v>
      </c>
      <c r="D588" s="64">
        <v>24742.7</v>
      </c>
      <c r="E588" s="64">
        <v>17036.46</v>
      </c>
      <c r="F588" s="64">
        <v>21016.57</v>
      </c>
      <c r="G588" s="64">
        <v>28148.27</v>
      </c>
      <c r="H588" s="64">
        <v>13771.51</v>
      </c>
      <c r="I588" s="60">
        <v>12880.81</v>
      </c>
      <c r="J588" s="64">
        <v>149739.05</v>
      </c>
      <c r="K588" s="64">
        <v>112706.17</v>
      </c>
      <c r="L588" s="64"/>
      <c r="M588" s="64"/>
      <c r="N588" s="64"/>
      <c r="O588" s="64"/>
      <c r="P588" s="60">
        <f>SUM(D588:O588)</f>
        <v>380041.54</v>
      </c>
    </row>
    <row r="589" spans="1:16" ht="12.75">
      <c r="A589" s="38" t="s">
        <v>323</v>
      </c>
      <c r="B589" s="37" t="s">
        <v>92</v>
      </c>
      <c r="C589" s="38" t="s">
        <v>324</v>
      </c>
      <c r="D589" s="64">
        <v>0</v>
      </c>
      <c r="E589" s="64">
        <v>0</v>
      </c>
      <c r="F589" s="64"/>
      <c r="G589" s="64"/>
      <c r="H589" s="64"/>
      <c r="I589" s="60">
        <v>0</v>
      </c>
      <c r="J589" s="64"/>
      <c r="K589" s="64"/>
      <c r="L589" s="64"/>
      <c r="M589" s="64"/>
      <c r="N589" s="64"/>
      <c r="O589" s="64"/>
      <c r="P589" s="60">
        <f>SUM(D589:O589)</f>
        <v>0</v>
      </c>
    </row>
    <row r="590" spans="1:16" ht="12.75">
      <c r="A590" s="44" t="s">
        <v>1011</v>
      </c>
      <c r="B590" s="37"/>
      <c r="C590" s="44" t="s">
        <v>42</v>
      </c>
      <c r="D590" s="46">
        <f aca="true" t="shared" si="238" ref="D590:P590">SUM(D591+D602+D613+D616+D652)</f>
        <v>556510.26</v>
      </c>
      <c r="E590" s="46">
        <f t="shared" si="238"/>
        <v>1694614.6300000001</v>
      </c>
      <c r="F590" s="46">
        <f t="shared" si="238"/>
        <v>466071.22000000003</v>
      </c>
      <c r="G590" s="46">
        <f t="shared" si="238"/>
        <v>1043821.8799999999</v>
      </c>
      <c r="H590" s="46">
        <f t="shared" si="238"/>
        <v>440754.53</v>
      </c>
      <c r="I590" s="46">
        <f t="shared" si="238"/>
        <v>1509205.84</v>
      </c>
      <c r="J590" s="46">
        <f t="shared" si="238"/>
        <v>-440264.04</v>
      </c>
      <c r="K590" s="46">
        <f t="shared" si="238"/>
        <v>1420185.03</v>
      </c>
      <c r="L590" s="46">
        <f t="shared" si="238"/>
        <v>0</v>
      </c>
      <c r="M590" s="46">
        <f t="shared" si="238"/>
        <v>0</v>
      </c>
      <c r="N590" s="46">
        <f t="shared" si="238"/>
        <v>0</v>
      </c>
      <c r="O590" s="46">
        <f t="shared" si="238"/>
        <v>0</v>
      </c>
      <c r="P590" s="46">
        <f t="shared" si="238"/>
        <v>6690899.35</v>
      </c>
    </row>
    <row r="591" spans="1:16" ht="12.75">
      <c r="A591" s="48" t="s">
        <v>1012</v>
      </c>
      <c r="B591" s="37"/>
      <c r="C591" s="48" t="s">
        <v>1013</v>
      </c>
      <c r="D591" s="50">
        <f aca="true" t="shared" si="239" ref="D591:J591">SUM(D597+D592)</f>
        <v>3568.47</v>
      </c>
      <c r="E591" s="50">
        <f t="shared" si="239"/>
        <v>20187.5</v>
      </c>
      <c r="F591" s="50">
        <f t="shared" si="239"/>
        <v>66504.24</v>
      </c>
      <c r="G591" s="50">
        <f t="shared" si="239"/>
        <v>825650.95</v>
      </c>
      <c r="H591" s="50">
        <f t="shared" si="239"/>
        <v>66892.27</v>
      </c>
      <c r="I591" s="50">
        <f t="shared" si="239"/>
        <v>19142.22</v>
      </c>
      <c r="J591" s="50">
        <f t="shared" si="239"/>
        <v>24731.41</v>
      </c>
      <c r="K591" s="50">
        <f aca="true" t="shared" si="240" ref="K591:P591">SUM(K597+K592)</f>
        <v>0</v>
      </c>
      <c r="L591" s="50">
        <f t="shared" si="240"/>
        <v>0</v>
      </c>
      <c r="M591" s="50">
        <f t="shared" si="240"/>
        <v>0</v>
      </c>
      <c r="N591" s="50">
        <f t="shared" si="240"/>
        <v>0</v>
      </c>
      <c r="O591" s="50">
        <f t="shared" si="240"/>
        <v>0</v>
      </c>
      <c r="P591" s="50">
        <f t="shared" si="240"/>
        <v>1026677.06</v>
      </c>
    </row>
    <row r="592" spans="1:16" ht="12.75">
      <c r="A592" s="51" t="s">
        <v>1014</v>
      </c>
      <c r="B592" s="37"/>
      <c r="C592" s="51" t="s">
        <v>1015</v>
      </c>
      <c r="D592" s="50">
        <f aca="true" t="shared" si="241" ref="D592:P592">SUM(D593)</f>
        <v>3568.47</v>
      </c>
      <c r="E592" s="50">
        <f t="shared" si="241"/>
        <v>0</v>
      </c>
      <c r="F592" s="50">
        <f t="shared" si="241"/>
        <v>66504.24</v>
      </c>
      <c r="G592" s="50">
        <f t="shared" si="241"/>
        <v>357770.95</v>
      </c>
      <c r="H592" s="50">
        <f t="shared" si="241"/>
        <v>66892.27</v>
      </c>
      <c r="I592" s="50">
        <f t="shared" si="241"/>
        <v>19142.22</v>
      </c>
      <c r="J592" s="50">
        <f t="shared" si="241"/>
        <v>24731.41</v>
      </c>
      <c r="K592" s="50">
        <f t="shared" si="241"/>
        <v>0</v>
      </c>
      <c r="L592" s="50">
        <f t="shared" si="241"/>
        <v>0</v>
      </c>
      <c r="M592" s="50">
        <f t="shared" si="241"/>
        <v>0</v>
      </c>
      <c r="N592" s="50">
        <f t="shared" si="241"/>
        <v>0</v>
      </c>
      <c r="O592" s="50">
        <f t="shared" si="241"/>
        <v>0</v>
      </c>
      <c r="P592" s="50">
        <f t="shared" si="241"/>
        <v>538609.56</v>
      </c>
    </row>
    <row r="593" spans="1:16" ht="12.75">
      <c r="A593" s="53" t="s">
        <v>1016</v>
      </c>
      <c r="B593" s="37"/>
      <c r="C593" s="53" t="s">
        <v>1017</v>
      </c>
      <c r="D593" s="55">
        <f aca="true" t="shared" si="242" ref="D593:P593">D594</f>
        <v>3568.47</v>
      </c>
      <c r="E593" s="55">
        <f t="shared" si="242"/>
        <v>0</v>
      </c>
      <c r="F593" s="55">
        <f t="shared" si="242"/>
        <v>66504.24</v>
      </c>
      <c r="G593" s="55">
        <f t="shared" si="242"/>
        <v>357770.95</v>
      </c>
      <c r="H593" s="55">
        <f t="shared" si="242"/>
        <v>66892.27</v>
      </c>
      <c r="I593" s="55">
        <f t="shared" si="242"/>
        <v>19142.22</v>
      </c>
      <c r="J593" s="55">
        <f t="shared" si="242"/>
        <v>24731.41</v>
      </c>
      <c r="K593" s="55">
        <f t="shared" si="242"/>
        <v>0</v>
      </c>
      <c r="L593" s="55">
        <f t="shared" si="242"/>
        <v>0</v>
      </c>
      <c r="M593" s="55">
        <f t="shared" si="242"/>
        <v>0</v>
      </c>
      <c r="N593" s="55">
        <f t="shared" si="242"/>
        <v>0</v>
      </c>
      <c r="O593" s="55">
        <f t="shared" si="242"/>
        <v>0</v>
      </c>
      <c r="P593" s="55">
        <f t="shared" si="242"/>
        <v>538609.56</v>
      </c>
    </row>
    <row r="594" spans="1:16" ht="12.75">
      <c r="A594" s="56" t="s">
        <v>1018</v>
      </c>
      <c r="B594" s="37"/>
      <c r="C594" s="56" t="s">
        <v>1019</v>
      </c>
      <c r="D594" s="62">
        <f aca="true" t="shared" si="243" ref="D594:I594">SUM(D595:D596)</f>
        <v>3568.47</v>
      </c>
      <c r="E594" s="62">
        <f t="shared" si="243"/>
        <v>0</v>
      </c>
      <c r="F594" s="62">
        <f t="shared" si="243"/>
        <v>66504.24</v>
      </c>
      <c r="G594" s="62">
        <f t="shared" si="243"/>
        <v>357770.95</v>
      </c>
      <c r="H594" s="62">
        <f t="shared" si="243"/>
        <v>66892.27</v>
      </c>
      <c r="I594" s="62">
        <f t="shared" si="243"/>
        <v>19142.22</v>
      </c>
      <c r="J594" s="62">
        <f aca="true" t="shared" si="244" ref="J594:P594">SUM(J595:J596)</f>
        <v>24731.41</v>
      </c>
      <c r="K594" s="62">
        <f t="shared" si="244"/>
        <v>0</v>
      </c>
      <c r="L594" s="62">
        <f t="shared" si="244"/>
        <v>0</v>
      </c>
      <c r="M594" s="62">
        <f t="shared" si="244"/>
        <v>0</v>
      </c>
      <c r="N594" s="62">
        <f t="shared" si="244"/>
        <v>0</v>
      </c>
      <c r="O594" s="62">
        <f t="shared" si="244"/>
        <v>0</v>
      </c>
      <c r="P594" s="62">
        <f t="shared" si="244"/>
        <v>538609.56</v>
      </c>
    </row>
    <row r="595" spans="1:16" ht="12.75">
      <c r="A595" s="38" t="s">
        <v>396</v>
      </c>
      <c r="B595" s="37" t="s">
        <v>163</v>
      </c>
      <c r="C595" s="38" t="s">
        <v>1022</v>
      </c>
      <c r="D595" s="64">
        <v>3568.47</v>
      </c>
      <c r="E595" s="64">
        <v>0</v>
      </c>
      <c r="F595" s="64">
        <v>66504.24</v>
      </c>
      <c r="G595" s="64">
        <v>0</v>
      </c>
      <c r="H595" s="64"/>
      <c r="I595" s="60">
        <v>19142.22</v>
      </c>
      <c r="J595" s="64">
        <v>0</v>
      </c>
      <c r="K595" s="64"/>
      <c r="L595" s="64"/>
      <c r="M595" s="64"/>
      <c r="N595" s="64"/>
      <c r="O595" s="64"/>
      <c r="P595" s="60">
        <f>SUM(D595:O595)</f>
        <v>89214.93000000001</v>
      </c>
    </row>
    <row r="596" spans="1:16" ht="12.75">
      <c r="A596" s="38" t="s">
        <v>1020</v>
      </c>
      <c r="B596" s="37" t="s">
        <v>162</v>
      </c>
      <c r="C596" s="38" t="s">
        <v>470</v>
      </c>
      <c r="D596" s="64"/>
      <c r="E596" s="64">
        <v>0</v>
      </c>
      <c r="F596" s="64"/>
      <c r="G596" s="64">
        <v>357770.95</v>
      </c>
      <c r="H596" s="64">
        <v>66892.27</v>
      </c>
      <c r="I596" s="60">
        <v>0</v>
      </c>
      <c r="J596" s="64">
        <v>24731.41</v>
      </c>
      <c r="K596" s="64"/>
      <c r="L596" s="64"/>
      <c r="M596" s="64"/>
      <c r="N596" s="64"/>
      <c r="O596" s="64"/>
      <c r="P596" s="60">
        <f>SUM(D596:O596)</f>
        <v>449394.63</v>
      </c>
    </row>
    <row r="597" spans="1:16" ht="12.75">
      <c r="A597" s="51" t="s">
        <v>1023</v>
      </c>
      <c r="B597" s="37"/>
      <c r="C597" s="51" t="s">
        <v>1024</v>
      </c>
      <c r="D597" s="50">
        <f>SUM(D598)</f>
        <v>0</v>
      </c>
      <c r="E597" s="50">
        <f>SUM(E598)</f>
        <v>20187.5</v>
      </c>
      <c r="F597" s="50">
        <f>SUM(F598)</f>
        <v>0</v>
      </c>
      <c r="G597" s="50">
        <f>SUM(G598)</f>
        <v>467880</v>
      </c>
      <c r="H597" s="50">
        <f aca="true" t="shared" si="245" ref="H597:P597">SUM(H598)</f>
        <v>0</v>
      </c>
      <c r="I597" s="50">
        <f t="shared" si="245"/>
        <v>0</v>
      </c>
      <c r="J597" s="50">
        <f t="shared" si="245"/>
        <v>0</v>
      </c>
      <c r="K597" s="50">
        <f t="shared" si="245"/>
        <v>0</v>
      </c>
      <c r="L597" s="50">
        <f t="shared" si="245"/>
        <v>0</v>
      </c>
      <c r="M597" s="50">
        <f t="shared" si="245"/>
        <v>0</v>
      </c>
      <c r="N597" s="50">
        <f t="shared" si="245"/>
        <v>0</v>
      </c>
      <c r="O597" s="50">
        <f t="shared" si="245"/>
        <v>0</v>
      </c>
      <c r="P597" s="50">
        <f t="shared" si="245"/>
        <v>488067.5</v>
      </c>
    </row>
    <row r="598" spans="1:16" ht="12.75">
      <c r="A598" s="53" t="s">
        <v>1025</v>
      </c>
      <c r="B598" s="37"/>
      <c r="C598" s="53" t="s">
        <v>1026</v>
      </c>
      <c r="D598" s="55">
        <f aca="true" t="shared" si="246" ref="D598:P598">SUM(D599:D600)</f>
        <v>0</v>
      </c>
      <c r="E598" s="55">
        <f t="shared" si="246"/>
        <v>20187.5</v>
      </c>
      <c r="F598" s="55">
        <f t="shared" si="246"/>
        <v>0</v>
      </c>
      <c r="G598" s="55">
        <f t="shared" si="246"/>
        <v>467880</v>
      </c>
      <c r="H598" s="55">
        <f t="shared" si="246"/>
        <v>0</v>
      </c>
      <c r="I598" s="55">
        <f t="shared" si="246"/>
        <v>0</v>
      </c>
      <c r="J598" s="55">
        <f t="shared" si="246"/>
        <v>0</v>
      </c>
      <c r="K598" s="55">
        <f t="shared" si="246"/>
        <v>0</v>
      </c>
      <c r="L598" s="55">
        <f t="shared" si="246"/>
        <v>0</v>
      </c>
      <c r="M598" s="55">
        <f t="shared" si="246"/>
        <v>0</v>
      </c>
      <c r="N598" s="55">
        <f t="shared" si="246"/>
        <v>0</v>
      </c>
      <c r="O598" s="55">
        <f t="shared" si="246"/>
        <v>0</v>
      </c>
      <c r="P598" s="55">
        <f t="shared" si="246"/>
        <v>488067.5</v>
      </c>
    </row>
    <row r="599" spans="1:16" ht="18">
      <c r="A599" s="38" t="s">
        <v>1027</v>
      </c>
      <c r="B599" s="37" t="s">
        <v>147</v>
      </c>
      <c r="C599" s="39" t="s">
        <v>1028</v>
      </c>
      <c r="D599" s="64">
        <v>0</v>
      </c>
      <c r="E599" s="64">
        <v>0</v>
      </c>
      <c r="F599" s="64">
        <v>0</v>
      </c>
      <c r="G599" s="64">
        <v>0</v>
      </c>
      <c r="H599" s="64">
        <v>0</v>
      </c>
      <c r="I599" s="60">
        <v>0</v>
      </c>
      <c r="J599" s="64">
        <v>0</v>
      </c>
      <c r="K599" s="64">
        <v>0</v>
      </c>
      <c r="L599" s="64"/>
      <c r="M599" s="64"/>
      <c r="N599" s="64"/>
      <c r="O599" s="64"/>
      <c r="P599" s="60">
        <f>SUM(D599:O599)</f>
        <v>0</v>
      </c>
    </row>
    <row r="600" spans="1:16" ht="12.75">
      <c r="A600" s="53" t="s">
        <v>1029</v>
      </c>
      <c r="B600" s="37"/>
      <c r="C600" s="53" t="s">
        <v>1030</v>
      </c>
      <c r="D600" s="55">
        <f>D601</f>
        <v>0</v>
      </c>
      <c r="E600" s="55">
        <f aca="true" t="shared" si="247" ref="E600:P600">E601</f>
        <v>20187.5</v>
      </c>
      <c r="F600" s="55">
        <f t="shared" si="247"/>
        <v>0</v>
      </c>
      <c r="G600" s="55">
        <f t="shared" si="247"/>
        <v>467880</v>
      </c>
      <c r="H600" s="55">
        <f t="shared" si="247"/>
        <v>0</v>
      </c>
      <c r="I600" s="55">
        <f t="shared" si="247"/>
        <v>0</v>
      </c>
      <c r="J600" s="55">
        <f t="shared" si="247"/>
        <v>0</v>
      </c>
      <c r="K600" s="55">
        <f t="shared" si="247"/>
        <v>0</v>
      </c>
      <c r="L600" s="55">
        <f t="shared" si="247"/>
        <v>0</v>
      </c>
      <c r="M600" s="55">
        <f t="shared" si="247"/>
        <v>0</v>
      </c>
      <c r="N600" s="55">
        <f t="shared" si="247"/>
        <v>0</v>
      </c>
      <c r="O600" s="55">
        <f t="shared" si="247"/>
        <v>0</v>
      </c>
      <c r="P600" s="55">
        <f t="shared" si="247"/>
        <v>488067.5</v>
      </c>
    </row>
    <row r="601" spans="1:16" ht="12.75">
      <c r="A601" s="38" t="s">
        <v>1031</v>
      </c>
      <c r="B601" s="37" t="s">
        <v>164</v>
      </c>
      <c r="C601" s="39" t="s">
        <v>1032</v>
      </c>
      <c r="D601" s="64"/>
      <c r="E601" s="64">
        <v>20187.5</v>
      </c>
      <c r="F601" s="64"/>
      <c r="G601" s="64">
        <v>467880</v>
      </c>
      <c r="H601" s="64"/>
      <c r="I601" s="60">
        <v>0</v>
      </c>
      <c r="J601" s="64"/>
      <c r="K601" s="64"/>
      <c r="L601" s="64"/>
      <c r="M601" s="64"/>
      <c r="N601" s="64"/>
      <c r="O601" s="64"/>
      <c r="P601" s="60">
        <f>SUM(D601:O601)</f>
        <v>488067.5</v>
      </c>
    </row>
    <row r="602" spans="1:16" ht="12.75">
      <c r="A602" s="48" t="s">
        <v>1033</v>
      </c>
      <c r="B602" s="37"/>
      <c r="C602" s="48" t="s">
        <v>1034</v>
      </c>
      <c r="D602" s="50">
        <f>SUM(D603+D611)</f>
        <v>3464.63</v>
      </c>
      <c r="E602" s="50">
        <f>SUM(E603+E611)</f>
        <v>24627.59</v>
      </c>
      <c r="F602" s="50">
        <f>SUM(F603+F611)</f>
        <v>13832.02</v>
      </c>
      <c r="G602" s="50">
        <f>SUM(G603+G607+G611)</f>
        <v>80472.97</v>
      </c>
      <c r="H602" s="50">
        <f aca="true" t="shared" si="248" ref="H602:P602">SUM(H603+H607+H611)</f>
        <v>22784.72</v>
      </c>
      <c r="I602" s="50">
        <f t="shared" si="248"/>
        <v>4489.13</v>
      </c>
      <c r="J602" s="50">
        <f t="shared" si="248"/>
        <v>41107.3</v>
      </c>
      <c r="K602" s="50">
        <f t="shared" si="248"/>
        <v>22078.37</v>
      </c>
      <c r="L602" s="50">
        <f t="shared" si="248"/>
        <v>0</v>
      </c>
      <c r="M602" s="50">
        <f t="shared" si="248"/>
        <v>0</v>
      </c>
      <c r="N602" s="50">
        <f t="shared" si="248"/>
        <v>0</v>
      </c>
      <c r="O602" s="50">
        <f t="shared" si="248"/>
        <v>0</v>
      </c>
      <c r="P602" s="50">
        <f t="shared" si="248"/>
        <v>212856.72999999998</v>
      </c>
    </row>
    <row r="603" spans="1:16" ht="12.75">
      <c r="A603" s="51" t="s">
        <v>12</v>
      </c>
      <c r="B603" s="37"/>
      <c r="C603" s="51" t="s">
        <v>19</v>
      </c>
      <c r="D603" s="50">
        <f>SUM(D604:D606)</f>
        <v>0</v>
      </c>
      <c r="E603" s="50">
        <f>SUM(E604:E606)</f>
        <v>0</v>
      </c>
      <c r="F603" s="50">
        <f>SUM(F604:F606)</f>
        <v>0</v>
      </c>
      <c r="G603" s="50">
        <f>SUM(G604:G606)</f>
        <v>0</v>
      </c>
      <c r="H603" s="50">
        <f aca="true" t="shared" si="249" ref="H603:P603">SUM(H604:H606)</f>
        <v>0</v>
      </c>
      <c r="I603" s="50">
        <f t="shared" si="249"/>
        <v>0</v>
      </c>
      <c r="J603" s="50">
        <f t="shared" si="249"/>
        <v>0</v>
      </c>
      <c r="K603" s="50">
        <f t="shared" si="249"/>
        <v>0</v>
      </c>
      <c r="L603" s="50">
        <f t="shared" si="249"/>
        <v>0</v>
      </c>
      <c r="M603" s="50">
        <f t="shared" si="249"/>
        <v>0</v>
      </c>
      <c r="N603" s="50">
        <f t="shared" si="249"/>
        <v>0</v>
      </c>
      <c r="O603" s="50">
        <f t="shared" si="249"/>
        <v>0</v>
      </c>
      <c r="P603" s="50">
        <f t="shared" si="249"/>
        <v>0</v>
      </c>
    </row>
    <row r="604" spans="1:16" ht="12.75">
      <c r="A604" s="56" t="s">
        <v>13</v>
      </c>
      <c r="B604" s="37" t="s">
        <v>145</v>
      </c>
      <c r="C604" s="56" t="s">
        <v>14</v>
      </c>
      <c r="D604" s="60"/>
      <c r="E604" s="60"/>
      <c r="F604" s="60"/>
      <c r="G604" s="60"/>
      <c r="H604" s="60"/>
      <c r="I604" s="60">
        <v>0</v>
      </c>
      <c r="J604" s="60"/>
      <c r="K604" s="60"/>
      <c r="L604" s="60"/>
      <c r="M604" s="60"/>
      <c r="N604" s="60"/>
      <c r="O604" s="60"/>
      <c r="P604" s="60">
        <f>SUM(D604:O604)</f>
        <v>0</v>
      </c>
    </row>
    <row r="605" spans="1:16" ht="12.75">
      <c r="A605" s="56" t="s">
        <v>15</v>
      </c>
      <c r="B605" s="37" t="s">
        <v>145</v>
      </c>
      <c r="C605" s="56" t="s">
        <v>16</v>
      </c>
      <c r="D605" s="60"/>
      <c r="E605" s="60"/>
      <c r="F605" s="60"/>
      <c r="G605" s="60"/>
      <c r="H605" s="60"/>
      <c r="I605" s="60">
        <v>0</v>
      </c>
      <c r="J605" s="60"/>
      <c r="K605" s="60"/>
      <c r="L605" s="60"/>
      <c r="M605" s="60"/>
      <c r="N605" s="60"/>
      <c r="O605" s="60"/>
      <c r="P605" s="60">
        <f>SUM(D605:O605)</f>
        <v>0</v>
      </c>
    </row>
    <row r="606" spans="1:16" ht="12.75">
      <c r="A606" s="56" t="s">
        <v>17</v>
      </c>
      <c r="B606" s="37" t="s">
        <v>145</v>
      </c>
      <c r="C606" s="56" t="s">
        <v>18</v>
      </c>
      <c r="D606" s="60"/>
      <c r="E606" s="60"/>
      <c r="F606" s="60"/>
      <c r="G606" s="60"/>
      <c r="H606" s="60"/>
      <c r="I606" s="60">
        <v>0</v>
      </c>
      <c r="J606" s="60"/>
      <c r="K606" s="60"/>
      <c r="L606" s="60"/>
      <c r="M606" s="60"/>
      <c r="N606" s="60"/>
      <c r="O606" s="60"/>
      <c r="P606" s="60">
        <f>SUM(D606:O606)</f>
        <v>0</v>
      </c>
    </row>
    <row r="607" spans="1:16" ht="12.75">
      <c r="A607" s="53" t="s">
        <v>1111</v>
      </c>
      <c r="B607" s="37"/>
      <c r="C607" s="53" t="s">
        <v>1112</v>
      </c>
      <c r="D607" s="55"/>
      <c r="E607" s="55"/>
      <c r="F607" s="55"/>
      <c r="G607" s="55">
        <f>G608</f>
        <v>0</v>
      </c>
      <c r="H607" s="55">
        <f aca="true" t="shared" si="250" ref="H607:P607">H608</f>
        <v>0</v>
      </c>
      <c r="I607" s="55">
        <f t="shared" si="250"/>
        <v>0</v>
      </c>
      <c r="J607" s="55">
        <f t="shared" si="250"/>
        <v>0</v>
      </c>
      <c r="K607" s="55">
        <f t="shared" si="250"/>
        <v>0</v>
      </c>
      <c r="L607" s="55">
        <f t="shared" si="250"/>
        <v>0</v>
      </c>
      <c r="M607" s="55">
        <f t="shared" si="250"/>
        <v>0</v>
      </c>
      <c r="N607" s="55">
        <f t="shared" si="250"/>
        <v>0</v>
      </c>
      <c r="O607" s="55">
        <f t="shared" si="250"/>
        <v>0</v>
      </c>
      <c r="P607" s="55">
        <f t="shared" si="250"/>
        <v>0</v>
      </c>
    </row>
    <row r="608" spans="1:16" ht="12.75">
      <c r="A608" s="56" t="s">
        <v>1113</v>
      </c>
      <c r="B608" s="37"/>
      <c r="C608" s="56" t="s">
        <v>1114</v>
      </c>
      <c r="D608" s="62"/>
      <c r="E608" s="62"/>
      <c r="F608" s="62"/>
      <c r="G608" s="62">
        <f>SUM(G609:G610)</f>
        <v>0</v>
      </c>
      <c r="H608" s="62">
        <f aca="true" t="shared" si="251" ref="H608:P608">SUM(H609:H610)</f>
        <v>0</v>
      </c>
      <c r="I608" s="62">
        <f t="shared" si="251"/>
        <v>0</v>
      </c>
      <c r="J608" s="62">
        <f t="shared" si="251"/>
        <v>0</v>
      </c>
      <c r="K608" s="62">
        <f t="shared" si="251"/>
        <v>0</v>
      </c>
      <c r="L608" s="62">
        <f t="shared" si="251"/>
        <v>0</v>
      </c>
      <c r="M608" s="62">
        <f t="shared" si="251"/>
        <v>0</v>
      </c>
      <c r="N608" s="62">
        <f t="shared" si="251"/>
        <v>0</v>
      </c>
      <c r="O608" s="62">
        <f t="shared" si="251"/>
        <v>0</v>
      </c>
      <c r="P608" s="62">
        <f t="shared" si="251"/>
        <v>0</v>
      </c>
    </row>
    <row r="609" spans="1:16" ht="12.75">
      <c r="A609" s="38" t="s">
        <v>1110</v>
      </c>
      <c r="B609" s="37" t="s">
        <v>1075</v>
      </c>
      <c r="C609" s="38" t="s">
        <v>1115</v>
      </c>
      <c r="D609" s="64"/>
      <c r="E609" s="64"/>
      <c r="F609" s="64"/>
      <c r="G609" s="64">
        <v>0</v>
      </c>
      <c r="H609" s="64"/>
      <c r="I609" s="60"/>
      <c r="J609" s="64"/>
      <c r="K609" s="64"/>
      <c r="L609" s="64"/>
      <c r="M609" s="64"/>
      <c r="N609" s="64"/>
      <c r="O609" s="64"/>
      <c r="P609" s="60">
        <f>SUM(D609:O609)</f>
        <v>0</v>
      </c>
    </row>
    <row r="610" spans="1:16" ht="12.75">
      <c r="A610" s="38" t="s">
        <v>1116</v>
      </c>
      <c r="B610" s="37" t="s">
        <v>1117</v>
      </c>
      <c r="C610" s="38" t="s">
        <v>1118</v>
      </c>
      <c r="D610" s="64"/>
      <c r="E610" s="64"/>
      <c r="F610" s="64"/>
      <c r="G610" s="64">
        <v>0</v>
      </c>
      <c r="H610" s="64"/>
      <c r="I610" s="60"/>
      <c r="J610" s="64"/>
      <c r="K610" s="64"/>
      <c r="L610" s="64"/>
      <c r="M610" s="64"/>
      <c r="N610" s="64"/>
      <c r="O610" s="64"/>
      <c r="P610" s="60">
        <f>SUM(D610:O610)</f>
        <v>0</v>
      </c>
    </row>
    <row r="611" spans="1:16" ht="12.75">
      <c r="A611" s="51" t="s">
        <v>1035</v>
      </c>
      <c r="B611" s="37"/>
      <c r="C611" s="51" t="s">
        <v>20</v>
      </c>
      <c r="D611" s="50">
        <f aca="true" t="shared" si="252" ref="D611:P611">D612</f>
        <v>3464.63</v>
      </c>
      <c r="E611" s="50">
        <f t="shared" si="252"/>
        <v>24627.59</v>
      </c>
      <c r="F611" s="50">
        <f t="shared" si="252"/>
        <v>13832.02</v>
      </c>
      <c r="G611" s="50">
        <f t="shared" si="252"/>
        <v>80472.97</v>
      </c>
      <c r="H611" s="50">
        <f t="shared" si="252"/>
        <v>22784.72</v>
      </c>
      <c r="I611" s="50">
        <f t="shared" si="252"/>
        <v>4489.13</v>
      </c>
      <c r="J611" s="50">
        <f t="shared" si="252"/>
        <v>41107.3</v>
      </c>
      <c r="K611" s="50">
        <f t="shared" si="252"/>
        <v>22078.37</v>
      </c>
      <c r="L611" s="50">
        <f t="shared" si="252"/>
        <v>0</v>
      </c>
      <c r="M611" s="50">
        <f t="shared" si="252"/>
        <v>0</v>
      </c>
      <c r="N611" s="50">
        <f t="shared" si="252"/>
        <v>0</v>
      </c>
      <c r="O611" s="50">
        <f t="shared" si="252"/>
        <v>0</v>
      </c>
      <c r="P611" s="50">
        <f t="shared" si="252"/>
        <v>212856.72999999998</v>
      </c>
    </row>
    <row r="612" spans="1:16" ht="12.75">
      <c r="A612" s="56" t="s">
        <v>21</v>
      </c>
      <c r="B612" s="37" t="s">
        <v>145</v>
      </c>
      <c r="C612" s="56" t="s">
        <v>22</v>
      </c>
      <c r="D612" s="60">
        <v>3464.63</v>
      </c>
      <c r="E612" s="60">
        <v>24627.59</v>
      </c>
      <c r="F612" s="60">
        <v>13832.02</v>
      </c>
      <c r="G612" s="60">
        <v>80472.97</v>
      </c>
      <c r="H612" s="60">
        <v>22784.72</v>
      </c>
      <c r="I612" s="60">
        <v>4489.13</v>
      </c>
      <c r="J612" s="60">
        <v>41107.3</v>
      </c>
      <c r="K612" s="60">
        <v>22078.37</v>
      </c>
      <c r="L612" s="60"/>
      <c r="M612" s="60"/>
      <c r="N612" s="60"/>
      <c r="O612" s="60"/>
      <c r="P612" s="60">
        <f>SUM(D612:O612)</f>
        <v>212856.72999999998</v>
      </c>
    </row>
    <row r="613" spans="1:16" ht="12.75">
      <c r="A613" s="48" t="s">
        <v>1039</v>
      </c>
      <c r="B613" s="37"/>
      <c r="C613" s="48" t="s">
        <v>472</v>
      </c>
      <c r="D613" s="50">
        <f aca="true" t="shared" si="253" ref="D613:P614">SUM(D614)</f>
        <v>6042.55</v>
      </c>
      <c r="E613" s="50">
        <f t="shared" si="253"/>
        <v>0</v>
      </c>
      <c r="F613" s="50">
        <f t="shared" si="253"/>
        <v>5364.96</v>
      </c>
      <c r="G613" s="50">
        <f t="shared" si="253"/>
        <v>14250.34</v>
      </c>
      <c r="H613" s="50">
        <f t="shared" si="253"/>
        <v>11788.38</v>
      </c>
      <c r="I613" s="50">
        <f t="shared" si="253"/>
        <v>20255.99</v>
      </c>
      <c r="J613" s="50">
        <f t="shared" si="253"/>
        <v>0</v>
      </c>
      <c r="K613" s="50">
        <f t="shared" si="253"/>
        <v>2598.2</v>
      </c>
      <c r="L613" s="50">
        <f t="shared" si="253"/>
        <v>0</v>
      </c>
      <c r="M613" s="50">
        <f t="shared" si="253"/>
        <v>0</v>
      </c>
      <c r="N613" s="50">
        <f t="shared" si="253"/>
        <v>0</v>
      </c>
      <c r="O613" s="50">
        <f t="shared" si="253"/>
        <v>0</v>
      </c>
      <c r="P613" s="50">
        <f t="shared" si="253"/>
        <v>60300.42</v>
      </c>
    </row>
    <row r="614" spans="1:16" ht="12.75">
      <c r="A614" s="51" t="s">
        <v>1041</v>
      </c>
      <c r="B614" s="37"/>
      <c r="C614" s="51" t="s">
        <v>471</v>
      </c>
      <c r="D614" s="50">
        <f t="shared" si="253"/>
        <v>6042.55</v>
      </c>
      <c r="E614" s="50">
        <f t="shared" si="253"/>
        <v>0</v>
      </c>
      <c r="F614" s="50">
        <f t="shared" si="253"/>
        <v>5364.96</v>
      </c>
      <c r="G614" s="50">
        <f t="shared" si="253"/>
        <v>14250.34</v>
      </c>
      <c r="H614" s="50">
        <f t="shared" si="253"/>
        <v>11788.38</v>
      </c>
      <c r="I614" s="50">
        <f t="shared" si="253"/>
        <v>20255.99</v>
      </c>
      <c r="J614" s="50">
        <f t="shared" si="253"/>
        <v>0</v>
      </c>
      <c r="K614" s="50">
        <f t="shared" si="253"/>
        <v>2598.2</v>
      </c>
      <c r="L614" s="50">
        <f t="shared" si="253"/>
        <v>0</v>
      </c>
      <c r="M614" s="50">
        <f t="shared" si="253"/>
        <v>0</v>
      </c>
      <c r="N614" s="50">
        <f t="shared" si="253"/>
        <v>0</v>
      </c>
      <c r="O614" s="50">
        <f t="shared" si="253"/>
        <v>0</v>
      </c>
      <c r="P614" s="50">
        <f t="shared" si="253"/>
        <v>60300.42</v>
      </c>
    </row>
    <row r="615" spans="1:16" ht="22.5">
      <c r="A615" s="56" t="s">
        <v>1043</v>
      </c>
      <c r="B615" s="37" t="s">
        <v>93</v>
      </c>
      <c r="C615" s="61" t="s">
        <v>1044</v>
      </c>
      <c r="D615" s="60">
        <v>6042.55</v>
      </c>
      <c r="E615" s="60">
        <v>0</v>
      </c>
      <c r="F615" s="60">
        <v>5364.96</v>
      </c>
      <c r="G615" s="60">
        <v>14250.34</v>
      </c>
      <c r="H615" s="60">
        <v>11788.38</v>
      </c>
      <c r="I615" s="60">
        <v>20255.99</v>
      </c>
      <c r="J615" s="60">
        <v>0</v>
      </c>
      <c r="K615" s="60">
        <v>2598.2</v>
      </c>
      <c r="L615" s="60"/>
      <c r="M615" s="60"/>
      <c r="N615" s="60"/>
      <c r="O615" s="60"/>
      <c r="P615" s="60">
        <f>SUM(D615:O615)</f>
        <v>60300.42</v>
      </c>
    </row>
    <row r="616" spans="1:16" ht="12.75">
      <c r="A616" s="48" t="s">
        <v>1045</v>
      </c>
      <c r="B616" s="37"/>
      <c r="C616" s="48" t="s">
        <v>1046</v>
      </c>
      <c r="D616" s="50">
        <f aca="true" t="shared" si="254" ref="D616:P616">SUM(D617+D648)</f>
        <v>543434.61</v>
      </c>
      <c r="E616" s="50">
        <f t="shared" si="254"/>
        <v>1649799.54</v>
      </c>
      <c r="F616" s="50">
        <f t="shared" si="254"/>
        <v>380370</v>
      </c>
      <c r="G616" s="50">
        <f t="shared" si="254"/>
        <v>121977.62</v>
      </c>
      <c r="H616" s="50">
        <f t="shared" si="254"/>
        <v>339289.16000000003</v>
      </c>
      <c r="I616" s="50">
        <f t="shared" si="254"/>
        <v>1465318.5</v>
      </c>
      <c r="J616" s="50">
        <f t="shared" si="254"/>
        <v>-506102.75</v>
      </c>
      <c r="K616" s="50">
        <f t="shared" si="254"/>
        <v>1395508.46</v>
      </c>
      <c r="L616" s="50">
        <f t="shared" si="254"/>
        <v>0</v>
      </c>
      <c r="M616" s="50">
        <f t="shared" si="254"/>
        <v>0</v>
      </c>
      <c r="N616" s="50">
        <f t="shared" si="254"/>
        <v>0</v>
      </c>
      <c r="O616" s="50">
        <f t="shared" si="254"/>
        <v>0</v>
      </c>
      <c r="P616" s="50">
        <f t="shared" si="254"/>
        <v>5389595.14</v>
      </c>
    </row>
    <row r="617" spans="1:16" ht="12.75">
      <c r="A617" s="51" t="s">
        <v>1047</v>
      </c>
      <c r="B617" s="37"/>
      <c r="C617" s="51" t="s">
        <v>761</v>
      </c>
      <c r="D617" s="50">
        <f>SUM(D618)</f>
        <v>389742.99</v>
      </c>
      <c r="E617" s="50">
        <f>SUM(E618)</f>
        <v>1649799.54</v>
      </c>
      <c r="F617" s="50">
        <f aca="true" t="shared" si="255" ref="F617:P617">SUM(F618+F644)</f>
        <v>380370</v>
      </c>
      <c r="G617" s="50">
        <f t="shared" si="255"/>
        <v>121977.62</v>
      </c>
      <c r="H617" s="50">
        <f t="shared" si="255"/>
        <v>339289.16000000003</v>
      </c>
      <c r="I617" s="50">
        <f t="shared" si="255"/>
        <v>1465318.5</v>
      </c>
      <c r="J617" s="50">
        <f t="shared" si="255"/>
        <v>-506102.75</v>
      </c>
      <c r="K617" s="50">
        <f t="shared" si="255"/>
        <v>1395508.46</v>
      </c>
      <c r="L617" s="50">
        <f t="shared" si="255"/>
        <v>0</v>
      </c>
      <c r="M617" s="50">
        <f t="shared" si="255"/>
        <v>0</v>
      </c>
      <c r="N617" s="50">
        <f t="shared" si="255"/>
        <v>0</v>
      </c>
      <c r="O617" s="50">
        <f t="shared" si="255"/>
        <v>0</v>
      </c>
      <c r="P617" s="50">
        <f t="shared" si="255"/>
        <v>5235903.52</v>
      </c>
    </row>
    <row r="618" spans="1:16" s="59" customFormat="1" ht="11.25">
      <c r="A618" s="56" t="s">
        <v>1048</v>
      </c>
      <c r="B618" s="68"/>
      <c r="C618" s="56" t="s">
        <v>1049</v>
      </c>
      <c r="D618" s="58">
        <f>SUM(D619+D623)</f>
        <v>389742.99</v>
      </c>
      <c r="E618" s="58">
        <f>SUM(E619+E623)</f>
        <v>1649799.54</v>
      </c>
      <c r="F618" s="58">
        <f>SUM(F619+F623+F622)</f>
        <v>130370</v>
      </c>
      <c r="G618" s="58">
        <f>SUM(G619+G623+G622)</f>
        <v>121977.62</v>
      </c>
      <c r="H618" s="58">
        <f>SUM(H619+H623+H622)</f>
        <v>339289.16000000003</v>
      </c>
      <c r="I618" s="58">
        <f aca="true" t="shared" si="256" ref="I618:O618">SUM(I619+I623)</f>
        <v>490318.5</v>
      </c>
      <c r="J618" s="58">
        <f t="shared" si="256"/>
        <v>468897.25</v>
      </c>
      <c r="K618" s="58">
        <f t="shared" si="256"/>
        <v>1395508.46</v>
      </c>
      <c r="L618" s="58">
        <f t="shared" si="256"/>
        <v>0</v>
      </c>
      <c r="M618" s="58">
        <f t="shared" si="256"/>
        <v>0</v>
      </c>
      <c r="N618" s="58">
        <f t="shared" si="256"/>
        <v>0</v>
      </c>
      <c r="O618" s="58">
        <f t="shared" si="256"/>
        <v>0</v>
      </c>
      <c r="P618" s="58">
        <f>SUM(P619+P623+P622)</f>
        <v>4985903.52</v>
      </c>
    </row>
    <row r="619" spans="1:16" s="59" customFormat="1" ht="11.25">
      <c r="A619" s="56" t="s">
        <v>1334</v>
      </c>
      <c r="B619" s="68"/>
      <c r="C619" s="56" t="s">
        <v>1335</v>
      </c>
      <c r="D619" s="58">
        <f>D620+D621</f>
        <v>82683</v>
      </c>
      <c r="E619" s="58">
        <f>E620+E621</f>
        <v>0</v>
      </c>
      <c r="F619" s="58">
        <f>F620+F621</f>
        <v>0</v>
      </c>
      <c r="G619" s="58">
        <f aca="true" t="shared" si="257" ref="G619:O619">G620+G621</f>
        <v>0</v>
      </c>
      <c r="H619" s="58">
        <f t="shared" si="257"/>
        <v>0</v>
      </c>
      <c r="I619" s="58">
        <f t="shared" si="257"/>
        <v>0</v>
      </c>
      <c r="J619" s="58">
        <f t="shared" si="257"/>
        <v>0</v>
      </c>
      <c r="K619" s="58">
        <f t="shared" si="257"/>
        <v>0</v>
      </c>
      <c r="L619" s="58">
        <f t="shared" si="257"/>
        <v>0</v>
      </c>
      <c r="M619" s="58">
        <f t="shared" si="257"/>
        <v>0</v>
      </c>
      <c r="N619" s="58">
        <f t="shared" si="257"/>
        <v>0</v>
      </c>
      <c r="O619" s="58">
        <f t="shared" si="257"/>
        <v>0</v>
      </c>
      <c r="P619" s="58">
        <f>P620+P621</f>
        <v>82683</v>
      </c>
    </row>
    <row r="620" spans="1:16" ht="12.75">
      <c r="A620" s="38" t="s">
        <v>1336</v>
      </c>
      <c r="B620" s="37" t="s">
        <v>116</v>
      </c>
      <c r="C620" s="38" t="s">
        <v>1337</v>
      </c>
      <c r="D620" s="60">
        <v>82683</v>
      </c>
      <c r="E620" s="60"/>
      <c r="F620" s="60"/>
      <c r="G620" s="60"/>
      <c r="H620" s="60"/>
      <c r="I620" s="60">
        <v>0</v>
      </c>
      <c r="J620" s="60"/>
      <c r="K620" s="60"/>
      <c r="L620" s="60"/>
      <c r="M620" s="60"/>
      <c r="N620" s="60"/>
      <c r="O620" s="60"/>
      <c r="P620" s="60">
        <f>SUM(D620:O620)</f>
        <v>82683</v>
      </c>
    </row>
    <row r="621" spans="1:16" ht="12.75">
      <c r="A621" s="38" t="s">
        <v>1488</v>
      </c>
      <c r="B621" s="37" t="s">
        <v>119</v>
      </c>
      <c r="C621" s="38" t="s">
        <v>1337</v>
      </c>
      <c r="D621" s="60">
        <v>0</v>
      </c>
      <c r="E621" s="60"/>
      <c r="F621" s="60"/>
      <c r="G621" s="60"/>
      <c r="H621" s="60"/>
      <c r="I621" s="60">
        <v>0</v>
      </c>
      <c r="J621" s="60"/>
      <c r="K621" s="60"/>
      <c r="L621" s="60"/>
      <c r="M621" s="60"/>
      <c r="N621" s="60"/>
      <c r="O621" s="60"/>
      <c r="P621" s="60">
        <f>SUM(D621:O621)</f>
        <v>0</v>
      </c>
    </row>
    <row r="622" spans="1:16" ht="12.75">
      <c r="A622" s="56" t="s">
        <v>1496</v>
      </c>
      <c r="B622" s="68" t="s">
        <v>1449</v>
      </c>
      <c r="C622" s="56" t="s">
        <v>1497</v>
      </c>
      <c r="D622" s="60">
        <v>0</v>
      </c>
      <c r="E622" s="60"/>
      <c r="F622" s="60"/>
      <c r="G622" s="60"/>
      <c r="H622" s="60"/>
      <c r="I622" s="60">
        <v>0</v>
      </c>
      <c r="J622" s="60"/>
      <c r="K622" s="60"/>
      <c r="L622" s="60"/>
      <c r="M622" s="60"/>
      <c r="N622" s="60"/>
      <c r="O622" s="60"/>
      <c r="P622" s="60">
        <f>SUM(D622:O622)</f>
        <v>0</v>
      </c>
    </row>
    <row r="623" spans="1:16" s="59" customFormat="1" ht="11.25">
      <c r="A623" s="56" t="s">
        <v>1050</v>
      </c>
      <c r="B623" s="68"/>
      <c r="C623" s="56" t="s">
        <v>825</v>
      </c>
      <c r="D623" s="58">
        <f>SUM(D624:D638)</f>
        <v>307059.99</v>
      </c>
      <c r="E623" s="58">
        <f>SUM(E624:E642)</f>
        <v>1649799.54</v>
      </c>
      <c r="F623" s="58">
        <f aca="true" t="shared" si="258" ref="F623:P623">SUM(F624:F643)</f>
        <v>130370</v>
      </c>
      <c r="G623" s="58">
        <f t="shared" si="258"/>
        <v>121977.62</v>
      </c>
      <c r="H623" s="58">
        <f t="shared" si="258"/>
        <v>339289.16000000003</v>
      </c>
      <c r="I623" s="58">
        <f t="shared" si="258"/>
        <v>490318.5</v>
      </c>
      <c r="J623" s="58">
        <f t="shared" si="258"/>
        <v>468897.25</v>
      </c>
      <c r="K623" s="58">
        <f t="shared" si="258"/>
        <v>1395508.46</v>
      </c>
      <c r="L623" s="58">
        <f t="shared" si="258"/>
        <v>0</v>
      </c>
      <c r="M623" s="58">
        <f t="shared" si="258"/>
        <v>0</v>
      </c>
      <c r="N623" s="58">
        <f t="shared" si="258"/>
        <v>0</v>
      </c>
      <c r="O623" s="58">
        <f t="shared" si="258"/>
        <v>0</v>
      </c>
      <c r="P623" s="58">
        <f t="shared" si="258"/>
        <v>4903220.52</v>
      </c>
    </row>
    <row r="624" spans="1:16" ht="12.75">
      <c r="A624" s="38" t="s">
        <v>1051</v>
      </c>
      <c r="B624" s="37" t="s">
        <v>150</v>
      </c>
      <c r="C624" s="38" t="s">
        <v>1052</v>
      </c>
      <c r="D624" s="60">
        <v>0</v>
      </c>
      <c r="E624" s="60">
        <v>1365650.9</v>
      </c>
      <c r="F624" s="60"/>
      <c r="G624" s="60"/>
      <c r="H624" s="60">
        <v>159341.78</v>
      </c>
      <c r="I624" s="60">
        <v>0</v>
      </c>
      <c r="J624" s="60">
        <v>411933.25</v>
      </c>
      <c r="K624" s="60">
        <v>1235548.09</v>
      </c>
      <c r="L624" s="60"/>
      <c r="M624" s="60"/>
      <c r="N624" s="60"/>
      <c r="O624" s="60"/>
      <c r="P624" s="60">
        <f>SUM(D624:O624)</f>
        <v>3172474.02</v>
      </c>
    </row>
    <row r="625" spans="1:16" ht="12.75">
      <c r="A625" s="38" t="s">
        <v>195</v>
      </c>
      <c r="B625" s="37" t="s">
        <v>190</v>
      </c>
      <c r="C625" s="38" t="s">
        <v>1487</v>
      </c>
      <c r="D625" s="60"/>
      <c r="E625" s="60"/>
      <c r="F625" s="60">
        <v>48750</v>
      </c>
      <c r="G625" s="60"/>
      <c r="H625" s="60"/>
      <c r="I625" s="60">
        <v>0</v>
      </c>
      <c r="J625" s="60"/>
      <c r="K625" s="60"/>
      <c r="L625" s="60"/>
      <c r="M625" s="60"/>
      <c r="N625" s="60"/>
      <c r="O625" s="60"/>
      <c r="P625" s="60">
        <f>SUM(D625:O625)</f>
        <v>48750</v>
      </c>
    </row>
    <row r="626" spans="1:16" ht="12.75" hidden="1">
      <c r="A626" s="38" t="s">
        <v>74</v>
      </c>
      <c r="B626" s="37" t="s">
        <v>390</v>
      </c>
      <c r="C626" s="38" t="s">
        <v>389</v>
      </c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>
        <f aca="true" t="shared" si="259" ref="P626:P637">SUM(D626:O626)</f>
        <v>0</v>
      </c>
    </row>
    <row r="627" spans="1:16" ht="12.75" hidden="1">
      <c r="A627" s="38" t="s">
        <v>75</v>
      </c>
      <c r="B627" s="37" t="s">
        <v>392</v>
      </c>
      <c r="C627" s="38" t="s">
        <v>391</v>
      </c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>
        <f t="shared" si="259"/>
        <v>0</v>
      </c>
    </row>
    <row r="628" spans="1:16" ht="12.75" hidden="1">
      <c r="A628" s="38" t="s">
        <v>76</v>
      </c>
      <c r="B628" s="37" t="s">
        <v>394</v>
      </c>
      <c r="C628" s="38" t="s">
        <v>393</v>
      </c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>
        <f t="shared" si="259"/>
        <v>0</v>
      </c>
    </row>
    <row r="629" spans="1:16" ht="12.75" hidden="1">
      <c r="A629" s="38" t="s">
        <v>77</v>
      </c>
      <c r="B629" s="37" t="s">
        <v>395</v>
      </c>
      <c r="C629" s="38" t="s">
        <v>23</v>
      </c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>
        <f t="shared" si="259"/>
        <v>0</v>
      </c>
    </row>
    <row r="630" spans="1:16" ht="12.75" hidden="1">
      <c r="A630" s="38" t="s">
        <v>78</v>
      </c>
      <c r="B630" s="37" t="s">
        <v>168</v>
      </c>
      <c r="C630" s="38" t="s">
        <v>24</v>
      </c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>
        <f t="shared" si="259"/>
        <v>0</v>
      </c>
    </row>
    <row r="631" spans="1:16" ht="12.75" hidden="1">
      <c r="A631" s="38" t="s">
        <v>178</v>
      </c>
      <c r="B631" s="37" t="s">
        <v>166</v>
      </c>
      <c r="C631" s="38" t="s">
        <v>179</v>
      </c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>
        <f t="shared" si="259"/>
        <v>0</v>
      </c>
    </row>
    <row r="632" spans="1:16" ht="12.75" hidden="1">
      <c r="A632" s="38" t="s">
        <v>180</v>
      </c>
      <c r="B632" s="37" t="s">
        <v>165</v>
      </c>
      <c r="C632" s="38" t="s">
        <v>1053</v>
      </c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>
        <f t="shared" si="259"/>
        <v>0</v>
      </c>
    </row>
    <row r="633" spans="1:16" ht="12.75" hidden="1">
      <c r="A633" s="38" t="s">
        <v>195</v>
      </c>
      <c r="B633" s="37" t="s">
        <v>190</v>
      </c>
      <c r="C633" s="38" t="s">
        <v>196</v>
      </c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>
        <f t="shared" si="259"/>
        <v>0</v>
      </c>
    </row>
    <row r="634" spans="1:16" ht="12.75" hidden="1">
      <c r="A634" s="38" t="s">
        <v>1119</v>
      </c>
      <c r="B634" s="37" t="s">
        <v>1120</v>
      </c>
      <c r="C634" s="38" t="s">
        <v>1121</v>
      </c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>
        <f t="shared" si="259"/>
        <v>0</v>
      </c>
    </row>
    <row r="635" spans="1:16" ht="12.75" hidden="1">
      <c r="A635" s="38" t="s">
        <v>1122</v>
      </c>
      <c r="B635" s="37" t="s">
        <v>1123</v>
      </c>
      <c r="C635" s="38" t="s">
        <v>1124</v>
      </c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>
        <f t="shared" si="259"/>
        <v>0</v>
      </c>
    </row>
    <row r="636" spans="1:16" ht="12.75">
      <c r="A636" s="38" t="s">
        <v>1386</v>
      </c>
      <c r="B636" s="37" t="s">
        <v>386</v>
      </c>
      <c r="C636" s="38" t="s">
        <v>1489</v>
      </c>
      <c r="D636" s="60">
        <v>70363.49</v>
      </c>
      <c r="E636" s="60">
        <v>28166.07</v>
      </c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>
        <f t="shared" si="259"/>
        <v>98529.56</v>
      </c>
    </row>
    <row r="637" spans="1:16" ht="12.75">
      <c r="A637" s="38" t="s">
        <v>1387</v>
      </c>
      <c r="B637" s="37" t="s">
        <v>387</v>
      </c>
      <c r="C637" s="38" t="s">
        <v>1388</v>
      </c>
      <c r="D637" s="60">
        <v>236696.5</v>
      </c>
      <c r="E637" s="60">
        <v>158482.57</v>
      </c>
      <c r="F637" s="60"/>
      <c r="G637" s="60"/>
      <c r="H637" s="60"/>
      <c r="I637" s="60">
        <v>0</v>
      </c>
      <c r="J637" s="60"/>
      <c r="K637" s="60"/>
      <c r="L637" s="60"/>
      <c r="M637" s="60"/>
      <c r="N637" s="60"/>
      <c r="O637" s="60"/>
      <c r="P637" s="60">
        <f t="shared" si="259"/>
        <v>395179.07</v>
      </c>
    </row>
    <row r="638" spans="1:16" ht="12.75">
      <c r="A638" s="38" t="s">
        <v>1294</v>
      </c>
      <c r="B638" s="37" t="s">
        <v>1295</v>
      </c>
      <c r="C638" s="38" t="s">
        <v>1296</v>
      </c>
      <c r="D638" s="60"/>
      <c r="E638" s="60"/>
      <c r="F638" s="60"/>
      <c r="G638" s="60"/>
      <c r="H638" s="60">
        <v>180050</v>
      </c>
      <c r="I638" s="60">
        <v>241996</v>
      </c>
      <c r="J638" s="60">
        <v>56964</v>
      </c>
      <c r="K638" s="60">
        <v>159960.37</v>
      </c>
      <c r="L638" s="60"/>
      <c r="M638" s="60"/>
      <c r="N638" s="60"/>
      <c r="O638" s="60"/>
      <c r="P638" s="60">
        <f aca="true" t="shared" si="260" ref="P638:P643">SUM(D638:O638)</f>
        <v>638970.37</v>
      </c>
    </row>
    <row r="639" spans="1:16" ht="12.75">
      <c r="A639" s="38" t="s">
        <v>1614</v>
      </c>
      <c r="B639" s="37" t="s">
        <v>1551</v>
      </c>
      <c r="C639" s="38" t="s">
        <v>1615</v>
      </c>
      <c r="D639" s="60"/>
      <c r="E639" s="60"/>
      <c r="F639" s="60"/>
      <c r="G639" s="60">
        <v>102.62</v>
      </c>
      <c r="H639" s="60">
        <v>-102.62</v>
      </c>
      <c r="I639" s="60">
        <v>125397.5</v>
      </c>
      <c r="J639" s="60"/>
      <c r="K639" s="60"/>
      <c r="L639" s="60"/>
      <c r="M639" s="60"/>
      <c r="N639" s="60"/>
      <c r="O639" s="60"/>
      <c r="P639" s="60">
        <f t="shared" si="260"/>
        <v>125397.5</v>
      </c>
    </row>
    <row r="640" spans="1:16" ht="12.75">
      <c r="A640" s="38" t="s">
        <v>1719</v>
      </c>
      <c r="B640" s="37" t="s">
        <v>1554</v>
      </c>
      <c r="C640" s="38" t="s">
        <v>1651</v>
      </c>
      <c r="D640" s="60"/>
      <c r="E640" s="60"/>
      <c r="F640" s="60"/>
      <c r="G640" s="60"/>
      <c r="H640" s="60"/>
      <c r="I640" s="60">
        <v>122925</v>
      </c>
      <c r="J640" s="60"/>
      <c r="K640" s="60"/>
      <c r="L640" s="60"/>
      <c r="M640" s="60"/>
      <c r="N640" s="60"/>
      <c r="O640" s="60"/>
      <c r="P640" s="60">
        <f t="shared" si="260"/>
        <v>122925</v>
      </c>
    </row>
    <row r="641" spans="1:16" ht="12.75">
      <c r="A641" s="38" t="s">
        <v>1594</v>
      </c>
      <c r="B641" s="37" t="s">
        <v>119</v>
      </c>
      <c r="C641" s="38" t="s">
        <v>1595</v>
      </c>
      <c r="D641" s="60"/>
      <c r="E641" s="60">
        <v>97500</v>
      </c>
      <c r="F641" s="60"/>
      <c r="G641" s="60"/>
      <c r="H641" s="60"/>
      <c r="I641" s="60">
        <v>0</v>
      </c>
      <c r="J641" s="60"/>
      <c r="K641" s="60"/>
      <c r="L641" s="60"/>
      <c r="M641" s="60"/>
      <c r="N641" s="60"/>
      <c r="O641" s="60"/>
      <c r="P641" s="60">
        <f t="shared" si="260"/>
        <v>97500</v>
      </c>
    </row>
    <row r="642" spans="1:16" ht="12.75">
      <c r="A642" s="38" t="s">
        <v>1598</v>
      </c>
      <c r="B642" s="37" t="s">
        <v>1597</v>
      </c>
      <c r="C642" s="38" t="s">
        <v>1599</v>
      </c>
      <c r="D642" s="60"/>
      <c r="E642" s="60"/>
      <c r="F642" s="60">
        <v>81620</v>
      </c>
      <c r="G642" s="60"/>
      <c r="H642" s="60"/>
      <c r="I642" s="60">
        <v>0</v>
      </c>
      <c r="J642" s="60"/>
      <c r="K642" s="60"/>
      <c r="L642" s="60"/>
      <c r="M642" s="60"/>
      <c r="N642" s="60"/>
      <c r="O642" s="60"/>
      <c r="P642" s="60">
        <f t="shared" si="260"/>
        <v>81620</v>
      </c>
    </row>
    <row r="643" spans="1:16" ht="12.75">
      <c r="A643" s="38" t="s">
        <v>1611</v>
      </c>
      <c r="B643" s="37" t="s">
        <v>1612</v>
      </c>
      <c r="C643" s="38" t="s">
        <v>1613</v>
      </c>
      <c r="D643" s="60"/>
      <c r="E643" s="60"/>
      <c r="F643" s="60"/>
      <c r="G643" s="60">
        <v>121875</v>
      </c>
      <c r="H643" s="60"/>
      <c r="I643" s="60">
        <v>0</v>
      </c>
      <c r="J643" s="60"/>
      <c r="K643" s="60"/>
      <c r="L643" s="60"/>
      <c r="M643" s="60"/>
      <c r="N643" s="60"/>
      <c r="O643" s="60"/>
      <c r="P643" s="60">
        <f t="shared" si="260"/>
        <v>121875</v>
      </c>
    </row>
    <row r="644" spans="1:16" s="59" customFormat="1" ht="11.25">
      <c r="A644" s="103" t="s">
        <v>1600</v>
      </c>
      <c r="B644" s="104"/>
      <c r="C644" s="103" t="s">
        <v>829</v>
      </c>
      <c r="D644" s="62">
        <f>SUM(D647)</f>
        <v>0</v>
      </c>
      <c r="E644" s="62">
        <f>SUM(E647)</f>
        <v>0</v>
      </c>
      <c r="F644" s="62">
        <f>SUM(F647)</f>
        <v>250000</v>
      </c>
      <c r="G644" s="62">
        <f>SUM(G647)</f>
        <v>0</v>
      </c>
      <c r="H644" s="62">
        <f>SUM(H647)</f>
        <v>0</v>
      </c>
      <c r="I644" s="62">
        <f>I645+I647</f>
        <v>975000</v>
      </c>
      <c r="J644" s="62">
        <f aca="true" t="shared" si="261" ref="J644:P644">J645+J647</f>
        <v>-975000</v>
      </c>
      <c r="K644" s="62">
        <f t="shared" si="261"/>
        <v>0</v>
      </c>
      <c r="L644" s="62">
        <f t="shared" si="261"/>
        <v>0</v>
      </c>
      <c r="M644" s="62">
        <f t="shared" si="261"/>
        <v>0</v>
      </c>
      <c r="N644" s="62">
        <f t="shared" si="261"/>
        <v>0</v>
      </c>
      <c r="O644" s="62">
        <f t="shared" si="261"/>
        <v>0</v>
      </c>
      <c r="P644" s="62">
        <f t="shared" si="261"/>
        <v>250000</v>
      </c>
    </row>
    <row r="645" spans="1:16" s="59" customFormat="1" ht="11.25">
      <c r="A645" s="103" t="s">
        <v>1655</v>
      </c>
      <c r="B645" s="104"/>
      <c r="C645" s="103" t="s">
        <v>1656</v>
      </c>
      <c r="D645" s="62"/>
      <c r="E645" s="62"/>
      <c r="F645" s="62"/>
      <c r="G645" s="62"/>
      <c r="H645" s="62"/>
      <c r="I645" s="62">
        <f>I646</f>
        <v>975000</v>
      </c>
      <c r="J645" s="62">
        <f aca="true" t="shared" si="262" ref="J645:P645">J646</f>
        <v>-975000</v>
      </c>
      <c r="K645" s="62">
        <f t="shared" si="262"/>
        <v>0</v>
      </c>
      <c r="L645" s="62">
        <f t="shared" si="262"/>
        <v>0</v>
      </c>
      <c r="M645" s="62">
        <f t="shared" si="262"/>
        <v>0</v>
      </c>
      <c r="N645" s="62">
        <f t="shared" si="262"/>
        <v>0</v>
      </c>
      <c r="O645" s="62">
        <f t="shared" si="262"/>
        <v>0</v>
      </c>
      <c r="P645" s="62">
        <f t="shared" si="262"/>
        <v>0</v>
      </c>
    </row>
    <row r="646" spans="1:16" s="59" customFormat="1" ht="11.25">
      <c r="A646" s="103" t="s">
        <v>1652</v>
      </c>
      <c r="B646" s="104" t="s">
        <v>1653</v>
      </c>
      <c r="C646" s="103" t="s">
        <v>1654</v>
      </c>
      <c r="D646" s="62"/>
      <c r="E646" s="62"/>
      <c r="F646" s="62"/>
      <c r="G646" s="62"/>
      <c r="H646" s="62"/>
      <c r="I646" s="62">
        <v>975000</v>
      </c>
      <c r="J646" s="62">
        <v>-975000</v>
      </c>
      <c r="K646" s="62"/>
      <c r="L646" s="62"/>
      <c r="M646" s="62"/>
      <c r="N646" s="62"/>
      <c r="O646" s="62"/>
      <c r="P646" s="60">
        <f>SUM(D646:O646)</f>
        <v>0</v>
      </c>
    </row>
    <row r="647" spans="1:16" s="59" customFormat="1" ht="11.25">
      <c r="A647" s="103" t="s">
        <v>1601</v>
      </c>
      <c r="B647" s="104" t="s">
        <v>1603</v>
      </c>
      <c r="C647" s="103" t="s">
        <v>1602</v>
      </c>
      <c r="D647" s="62">
        <v>0</v>
      </c>
      <c r="E647" s="62">
        <v>0</v>
      </c>
      <c r="F647" s="62">
        <v>250000</v>
      </c>
      <c r="G647" s="62">
        <v>0</v>
      </c>
      <c r="H647" s="62">
        <v>0</v>
      </c>
      <c r="I647" s="62">
        <v>0</v>
      </c>
      <c r="J647" s="62">
        <v>0</v>
      </c>
      <c r="K647" s="62">
        <v>0</v>
      </c>
      <c r="L647" s="62">
        <v>0</v>
      </c>
      <c r="M647" s="62">
        <v>0</v>
      </c>
      <c r="N647" s="62">
        <v>0</v>
      </c>
      <c r="O647" s="62">
        <v>0</v>
      </c>
      <c r="P647" s="64">
        <f>SUM(D647:O647)</f>
        <v>250000</v>
      </c>
    </row>
    <row r="648" spans="1:16" ht="12.75">
      <c r="A648" s="51" t="s">
        <v>1302</v>
      </c>
      <c r="B648" s="37"/>
      <c r="C648" s="51" t="s">
        <v>1303</v>
      </c>
      <c r="D648" s="50">
        <f aca="true" t="shared" si="263" ref="D648:F649">D649</f>
        <v>153691.62</v>
      </c>
      <c r="E648" s="50">
        <f t="shared" si="263"/>
        <v>0</v>
      </c>
      <c r="F648" s="50">
        <f t="shared" si="263"/>
        <v>0</v>
      </c>
      <c r="G648" s="50">
        <f>G649</f>
        <v>0</v>
      </c>
      <c r="H648" s="50">
        <f aca="true" t="shared" si="264" ref="H648:P649">H649</f>
        <v>0</v>
      </c>
      <c r="I648" s="50">
        <f t="shared" si="264"/>
        <v>0</v>
      </c>
      <c r="J648" s="50">
        <f t="shared" si="264"/>
        <v>0</v>
      </c>
      <c r="K648" s="50">
        <f t="shared" si="264"/>
        <v>0</v>
      </c>
      <c r="L648" s="50">
        <f t="shared" si="264"/>
        <v>0</v>
      </c>
      <c r="M648" s="50">
        <f t="shared" si="264"/>
        <v>0</v>
      </c>
      <c r="N648" s="50">
        <f t="shared" si="264"/>
        <v>0</v>
      </c>
      <c r="O648" s="50">
        <f t="shared" si="264"/>
        <v>0</v>
      </c>
      <c r="P648" s="50">
        <f>P649</f>
        <v>153691.62</v>
      </c>
    </row>
    <row r="649" spans="1:16" s="59" customFormat="1" ht="11.25">
      <c r="A649" s="56" t="s">
        <v>1304</v>
      </c>
      <c r="B649" s="68"/>
      <c r="C649" s="56" t="s">
        <v>1305</v>
      </c>
      <c r="D649" s="58">
        <f t="shared" si="263"/>
        <v>153691.62</v>
      </c>
      <c r="E649" s="58">
        <f t="shared" si="263"/>
        <v>0</v>
      </c>
      <c r="F649" s="58">
        <f t="shared" si="263"/>
        <v>0</v>
      </c>
      <c r="G649" s="58">
        <f>G650</f>
        <v>0</v>
      </c>
      <c r="H649" s="58">
        <f t="shared" si="264"/>
        <v>0</v>
      </c>
      <c r="I649" s="58">
        <f t="shared" si="264"/>
        <v>0</v>
      </c>
      <c r="J649" s="58">
        <f t="shared" si="264"/>
        <v>0</v>
      </c>
      <c r="K649" s="58">
        <f t="shared" si="264"/>
        <v>0</v>
      </c>
      <c r="L649" s="58">
        <f t="shared" si="264"/>
        <v>0</v>
      </c>
      <c r="M649" s="58">
        <f t="shared" si="264"/>
        <v>0</v>
      </c>
      <c r="N649" s="58">
        <f t="shared" si="264"/>
        <v>0</v>
      </c>
      <c r="O649" s="58">
        <f t="shared" si="264"/>
        <v>0</v>
      </c>
      <c r="P649" s="58">
        <f t="shared" si="264"/>
        <v>153691.62</v>
      </c>
    </row>
    <row r="650" spans="1:16" s="59" customFormat="1" ht="22.5">
      <c r="A650" s="56" t="s">
        <v>1306</v>
      </c>
      <c r="B650" s="68"/>
      <c r="C650" s="61" t="s">
        <v>1307</v>
      </c>
      <c r="D650" s="58">
        <f aca="true" t="shared" si="265" ref="D650:P650">SUM(D651:D651)</f>
        <v>153691.62</v>
      </c>
      <c r="E650" s="58">
        <f t="shared" si="265"/>
        <v>0</v>
      </c>
      <c r="F650" s="58">
        <f t="shared" si="265"/>
        <v>0</v>
      </c>
      <c r="G650" s="58">
        <f t="shared" si="265"/>
        <v>0</v>
      </c>
      <c r="H650" s="58">
        <f t="shared" si="265"/>
        <v>0</v>
      </c>
      <c r="I650" s="58">
        <f t="shared" si="265"/>
        <v>0</v>
      </c>
      <c r="J650" s="58">
        <f t="shared" si="265"/>
        <v>0</v>
      </c>
      <c r="K650" s="58">
        <f t="shared" si="265"/>
        <v>0</v>
      </c>
      <c r="L650" s="58">
        <f t="shared" si="265"/>
        <v>0</v>
      </c>
      <c r="M650" s="58">
        <f t="shared" si="265"/>
        <v>0</v>
      </c>
      <c r="N650" s="58">
        <f t="shared" si="265"/>
        <v>0</v>
      </c>
      <c r="O650" s="58">
        <f t="shared" si="265"/>
        <v>0</v>
      </c>
      <c r="P650" s="58">
        <f t="shared" si="265"/>
        <v>153691.62</v>
      </c>
    </row>
    <row r="651" spans="1:16" ht="12.75">
      <c r="A651" s="38" t="s">
        <v>1583</v>
      </c>
      <c r="B651" s="37" t="s">
        <v>1146</v>
      </c>
      <c r="C651" s="38" t="s">
        <v>1584</v>
      </c>
      <c r="D651" s="60">
        <v>153691.62</v>
      </c>
      <c r="E651" s="60"/>
      <c r="F651" s="60"/>
      <c r="G651" s="60"/>
      <c r="H651" s="60"/>
      <c r="I651" s="60">
        <v>0</v>
      </c>
      <c r="J651" s="60"/>
      <c r="K651" s="60"/>
      <c r="L651" s="60"/>
      <c r="M651" s="60"/>
      <c r="N651" s="60"/>
      <c r="O651" s="60"/>
      <c r="P651" s="60">
        <f>SUM(D651:O651)</f>
        <v>153691.62</v>
      </c>
    </row>
    <row r="652" spans="1:16" ht="12.75">
      <c r="A652" s="48" t="s">
        <v>79</v>
      </c>
      <c r="B652" s="37"/>
      <c r="C652" s="48" t="s">
        <v>80</v>
      </c>
      <c r="D652" s="50">
        <f>D653+D654</f>
        <v>0</v>
      </c>
      <c r="E652" s="50">
        <f aca="true" t="shared" si="266" ref="E652:P652">E653+E654</f>
        <v>0</v>
      </c>
      <c r="F652" s="50">
        <f t="shared" si="266"/>
        <v>0</v>
      </c>
      <c r="G652" s="50">
        <f t="shared" si="266"/>
        <v>1470</v>
      </c>
      <c r="H652" s="50">
        <f>H653+H654</f>
        <v>0</v>
      </c>
      <c r="I652" s="50">
        <f t="shared" si="266"/>
        <v>0</v>
      </c>
      <c r="J652" s="50">
        <f t="shared" si="266"/>
        <v>0</v>
      </c>
      <c r="K652" s="50">
        <f t="shared" si="266"/>
        <v>0</v>
      </c>
      <c r="L652" s="50">
        <f t="shared" si="266"/>
        <v>0</v>
      </c>
      <c r="M652" s="50">
        <f t="shared" si="266"/>
        <v>0</v>
      </c>
      <c r="N652" s="50">
        <f t="shared" si="266"/>
        <v>0</v>
      </c>
      <c r="O652" s="50">
        <f t="shared" si="266"/>
        <v>0</v>
      </c>
      <c r="P652" s="50">
        <f t="shared" si="266"/>
        <v>1470</v>
      </c>
    </row>
    <row r="653" spans="1:16" ht="18">
      <c r="A653" s="38" t="s">
        <v>81</v>
      </c>
      <c r="B653" s="37"/>
      <c r="C653" s="39" t="s">
        <v>82</v>
      </c>
      <c r="D653" s="50"/>
      <c r="E653" s="50"/>
      <c r="F653" s="50"/>
      <c r="G653" s="50"/>
      <c r="H653" s="50"/>
      <c r="I653" s="50">
        <v>0</v>
      </c>
      <c r="J653" s="50"/>
      <c r="K653" s="50"/>
      <c r="L653" s="50"/>
      <c r="M653" s="50"/>
      <c r="N653" s="50"/>
      <c r="O653" s="50"/>
      <c r="P653" s="60">
        <f>SUM(D653:O653)</f>
        <v>0</v>
      </c>
    </row>
    <row r="654" spans="1:16" s="59" customFormat="1" ht="11.25">
      <c r="A654" s="56" t="s">
        <v>1433</v>
      </c>
      <c r="B654" s="68"/>
      <c r="C654" s="56" t="s">
        <v>1008</v>
      </c>
      <c r="D654" s="58">
        <f>D655</f>
        <v>0</v>
      </c>
      <c r="E654" s="58">
        <f aca="true" t="shared" si="267" ref="E654:P654">E655</f>
        <v>0</v>
      </c>
      <c r="F654" s="58">
        <f t="shared" si="267"/>
        <v>0</v>
      </c>
      <c r="G654" s="58">
        <f t="shared" si="267"/>
        <v>1470</v>
      </c>
      <c r="H654" s="58">
        <f t="shared" si="267"/>
        <v>0</v>
      </c>
      <c r="I654" s="58">
        <f t="shared" si="267"/>
        <v>0</v>
      </c>
      <c r="J654" s="58">
        <f t="shared" si="267"/>
        <v>0</v>
      </c>
      <c r="K654" s="58">
        <f t="shared" si="267"/>
        <v>0</v>
      </c>
      <c r="L654" s="58">
        <f t="shared" si="267"/>
        <v>0</v>
      </c>
      <c r="M654" s="58">
        <f t="shared" si="267"/>
        <v>0</v>
      </c>
      <c r="N654" s="58">
        <f t="shared" si="267"/>
        <v>0</v>
      </c>
      <c r="O654" s="58">
        <f t="shared" si="267"/>
        <v>0</v>
      </c>
      <c r="P654" s="58">
        <f t="shared" si="267"/>
        <v>1470</v>
      </c>
    </row>
    <row r="655" spans="1:16" ht="12.75">
      <c r="A655" s="38" t="s">
        <v>1434</v>
      </c>
      <c r="B655" s="37" t="s">
        <v>164</v>
      </c>
      <c r="C655" s="38" t="s">
        <v>1435</v>
      </c>
      <c r="D655" s="60"/>
      <c r="E655" s="60"/>
      <c r="F655" s="60"/>
      <c r="G655" s="60">
        <v>1470</v>
      </c>
      <c r="H655" s="60"/>
      <c r="I655" s="60">
        <v>0</v>
      </c>
      <c r="J655" s="60"/>
      <c r="K655" s="60"/>
      <c r="L655" s="60"/>
      <c r="M655" s="60"/>
      <c r="N655" s="60"/>
      <c r="O655" s="60"/>
      <c r="P655" s="60">
        <f>SUM(D655:O655)</f>
        <v>1470</v>
      </c>
    </row>
    <row r="656" spans="1:16" s="89" customFormat="1" ht="12.75">
      <c r="A656" s="15" t="s">
        <v>325</v>
      </c>
      <c r="B656" s="17"/>
      <c r="C656" s="16" t="s">
        <v>326</v>
      </c>
      <c r="D656" s="88">
        <f>D657</f>
        <v>5954790.68</v>
      </c>
      <c r="E656" s="88">
        <f aca="true" t="shared" si="268" ref="E656:P656">E657</f>
        <v>3271617.42</v>
      </c>
      <c r="F656" s="88">
        <f t="shared" si="268"/>
        <v>3204298.14</v>
      </c>
      <c r="G656" s="88">
        <f t="shared" si="268"/>
        <v>3244428.57</v>
      </c>
      <c r="H656" s="88">
        <f t="shared" si="268"/>
        <v>3674869.62</v>
      </c>
      <c r="I656" s="88">
        <f t="shared" si="268"/>
        <v>4099071.9499999997</v>
      </c>
      <c r="J656" s="88">
        <f t="shared" si="268"/>
        <v>3775558.73</v>
      </c>
      <c r="K656" s="88">
        <f t="shared" si="268"/>
        <v>3759876.58</v>
      </c>
      <c r="L656" s="88">
        <f t="shared" si="268"/>
        <v>3862200.5</v>
      </c>
      <c r="M656" s="88">
        <f t="shared" si="268"/>
        <v>3862200.5</v>
      </c>
      <c r="N656" s="88">
        <f t="shared" si="268"/>
        <v>3862200.5</v>
      </c>
      <c r="O656" s="88">
        <f t="shared" si="268"/>
        <v>7608586.81</v>
      </c>
      <c r="P656" s="88">
        <f t="shared" si="268"/>
        <v>50179700</v>
      </c>
    </row>
    <row r="657" spans="1:16" s="90" customFormat="1" ht="11.25">
      <c r="A657" s="26" t="s">
        <v>327</v>
      </c>
      <c r="B657" s="28"/>
      <c r="C657" s="27" t="s">
        <v>328</v>
      </c>
      <c r="D657" s="55">
        <f>D658</f>
        <v>5954790.68</v>
      </c>
      <c r="E657" s="55">
        <f aca="true" t="shared" si="269" ref="E657:P657">E658</f>
        <v>3271617.42</v>
      </c>
      <c r="F657" s="55">
        <f t="shared" si="269"/>
        <v>3204298.14</v>
      </c>
      <c r="G657" s="55">
        <f t="shared" si="269"/>
        <v>3244428.57</v>
      </c>
      <c r="H657" s="55">
        <f t="shared" si="269"/>
        <v>3674869.62</v>
      </c>
      <c r="I657" s="55">
        <f t="shared" si="269"/>
        <v>4099071.9499999997</v>
      </c>
      <c r="J657" s="55">
        <f t="shared" si="269"/>
        <v>3775558.73</v>
      </c>
      <c r="K657" s="55">
        <f t="shared" si="269"/>
        <v>3759876.58</v>
      </c>
      <c r="L657" s="55">
        <f t="shared" si="269"/>
        <v>3862200.5</v>
      </c>
      <c r="M657" s="55">
        <f t="shared" si="269"/>
        <v>3862200.5</v>
      </c>
      <c r="N657" s="55">
        <f t="shared" si="269"/>
        <v>3862200.5</v>
      </c>
      <c r="O657" s="55">
        <f t="shared" si="269"/>
        <v>7608586.81</v>
      </c>
      <c r="P657" s="55">
        <f t="shared" si="269"/>
        <v>50179700</v>
      </c>
    </row>
    <row r="658" spans="1:16" ht="12.75">
      <c r="A658" s="29" t="s">
        <v>329</v>
      </c>
      <c r="B658" s="31"/>
      <c r="C658" s="30" t="s">
        <v>330</v>
      </c>
      <c r="D658" s="60">
        <f>D659+D661</f>
        <v>5954790.68</v>
      </c>
      <c r="E658" s="60">
        <f aca="true" t="shared" si="270" ref="E658:P658">E659+E661</f>
        <v>3271617.42</v>
      </c>
      <c r="F658" s="60">
        <f t="shared" si="270"/>
        <v>3204298.14</v>
      </c>
      <c r="G658" s="60">
        <f t="shared" si="270"/>
        <v>3244428.57</v>
      </c>
      <c r="H658" s="60">
        <f t="shared" si="270"/>
        <v>3674869.62</v>
      </c>
      <c r="I658" s="60">
        <f t="shared" si="270"/>
        <v>4099071.9499999997</v>
      </c>
      <c r="J658" s="60">
        <f t="shared" si="270"/>
        <v>3775558.73</v>
      </c>
      <c r="K658" s="60">
        <f>K659+K661</f>
        <v>3759876.58</v>
      </c>
      <c r="L658" s="60">
        <f t="shared" si="270"/>
        <v>3862200.5</v>
      </c>
      <c r="M658" s="60">
        <f t="shared" si="270"/>
        <v>3862200.5</v>
      </c>
      <c r="N658" s="60">
        <f t="shared" si="270"/>
        <v>3862200.5</v>
      </c>
      <c r="O658" s="60">
        <f t="shared" si="270"/>
        <v>7608586.81</v>
      </c>
      <c r="P658" s="60">
        <f t="shared" si="270"/>
        <v>50179700</v>
      </c>
    </row>
    <row r="659" spans="1:16" s="87" customFormat="1" ht="11.25">
      <c r="A659" s="82" t="s">
        <v>331</v>
      </c>
      <c r="B659" s="83"/>
      <c r="C659" s="84" t="s">
        <v>332</v>
      </c>
      <c r="D659" s="50">
        <f>D660</f>
        <v>357473.79</v>
      </c>
      <c r="E659" s="50">
        <f aca="true" t="shared" si="271" ref="E659:P659">E660</f>
        <v>357473.79</v>
      </c>
      <c r="F659" s="50">
        <f t="shared" si="271"/>
        <v>357473.79</v>
      </c>
      <c r="G659" s="50">
        <f t="shared" si="271"/>
        <v>357473.79</v>
      </c>
      <c r="H659" s="50">
        <f t="shared" si="271"/>
        <v>357473.79</v>
      </c>
      <c r="I659" s="50">
        <f t="shared" si="271"/>
        <v>420853.92</v>
      </c>
      <c r="J659" s="50">
        <f t="shared" si="271"/>
        <v>378600.5</v>
      </c>
      <c r="K659" s="50">
        <f t="shared" si="271"/>
        <v>378600.5</v>
      </c>
      <c r="L659" s="50">
        <f t="shared" si="271"/>
        <v>378600.5</v>
      </c>
      <c r="M659" s="50">
        <f t="shared" si="271"/>
        <v>378600.5</v>
      </c>
      <c r="N659" s="50">
        <f t="shared" si="271"/>
        <v>378600.5</v>
      </c>
      <c r="O659" s="50">
        <f t="shared" si="271"/>
        <v>398774.63</v>
      </c>
      <c r="P659" s="50">
        <f t="shared" si="271"/>
        <v>4500000</v>
      </c>
    </row>
    <row r="660" spans="1:16" ht="12.75">
      <c r="A660" s="22" t="s">
        <v>333</v>
      </c>
      <c r="B660" s="24" t="s">
        <v>380</v>
      </c>
      <c r="C660" s="23" t="s">
        <v>334</v>
      </c>
      <c r="D660" s="60">
        <v>357473.79</v>
      </c>
      <c r="E660" s="60">
        <v>357473.79</v>
      </c>
      <c r="F660" s="60">
        <v>357473.79</v>
      </c>
      <c r="G660" s="60">
        <v>357473.79</v>
      </c>
      <c r="H660" s="60">
        <v>357473.79</v>
      </c>
      <c r="I660" s="60">
        <v>420853.92</v>
      </c>
      <c r="J660" s="60">
        <v>378600.5</v>
      </c>
      <c r="K660" s="60">
        <v>378600.5</v>
      </c>
      <c r="L660" s="60">
        <f>K660</f>
        <v>378600.5</v>
      </c>
      <c r="M660" s="60">
        <f>L660</f>
        <v>378600.5</v>
      </c>
      <c r="N660" s="60">
        <f>M660</f>
        <v>378600.5</v>
      </c>
      <c r="O660" s="60">
        <v>398774.63</v>
      </c>
      <c r="P660" s="60">
        <f>SUM(D660:O660)</f>
        <v>4500000</v>
      </c>
    </row>
    <row r="661" spans="1:16" s="59" customFormat="1" ht="11.25">
      <c r="A661" s="79" t="s">
        <v>335</v>
      </c>
      <c r="B661" s="80"/>
      <c r="C661" s="81" t="s">
        <v>336</v>
      </c>
      <c r="D661" s="58">
        <f>D662+D667</f>
        <v>5597316.89</v>
      </c>
      <c r="E661" s="58">
        <f aca="true" t="shared" si="272" ref="E661:P661">E662+E667</f>
        <v>2914143.63</v>
      </c>
      <c r="F661" s="58">
        <f t="shared" si="272"/>
        <v>2846824.35</v>
      </c>
      <c r="G661" s="58">
        <f t="shared" si="272"/>
        <v>2886954.78</v>
      </c>
      <c r="H661" s="58">
        <f t="shared" si="272"/>
        <v>3317395.83</v>
      </c>
      <c r="I661" s="58">
        <f t="shared" si="272"/>
        <v>3678218.03</v>
      </c>
      <c r="J661" s="58">
        <f t="shared" si="272"/>
        <v>3396958.23</v>
      </c>
      <c r="K661" s="58">
        <f t="shared" si="272"/>
        <v>3381276.08</v>
      </c>
      <c r="L661" s="58">
        <f t="shared" si="272"/>
        <v>3483600</v>
      </c>
      <c r="M661" s="58">
        <f t="shared" si="272"/>
        <v>3483600</v>
      </c>
      <c r="N661" s="58">
        <f t="shared" si="272"/>
        <v>3483600</v>
      </c>
      <c r="O661" s="58">
        <f t="shared" si="272"/>
        <v>7209812.18</v>
      </c>
      <c r="P661" s="58">
        <f t="shared" si="272"/>
        <v>45679700</v>
      </c>
    </row>
    <row r="662" spans="1:16" s="59" customFormat="1" ht="11.25">
      <c r="A662" s="79" t="s">
        <v>337</v>
      </c>
      <c r="B662" s="80"/>
      <c r="C662" s="81" t="s">
        <v>338</v>
      </c>
      <c r="D662" s="58">
        <f>D663+D664+D665+D666</f>
        <v>3528733.26</v>
      </c>
      <c r="E662" s="58">
        <f aca="true" t="shared" si="273" ref="E662:P662">E663+E664+E665+E666</f>
        <v>1692778.0000000002</v>
      </c>
      <c r="F662" s="58">
        <f t="shared" si="273"/>
        <v>1645862.33</v>
      </c>
      <c r="G662" s="58">
        <f t="shared" si="273"/>
        <v>1670486.0299999998</v>
      </c>
      <c r="H662" s="58">
        <f t="shared" si="273"/>
        <v>1919309.22</v>
      </c>
      <c r="I662" s="58">
        <f t="shared" si="273"/>
        <v>2127385.48</v>
      </c>
      <c r="J662" s="58">
        <f t="shared" si="273"/>
        <v>1964483.07</v>
      </c>
      <c r="K662" s="58">
        <f t="shared" si="273"/>
        <v>1955767.9800000002</v>
      </c>
      <c r="L662" s="58">
        <f t="shared" si="273"/>
        <v>2056600</v>
      </c>
      <c r="M662" s="58">
        <f t="shared" si="273"/>
        <v>2056600</v>
      </c>
      <c r="N662" s="58">
        <f t="shared" si="273"/>
        <v>2056600</v>
      </c>
      <c r="O662" s="58">
        <f t="shared" si="273"/>
        <v>4224394.63</v>
      </c>
      <c r="P662" s="58">
        <f t="shared" si="273"/>
        <v>26899000</v>
      </c>
    </row>
    <row r="663" spans="1:16" ht="12.75">
      <c r="A663" s="22" t="s">
        <v>339</v>
      </c>
      <c r="B663" s="24" t="s">
        <v>380</v>
      </c>
      <c r="C663" s="23" t="s">
        <v>340</v>
      </c>
      <c r="D663" s="60"/>
      <c r="E663" s="60">
        <v>65675.88</v>
      </c>
      <c r="F663" s="60">
        <v>25450.13</v>
      </c>
      <c r="G663" s="60">
        <v>25820.1</v>
      </c>
      <c r="H663" s="60">
        <v>30440.3</v>
      </c>
      <c r="I663" s="60">
        <v>34610.76</v>
      </c>
      <c r="J663" s="60">
        <v>0</v>
      </c>
      <c r="K663" s="60">
        <v>54968.79</v>
      </c>
      <c r="L663" s="60">
        <v>38000</v>
      </c>
      <c r="M663" s="60">
        <f>L663</f>
        <v>38000</v>
      </c>
      <c r="N663" s="60">
        <f>M663</f>
        <v>38000</v>
      </c>
      <c r="O663" s="60">
        <v>39034.04</v>
      </c>
      <c r="P663" s="60">
        <f aca="true" t="shared" si="274" ref="P663:P669">SUM(D663:O663)</f>
        <v>390000</v>
      </c>
    </row>
    <row r="664" spans="1:16" ht="12.75">
      <c r="A664" s="22" t="s">
        <v>341</v>
      </c>
      <c r="B664" s="24" t="s">
        <v>380</v>
      </c>
      <c r="C664" s="23" t="s">
        <v>342</v>
      </c>
      <c r="D664" s="60">
        <v>3514606.13</v>
      </c>
      <c r="E664" s="60">
        <v>1613435.43</v>
      </c>
      <c r="F664" s="60">
        <v>1608544.47</v>
      </c>
      <c r="G664" s="60">
        <v>1631249.63</v>
      </c>
      <c r="H664" s="60">
        <v>1870830.69</v>
      </c>
      <c r="I664" s="60">
        <v>2071891.62</v>
      </c>
      <c r="J664" s="60">
        <v>1946586.54</v>
      </c>
      <c r="K664" s="60">
        <v>1882385.3</v>
      </c>
      <c r="L664" s="60">
        <v>2000000</v>
      </c>
      <c r="M664" s="60">
        <f aca="true" t="shared" si="275" ref="M664:N666">L664</f>
        <v>2000000</v>
      </c>
      <c r="N664" s="60">
        <f t="shared" si="275"/>
        <v>2000000</v>
      </c>
      <c r="O664" s="60">
        <v>4160470.19</v>
      </c>
      <c r="P664" s="60">
        <f t="shared" si="274"/>
        <v>26300000</v>
      </c>
    </row>
    <row r="665" spans="1:16" ht="12.75">
      <c r="A665" s="22" t="s">
        <v>343</v>
      </c>
      <c r="B665" s="24" t="s">
        <v>380</v>
      </c>
      <c r="C665" s="23" t="s">
        <v>344</v>
      </c>
      <c r="D665" s="60">
        <v>5019.86</v>
      </c>
      <c r="E665" s="60">
        <v>5019.86</v>
      </c>
      <c r="F665" s="60">
        <v>5019.86</v>
      </c>
      <c r="G665" s="60">
        <v>5018.16</v>
      </c>
      <c r="H665" s="60">
        <v>8437.5</v>
      </c>
      <c r="I665" s="60">
        <v>11563.49</v>
      </c>
      <c r="J665" s="60">
        <v>9111.98</v>
      </c>
      <c r="K665" s="60">
        <v>9588.81</v>
      </c>
      <c r="L665" s="60">
        <v>9600</v>
      </c>
      <c r="M665" s="60">
        <f t="shared" si="275"/>
        <v>9600</v>
      </c>
      <c r="N665" s="60">
        <f t="shared" si="275"/>
        <v>9600</v>
      </c>
      <c r="O665" s="60">
        <v>8420.48</v>
      </c>
      <c r="P665" s="60">
        <f t="shared" si="274"/>
        <v>95999.99999999999</v>
      </c>
    </row>
    <row r="666" spans="1:16" ht="12.75">
      <c r="A666" s="22" t="s">
        <v>345</v>
      </c>
      <c r="B666" s="24" t="s">
        <v>380</v>
      </c>
      <c r="C666" s="23" t="s">
        <v>346</v>
      </c>
      <c r="D666" s="60">
        <v>9107.27</v>
      </c>
      <c r="E666" s="60">
        <v>8646.83</v>
      </c>
      <c r="F666" s="60">
        <v>6847.87</v>
      </c>
      <c r="G666" s="60">
        <v>8398.14</v>
      </c>
      <c r="H666" s="60">
        <v>9600.73</v>
      </c>
      <c r="I666" s="60">
        <v>9319.61</v>
      </c>
      <c r="J666" s="60">
        <v>8784.55</v>
      </c>
      <c r="K666" s="60">
        <v>8825.08</v>
      </c>
      <c r="L666" s="60">
        <v>9000</v>
      </c>
      <c r="M666" s="60">
        <f t="shared" si="275"/>
        <v>9000</v>
      </c>
      <c r="N666" s="60">
        <f t="shared" si="275"/>
        <v>9000</v>
      </c>
      <c r="O666" s="60">
        <v>16469.92</v>
      </c>
      <c r="P666" s="60">
        <f t="shared" si="274"/>
        <v>113000</v>
      </c>
    </row>
    <row r="667" spans="1:16" ht="12.75">
      <c r="A667" s="32" t="s">
        <v>347</v>
      </c>
      <c r="B667" s="25"/>
      <c r="C667" s="33" t="s">
        <v>348</v>
      </c>
      <c r="D667" s="60">
        <f>D668+D669</f>
        <v>2068583.63</v>
      </c>
      <c r="E667" s="60">
        <f aca="true" t="shared" si="276" ref="E667:P667">E668+E669</f>
        <v>1221365.63</v>
      </c>
      <c r="F667" s="60">
        <f t="shared" si="276"/>
        <v>1200962.02</v>
      </c>
      <c r="G667" s="60">
        <f t="shared" si="276"/>
        <v>1216468.75</v>
      </c>
      <c r="H667" s="60">
        <f t="shared" si="276"/>
        <v>1398086.61</v>
      </c>
      <c r="I667" s="60">
        <f t="shared" si="276"/>
        <v>1550832.5499999998</v>
      </c>
      <c r="J667" s="60">
        <f t="shared" si="276"/>
        <v>1432475.16</v>
      </c>
      <c r="K667" s="60">
        <f t="shared" si="276"/>
        <v>1425508.0999999999</v>
      </c>
      <c r="L667" s="60">
        <f t="shared" si="276"/>
        <v>1427000</v>
      </c>
      <c r="M667" s="60">
        <f t="shared" si="276"/>
        <v>1427000</v>
      </c>
      <c r="N667" s="60">
        <f t="shared" si="276"/>
        <v>1427000</v>
      </c>
      <c r="O667" s="60">
        <f t="shared" si="276"/>
        <v>2985417.5500000003</v>
      </c>
      <c r="P667" s="60">
        <f t="shared" si="276"/>
        <v>18780700</v>
      </c>
    </row>
    <row r="668" spans="1:16" ht="12.75">
      <c r="A668" s="22" t="s">
        <v>349</v>
      </c>
      <c r="B668" s="24" t="s">
        <v>380</v>
      </c>
      <c r="C668" s="23" t="s">
        <v>350</v>
      </c>
      <c r="D668" s="60">
        <v>0</v>
      </c>
      <c r="E668" s="60">
        <v>47870.42</v>
      </c>
      <c r="F668" s="60">
        <v>18550.32</v>
      </c>
      <c r="G668" s="60">
        <v>18819.98</v>
      </c>
      <c r="H668" s="60">
        <v>22187.6</v>
      </c>
      <c r="I668" s="60">
        <v>25227.4</v>
      </c>
      <c r="J668" s="60">
        <v>0</v>
      </c>
      <c r="K668" s="60">
        <v>40066.22</v>
      </c>
      <c r="L668" s="60">
        <v>27000</v>
      </c>
      <c r="M668" s="60">
        <f>L668</f>
        <v>27000</v>
      </c>
      <c r="N668" s="60">
        <f>M668</f>
        <v>27000</v>
      </c>
      <c r="O668" s="60">
        <v>26978.06</v>
      </c>
      <c r="P668" s="60">
        <f t="shared" si="274"/>
        <v>280700</v>
      </c>
    </row>
    <row r="669" spans="1:16" ht="12.75">
      <c r="A669" s="22" t="s">
        <v>351</v>
      </c>
      <c r="B669" s="24" t="s">
        <v>380</v>
      </c>
      <c r="C669" s="23" t="s">
        <v>352</v>
      </c>
      <c r="D669" s="60">
        <v>2068583.63</v>
      </c>
      <c r="E669" s="60">
        <v>1173495.21</v>
      </c>
      <c r="F669" s="60">
        <v>1182411.7</v>
      </c>
      <c r="G669" s="60">
        <v>1197648.77</v>
      </c>
      <c r="H669" s="60">
        <v>1375899.01</v>
      </c>
      <c r="I669" s="60">
        <v>1525605.15</v>
      </c>
      <c r="J669" s="60">
        <v>1432475.16</v>
      </c>
      <c r="K669" s="60">
        <v>1385441.88</v>
      </c>
      <c r="L669" s="60">
        <v>1400000</v>
      </c>
      <c r="M669" s="60">
        <f>L669</f>
        <v>1400000</v>
      </c>
      <c r="N669" s="60">
        <f>M669</f>
        <v>1400000</v>
      </c>
      <c r="O669" s="60">
        <v>2958439.49</v>
      </c>
      <c r="P669" s="60">
        <f t="shared" si="274"/>
        <v>18500000</v>
      </c>
    </row>
    <row r="670" spans="1:16" ht="12.75">
      <c r="A670" s="44" t="s">
        <v>584</v>
      </c>
      <c r="B670" s="37"/>
      <c r="C670" s="70" t="s">
        <v>83</v>
      </c>
      <c r="D670" s="46">
        <f aca="true" t="shared" si="277" ref="D670:I670">SUM(D671:D676)</f>
        <v>-3666339.98</v>
      </c>
      <c r="E670" s="46">
        <f t="shared" si="277"/>
        <v>-2677826.86</v>
      </c>
      <c r="F670" s="46">
        <f t="shared" si="277"/>
        <v>-2228769.1399999997</v>
      </c>
      <c r="G670" s="46">
        <f t="shared" si="277"/>
        <v>-2897236.18</v>
      </c>
      <c r="H670" s="46">
        <f t="shared" si="277"/>
        <v>-2855005.08</v>
      </c>
      <c r="I670" s="46">
        <f t="shared" si="277"/>
        <v>-2421838.5599999996</v>
      </c>
      <c r="J670" s="46">
        <f aca="true" t="shared" si="278" ref="J670:O670">SUM(J671:J676)</f>
        <v>-2973652.8099999996</v>
      </c>
      <c r="K670" s="46">
        <f t="shared" si="278"/>
        <v>-2163278.87</v>
      </c>
      <c r="L670" s="46">
        <f t="shared" si="278"/>
        <v>-2406260.83</v>
      </c>
      <c r="M670" s="46">
        <f t="shared" si="278"/>
        <v>-2016675.08</v>
      </c>
      <c r="N670" s="46">
        <f t="shared" si="278"/>
        <v>-2453163.58</v>
      </c>
      <c r="O670" s="46">
        <f t="shared" si="278"/>
        <v>-3931362.83</v>
      </c>
      <c r="P670" s="46">
        <f>SUM(P671:P676)</f>
        <v>-32691409.8</v>
      </c>
    </row>
    <row r="671" spans="1:16" ht="12.75">
      <c r="A671" s="56" t="s">
        <v>774</v>
      </c>
      <c r="B671" s="37"/>
      <c r="C671" s="56" t="s">
        <v>169</v>
      </c>
      <c r="D671" s="60">
        <f aca="true" t="shared" si="279" ref="D671:O671">-D301</f>
        <v>-1128351.63</v>
      </c>
      <c r="E671" s="60">
        <f t="shared" si="279"/>
        <v>-1204914.5</v>
      </c>
      <c r="F671" s="60">
        <f t="shared" si="279"/>
        <v>-714749.34</v>
      </c>
      <c r="G671" s="60">
        <f t="shared" si="279"/>
        <v>-815766.01</v>
      </c>
      <c r="H671" s="60">
        <f t="shared" si="279"/>
        <v>-1087108.55</v>
      </c>
      <c r="I671" s="60">
        <f t="shared" si="279"/>
        <v>-815261.22</v>
      </c>
      <c r="J671" s="60">
        <f t="shared" si="279"/>
        <v>-700206.25</v>
      </c>
      <c r="K671" s="60">
        <f t="shared" si="279"/>
        <v>-850631.45</v>
      </c>
      <c r="L671" s="60">
        <f t="shared" si="279"/>
        <v>-743291.25</v>
      </c>
      <c r="M671" s="60">
        <f t="shared" si="279"/>
        <v>-727217.5</v>
      </c>
      <c r="N671" s="60">
        <f t="shared" si="279"/>
        <v>-1009808</v>
      </c>
      <c r="O671" s="60">
        <f t="shared" si="279"/>
        <v>-1574849</v>
      </c>
      <c r="P671" s="60">
        <f aca="true" t="shared" si="280" ref="P671:P764">SUM(D671:O671)</f>
        <v>-11372154.7</v>
      </c>
    </row>
    <row r="672" spans="1:16" ht="12.75">
      <c r="A672" s="56" t="s">
        <v>784</v>
      </c>
      <c r="B672" s="37"/>
      <c r="C672" s="56" t="s">
        <v>170</v>
      </c>
      <c r="D672" s="60">
        <f aca="true" t="shared" si="281" ref="D672:O672">-D306</f>
        <v>-9482.31</v>
      </c>
      <c r="E672" s="60">
        <f t="shared" si="281"/>
        <v>-137.78</v>
      </c>
      <c r="F672" s="60">
        <f t="shared" si="281"/>
        <v>-207.58</v>
      </c>
      <c r="G672" s="60">
        <f t="shared" si="281"/>
        <v>-849.01</v>
      </c>
      <c r="H672" s="60">
        <f t="shared" si="281"/>
        <v>-557.4</v>
      </c>
      <c r="I672" s="60">
        <f t="shared" si="281"/>
        <v>-172.71</v>
      </c>
      <c r="J672" s="60">
        <f t="shared" si="281"/>
        <v>-459.77</v>
      </c>
      <c r="K672" s="60">
        <f t="shared" si="281"/>
        <v>-1806.38</v>
      </c>
      <c r="L672" s="60">
        <f t="shared" si="281"/>
        <v>-16020</v>
      </c>
      <c r="M672" s="60">
        <f t="shared" si="281"/>
        <v>-58400</v>
      </c>
      <c r="N672" s="60">
        <f t="shared" si="281"/>
        <v>-9100</v>
      </c>
      <c r="O672" s="60">
        <f t="shared" si="281"/>
        <v>-7140</v>
      </c>
      <c r="P672" s="60">
        <f t="shared" si="280"/>
        <v>-104332.94</v>
      </c>
    </row>
    <row r="673" spans="1:16" ht="12.75">
      <c r="A673" s="56" t="s">
        <v>822</v>
      </c>
      <c r="B673" s="37"/>
      <c r="C673" s="56" t="s">
        <v>1268</v>
      </c>
      <c r="D673" s="60">
        <f aca="true" t="shared" si="282" ref="D673:O673">-D379</f>
        <v>-9511.58</v>
      </c>
      <c r="E673" s="60">
        <f t="shared" si="282"/>
        <v>-9511.58</v>
      </c>
      <c r="F673" s="60">
        <f t="shared" si="282"/>
        <v>0</v>
      </c>
      <c r="G673" s="60">
        <f t="shared" si="282"/>
        <v>-9511.58</v>
      </c>
      <c r="H673" s="60">
        <f t="shared" si="282"/>
        <v>-9511.58</v>
      </c>
      <c r="I673" s="60">
        <f t="shared" si="282"/>
        <v>-9511.58</v>
      </c>
      <c r="J673" s="60">
        <f t="shared" si="282"/>
        <v>-9511.58</v>
      </c>
      <c r="K673" s="60">
        <f t="shared" si="282"/>
        <v>-9511.58</v>
      </c>
      <c r="L673" s="60">
        <f t="shared" si="282"/>
        <v>-9511.58</v>
      </c>
      <c r="M673" s="60">
        <f t="shared" si="282"/>
        <v>-9511.58</v>
      </c>
      <c r="N673" s="60">
        <f t="shared" si="282"/>
        <v>-9511.58</v>
      </c>
      <c r="O673" s="60">
        <f t="shared" si="282"/>
        <v>-9511.58</v>
      </c>
      <c r="P673" s="60">
        <f t="shared" si="280"/>
        <v>-104627.38</v>
      </c>
    </row>
    <row r="674" spans="1:16" ht="11.25" customHeight="1">
      <c r="A674" s="56" t="s">
        <v>840</v>
      </c>
      <c r="B674" s="37"/>
      <c r="C674" s="56" t="s">
        <v>171</v>
      </c>
      <c r="D674" s="60">
        <f aca="true" t="shared" si="283" ref="D674:O674">-D391</f>
        <v>-1047518.66</v>
      </c>
      <c r="E674" s="60">
        <f t="shared" si="283"/>
        <v>-1139001.89</v>
      </c>
      <c r="F674" s="60">
        <f t="shared" si="283"/>
        <v>-1144948.23</v>
      </c>
      <c r="G674" s="60">
        <f t="shared" si="283"/>
        <v>-1440400.79</v>
      </c>
      <c r="H674" s="60">
        <f t="shared" si="283"/>
        <v>-1024329.57</v>
      </c>
      <c r="I674" s="60">
        <f t="shared" si="283"/>
        <v>-995406.19</v>
      </c>
      <c r="J674" s="60">
        <f t="shared" si="283"/>
        <v>-1478190.78</v>
      </c>
      <c r="K674" s="60">
        <f t="shared" si="283"/>
        <v>-1038836.15</v>
      </c>
      <c r="L674" s="60">
        <f t="shared" si="283"/>
        <v>-1497320.25</v>
      </c>
      <c r="M674" s="60">
        <f t="shared" si="283"/>
        <v>-1116384.75</v>
      </c>
      <c r="N674" s="60">
        <f t="shared" si="283"/>
        <v>-1334362.75</v>
      </c>
      <c r="O674" s="60">
        <f t="shared" si="283"/>
        <v>-1618459.75</v>
      </c>
      <c r="P674" s="60">
        <f t="shared" si="280"/>
        <v>-14875159.76</v>
      </c>
    </row>
    <row r="675" spans="1:16" ht="12.75">
      <c r="A675" s="71" t="s">
        <v>850</v>
      </c>
      <c r="B675" s="37"/>
      <c r="C675" s="71" t="s">
        <v>172</v>
      </c>
      <c r="D675" s="60">
        <f>-D396</f>
        <v>-1445966.71</v>
      </c>
      <c r="E675" s="60">
        <f>-E396</f>
        <v>-305095.35</v>
      </c>
      <c r="F675" s="60">
        <f>-F396</f>
        <v>-350117.23</v>
      </c>
      <c r="G675" s="60">
        <f>-G396</f>
        <v>-608377.37</v>
      </c>
      <c r="H675" s="60">
        <f>-H396</f>
        <v>-712367.69</v>
      </c>
      <c r="I675" s="99">
        <v>-578896.07</v>
      </c>
      <c r="J675" s="60">
        <v>-762822.36</v>
      </c>
      <c r="K675" s="60">
        <f>-K396</f>
        <v>-240891.95</v>
      </c>
      <c r="L675" s="60">
        <f>-L396</f>
        <v>-114903.5</v>
      </c>
      <c r="M675" s="60">
        <f>-M396</f>
        <v>-80558.75</v>
      </c>
      <c r="N675" s="60">
        <f>-N396</f>
        <v>-64379.75</v>
      </c>
      <c r="O675" s="60">
        <f>-O396</f>
        <v>-696534.75</v>
      </c>
      <c r="P675" s="60">
        <f t="shared" si="280"/>
        <v>-5960911.48</v>
      </c>
    </row>
    <row r="676" spans="1:16" ht="12.75">
      <c r="A676" s="71" t="s">
        <v>860</v>
      </c>
      <c r="B676" s="37"/>
      <c r="C676" s="71" t="s">
        <v>173</v>
      </c>
      <c r="D676" s="60">
        <f aca="true" t="shared" si="284" ref="D676:O676">-D401</f>
        <v>-25509.09</v>
      </c>
      <c r="E676" s="60">
        <f t="shared" si="284"/>
        <v>-19165.76</v>
      </c>
      <c r="F676" s="60">
        <f t="shared" si="284"/>
        <v>-18746.76</v>
      </c>
      <c r="G676" s="60">
        <f t="shared" si="284"/>
        <v>-22331.42</v>
      </c>
      <c r="H676" s="60">
        <f t="shared" si="284"/>
        <v>-21130.29</v>
      </c>
      <c r="I676" s="60">
        <f t="shared" si="284"/>
        <v>-22590.79</v>
      </c>
      <c r="J676" s="60">
        <f t="shared" si="284"/>
        <v>-22462.07</v>
      </c>
      <c r="K676" s="60">
        <f t="shared" si="284"/>
        <v>-21601.36</v>
      </c>
      <c r="L676" s="60">
        <f t="shared" si="284"/>
        <v>-25214.25</v>
      </c>
      <c r="M676" s="60">
        <f t="shared" si="284"/>
        <v>-24602.5</v>
      </c>
      <c r="N676" s="60">
        <f t="shared" si="284"/>
        <v>-26001.5</v>
      </c>
      <c r="O676" s="60">
        <f t="shared" si="284"/>
        <v>-24867.75</v>
      </c>
      <c r="P676" s="60">
        <f t="shared" si="280"/>
        <v>-274223.54000000004</v>
      </c>
    </row>
    <row r="677" spans="1:16" ht="12.75">
      <c r="A677" s="44"/>
      <c r="B677" s="37"/>
      <c r="C677" s="70" t="s">
        <v>1125</v>
      </c>
      <c r="D677" s="46">
        <f aca="true" t="shared" si="285" ref="D677:P677">SUM(D678:D689)</f>
        <v>-13420.12</v>
      </c>
      <c r="E677" s="46">
        <f t="shared" si="285"/>
        <v>-46183.75</v>
      </c>
      <c r="F677" s="46">
        <f t="shared" si="285"/>
        <v>-55351.21</v>
      </c>
      <c r="G677" s="46">
        <f t="shared" si="285"/>
        <v>-55869.939999999995</v>
      </c>
      <c r="H677" s="46">
        <f t="shared" si="285"/>
        <v>-64350.56</v>
      </c>
      <c r="I677" s="46">
        <f t="shared" si="285"/>
        <v>-65194.060000000005</v>
      </c>
      <c r="J677" s="46">
        <f t="shared" si="285"/>
        <v>-70875.45999999999</v>
      </c>
      <c r="K677" s="46">
        <f t="shared" si="285"/>
        <v>-73481.86</v>
      </c>
      <c r="L677" s="46">
        <f t="shared" si="285"/>
        <v>0</v>
      </c>
      <c r="M677" s="46">
        <f t="shared" si="285"/>
        <v>0</v>
      </c>
      <c r="N677" s="46">
        <f t="shared" si="285"/>
        <v>0</v>
      </c>
      <c r="O677" s="46">
        <f t="shared" si="285"/>
        <v>0</v>
      </c>
      <c r="P677" s="46">
        <f t="shared" si="285"/>
        <v>-444726.95999999996</v>
      </c>
    </row>
    <row r="678" spans="1:16" ht="12.75">
      <c r="A678" s="71" t="s">
        <v>59</v>
      </c>
      <c r="B678" s="37" t="s">
        <v>87</v>
      </c>
      <c r="C678" s="71" t="s">
        <v>60</v>
      </c>
      <c r="D678" s="60"/>
      <c r="E678" s="60"/>
      <c r="F678" s="60">
        <v>-148.69</v>
      </c>
      <c r="G678" s="60"/>
      <c r="H678" s="60"/>
      <c r="I678" s="60">
        <v>0</v>
      </c>
      <c r="J678" s="60"/>
      <c r="K678" s="60"/>
      <c r="L678" s="60"/>
      <c r="M678" s="60"/>
      <c r="N678" s="60"/>
      <c r="O678" s="60"/>
      <c r="P678" s="60">
        <f t="shared" si="280"/>
        <v>-148.69</v>
      </c>
    </row>
    <row r="679" spans="1:16" ht="12.75">
      <c r="A679" s="71" t="s">
        <v>61</v>
      </c>
      <c r="B679" s="37" t="s">
        <v>88</v>
      </c>
      <c r="C679" s="71" t="s">
        <v>62</v>
      </c>
      <c r="D679" s="60"/>
      <c r="E679" s="60"/>
      <c r="F679" s="60">
        <v>-61.93</v>
      </c>
      <c r="G679" s="60"/>
      <c r="H679" s="60"/>
      <c r="I679" s="60">
        <v>0</v>
      </c>
      <c r="J679" s="60"/>
      <c r="K679" s="60"/>
      <c r="L679" s="60"/>
      <c r="M679" s="60"/>
      <c r="N679" s="60"/>
      <c r="O679" s="60"/>
      <c r="P679" s="60">
        <f t="shared" si="280"/>
        <v>-61.93</v>
      </c>
    </row>
    <row r="680" spans="1:16" ht="12.75">
      <c r="A680" s="71" t="s">
        <v>63</v>
      </c>
      <c r="B680" s="37" t="s">
        <v>89</v>
      </c>
      <c r="C680" s="71" t="s">
        <v>64</v>
      </c>
      <c r="D680" s="60"/>
      <c r="E680" s="60"/>
      <c r="F680" s="60">
        <v>-37.2</v>
      </c>
      <c r="G680" s="60"/>
      <c r="H680" s="60"/>
      <c r="I680" s="60">
        <v>0</v>
      </c>
      <c r="J680" s="60"/>
      <c r="K680" s="60"/>
      <c r="L680" s="60"/>
      <c r="M680" s="60"/>
      <c r="N680" s="60"/>
      <c r="O680" s="60"/>
      <c r="P680" s="60">
        <f t="shared" si="280"/>
        <v>-37.2</v>
      </c>
    </row>
    <row r="681" spans="1:16" ht="12.75">
      <c r="A681" s="100" t="s">
        <v>528</v>
      </c>
      <c r="B681" s="96" t="s">
        <v>87</v>
      </c>
      <c r="C681" s="100" t="s">
        <v>1657</v>
      </c>
      <c r="D681" s="60"/>
      <c r="E681" s="60"/>
      <c r="F681" s="60"/>
      <c r="G681" s="60"/>
      <c r="H681" s="60"/>
      <c r="I681" s="60">
        <v>-1528.95</v>
      </c>
      <c r="J681" s="60"/>
      <c r="K681" s="60"/>
      <c r="L681" s="60"/>
      <c r="M681" s="60"/>
      <c r="N681" s="60"/>
      <c r="O681" s="60"/>
      <c r="P681" s="60">
        <f t="shared" si="280"/>
        <v>-1528.95</v>
      </c>
    </row>
    <row r="682" spans="1:16" ht="12.75">
      <c r="A682" s="100" t="s">
        <v>530</v>
      </c>
      <c r="B682" s="96" t="s">
        <v>88</v>
      </c>
      <c r="C682" s="100" t="s">
        <v>1658</v>
      </c>
      <c r="D682" s="60"/>
      <c r="E682" s="60"/>
      <c r="F682" s="60"/>
      <c r="G682" s="60"/>
      <c r="H682" s="60"/>
      <c r="I682" s="60">
        <v>-637.06</v>
      </c>
      <c r="J682" s="60"/>
      <c r="K682" s="60"/>
      <c r="L682" s="60"/>
      <c r="M682" s="60"/>
      <c r="N682" s="60"/>
      <c r="O682" s="60"/>
      <c r="P682" s="60">
        <f t="shared" si="280"/>
        <v>-637.06</v>
      </c>
    </row>
    <row r="683" spans="1:16" ht="12.75">
      <c r="A683" s="100" t="s">
        <v>532</v>
      </c>
      <c r="B683" s="96" t="s">
        <v>89</v>
      </c>
      <c r="C683" s="100" t="s">
        <v>1659</v>
      </c>
      <c r="D683" s="60"/>
      <c r="E683" s="60"/>
      <c r="F683" s="60"/>
      <c r="G683" s="60"/>
      <c r="H683" s="60"/>
      <c r="I683" s="60">
        <v>-382.24</v>
      </c>
      <c r="J683" s="60"/>
      <c r="K683" s="60"/>
      <c r="L683" s="60"/>
      <c r="M683" s="60"/>
      <c r="N683" s="60"/>
      <c r="O683" s="60"/>
      <c r="P683" s="60">
        <f t="shared" si="280"/>
        <v>-382.24</v>
      </c>
    </row>
    <row r="684" spans="1:16" ht="12.75">
      <c r="A684" s="71" t="s">
        <v>437</v>
      </c>
      <c r="B684" s="37" t="s">
        <v>87</v>
      </c>
      <c r="C684" s="71" t="s">
        <v>539</v>
      </c>
      <c r="D684" s="60">
        <v>-8052.07</v>
      </c>
      <c r="E684" s="60">
        <v>-27710.23</v>
      </c>
      <c r="F684" s="60">
        <v>-33058.79</v>
      </c>
      <c r="G684" s="60">
        <v>-33521.97</v>
      </c>
      <c r="H684" s="60">
        <v>-38610.32</v>
      </c>
      <c r="I684" s="60">
        <v>-37587.49</v>
      </c>
      <c r="J684" s="60">
        <v>-42525.27</v>
      </c>
      <c r="K684" s="60">
        <v>-44519.6</v>
      </c>
      <c r="L684" s="60"/>
      <c r="M684" s="60"/>
      <c r="N684" s="60"/>
      <c r="O684" s="60"/>
      <c r="P684" s="60">
        <f t="shared" si="280"/>
        <v>-265585.74</v>
      </c>
    </row>
    <row r="685" spans="1:16" ht="12.75">
      <c r="A685" s="71" t="s">
        <v>438</v>
      </c>
      <c r="B685" s="37" t="s">
        <v>88</v>
      </c>
      <c r="C685" s="71" t="s">
        <v>541</v>
      </c>
      <c r="D685" s="60">
        <v>-3355.03</v>
      </c>
      <c r="E685" s="60">
        <v>-11545.95</v>
      </c>
      <c r="F685" s="60">
        <v>-13774.49</v>
      </c>
      <c r="G685" s="60">
        <v>-13967.48</v>
      </c>
      <c r="H685" s="60">
        <v>-16087.65</v>
      </c>
      <c r="I685" s="60">
        <v>-15661.45</v>
      </c>
      <c r="J685" s="60">
        <v>-17718.87</v>
      </c>
      <c r="K685" s="60">
        <v>-18370.48</v>
      </c>
      <c r="L685" s="60"/>
      <c r="M685" s="60"/>
      <c r="N685" s="60"/>
      <c r="O685" s="60"/>
      <c r="P685" s="60">
        <f t="shared" si="280"/>
        <v>-110481.4</v>
      </c>
    </row>
    <row r="686" spans="1:16" ht="12.75">
      <c r="A686" s="71" t="s">
        <v>439</v>
      </c>
      <c r="B686" s="37" t="s">
        <v>89</v>
      </c>
      <c r="C686" s="71" t="s">
        <v>543</v>
      </c>
      <c r="D686" s="60">
        <v>-2013.02</v>
      </c>
      <c r="E686" s="60">
        <v>-6927.57</v>
      </c>
      <c r="F686" s="60">
        <v>-8264.69</v>
      </c>
      <c r="G686" s="60">
        <v>-8380.49</v>
      </c>
      <c r="H686" s="60">
        <v>-9652.59</v>
      </c>
      <c r="I686" s="60">
        <v>-9396.87</v>
      </c>
      <c r="J686" s="60">
        <v>-10631.32</v>
      </c>
      <c r="K686" s="60">
        <v>-10591.78</v>
      </c>
      <c r="L686" s="60"/>
      <c r="M686" s="60"/>
      <c r="N686" s="60"/>
      <c r="O686" s="60"/>
      <c r="P686" s="60">
        <f t="shared" si="280"/>
        <v>-65858.33</v>
      </c>
    </row>
    <row r="687" spans="1:16" ht="12.75">
      <c r="A687" s="71" t="s">
        <v>907</v>
      </c>
      <c r="B687" s="37" t="s">
        <v>87</v>
      </c>
      <c r="C687" s="71" t="s">
        <v>908</v>
      </c>
      <c r="D687" s="60"/>
      <c r="E687" s="60"/>
      <c r="F687" s="60">
        <v>-3.25</v>
      </c>
      <c r="G687" s="60"/>
      <c r="H687" s="60"/>
      <c r="I687" s="60"/>
      <c r="J687" s="60"/>
      <c r="K687" s="60"/>
      <c r="L687" s="60"/>
      <c r="M687" s="60"/>
      <c r="N687" s="60"/>
      <c r="O687" s="60"/>
      <c r="P687" s="60">
        <f t="shared" si="280"/>
        <v>-3.25</v>
      </c>
    </row>
    <row r="688" spans="1:16" ht="12.75">
      <c r="A688" s="71" t="s">
        <v>909</v>
      </c>
      <c r="B688" s="37" t="s">
        <v>88</v>
      </c>
      <c r="C688" s="71" t="s">
        <v>910</v>
      </c>
      <c r="D688" s="60"/>
      <c r="E688" s="60"/>
      <c r="F688" s="60">
        <v>-1.36</v>
      </c>
      <c r="G688" s="60"/>
      <c r="H688" s="60"/>
      <c r="I688" s="60"/>
      <c r="J688" s="60"/>
      <c r="K688" s="60"/>
      <c r="L688" s="60"/>
      <c r="M688" s="60"/>
      <c r="N688" s="60"/>
      <c r="O688" s="60"/>
      <c r="P688" s="60">
        <f t="shared" si="280"/>
        <v>-1.36</v>
      </c>
    </row>
    <row r="689" spans="1:16" ht="12.75">
      <c r="A689" s="71" t="s">
        <v>911</v>
      </c>
      <c r="B689" s="37" t="s">
        <v>89</v>
      </c>
      <c r="C689" s="71" t="s">
        <v>912</v>
      </c>
      <c r="D689" s="60"/>
      <c r="E689" s="60"/>
      <c r="F689" s="60">
        <v>-0.81</v>
      </c>
      <c r="G689" s="60"/>
      <c r="H689" s="60"/>
      <c r="I689" s="60"/>
      <c r="J689" s="60"/>
      <c r="K689" s="60"/>
      <c r="L689" s="60"/>
      <c r="M689" s="60"/>
      <c r="N689" s="60"/>
      <c r="O689" s="60"/>
      <c r="P689" s="60">
        <f t="shared" si="280"/>
        <v>-0.81</v>
      </c>
    </row>
    <row r="690" spans="1:16" ht="12.75">
      <c r="A690" s="71"/>
      <c r="B690" s="37"/>
      <c r="C690" s="70" t="s">
        <v>1269</v>
      </c>
      <c r="D690" s="46">
        <f>SUM(D691:D726)</f>
        <v>-8598.17</v>
      </c>
      <c r="E690" s="46">
        <f aca="true" t="shared" si="286" ref="E690:P690">SUM(E691:E727)</f>
        <v>-7796.51</v>
      </c>
      <c r="F690" s="46">
        <f t="shared" si="286"/>
        <v>-18627.519999999997</v>
      </c>
      <c r="G690" s="46">
        <f t="shared" si="286"/>
        <v>-24002.010000000002</v>
      </c>
      <c r="H690" s="46">
        <f t="shared" si="286"/>
        <v>-21704.109999999997</v>
      </c>
      <c r="I690" s="46">
        <f t="shared" si="286"/>
        <v>-45894.47</v>
      </c>
      <c r="J690" s="46">
        <f t="shared" si="286"/>
        <v>-116109.79</v>
      </c>
      <c r="K690" s="46">
        <f t="shared" si="286"/>
        <v>-87275.47000000002</v>
      </c>
      <c r="L690" s="46">
        <f t="shared" si="286"/>
        <v>0</v>
      </c>
      <c r="M690" s="46">
        <f t="shared" si="286"/>
        <v>0</v>
      </c>
      <c r="N690" s="46">
        <f t="shared" si="286"/>
        <v>0</v>
      </c>
      <c r="O690" s="46">
        <f t="shared" si="286"/>
        <v>0</v>
      </c>
      <c r="P690" s="46">
        <f t="shared" si="286"/>
        <v>-330008.0500000001</v>
      </c>
    </row>
    <row r="691" spans="1:16" ht="13.5" customHeight="1">
      <c r="A691" s="71" t="s">
        <v>59</v>
      </c>
      <c r="B691" s="37" t="s">
        <v>87</v>
      </c>
      <c r="C691" s="71" t="s">
        <v>60</v>
      </c>
      <c r="D691" s="60">
        <v>-541.96</v>
      </c>
      <c r="E691" s="60"/>
      <c r="F691" s="60">
        <v>-3101.39</v>
      </c>
      <c r="G691" s="60">
        <v>-196.57</v>
      </c>
      <c r="H691" s="60"/>
      <c r="I691" s="60">
        <v>-514.42</v>
      </c>
      <c r="J691" s="60">
        <v>-1825.24</v>
      </c>
      <c r="K691" s="60"/>
      <c r="L691" s="60"/>
      <c r="M691" s="60"/>
      <c r="N691" s="60"/>
      <c r="O691" s="60"/>
      <c r="P691" s="60">
        <f t="shared" si="280"/>
        <v>-6179.58</v>
      </c>
    </row>
    <row r="692" spans="1:16" ht="12.75">
      <c r="A692" s="71" t="s">
        <v>61</v>
      </c>
      <c r="B692" s="37" t="s">
        <v>88</v>
      </c>
      <c r="C692" s="71" t="s">
        <v>62</v>
      </c>
      <c r="D692" s="60">
        <v>-225.82</v>
      </c>
      <c r="E692" s="60"/>
      <c r="F692" s="60">
        <v>-1292.26</v>
      </c>
      <c r="G692" s="60">
        <v>-81.9</v>
      </c>
      <c r="H692" s="60"/>
      <c r="I692" s="60">
        <v>-214.34</v>
      </c>
      <c r="J692" s="60">
        <v>-760.54</v>
      </c>
      <c r="K692" s="60"/>
      <c r="L692" s="60"/>
      <c r="M692" s="60"/>
      <c r="N692" s="60"/>
      <c r="O692" s="60"/>
      <c r="P692" s="60">
        <f t="shared" si="280"/>
        <v>-2574.8599999999997</v>
      </c>
    </row>
    <row r="693" spans="1:16" ht="12.75">
      <c r="A693" s="71" t="s">
        <v>63</v>
      </c>
      <c r="B693" s="37" t="s">
        <v>89</v>
      </c>
      <c r="C693" s="71" t="s">
        <v>64</v>
      </c>
      <c r="D693" s="60">
        <v>-135.49</v>
      </c>
      <c r="E693" s="60"/>
      <c r="F693" s="60">
        <v>-775.37</v>
      </c>
      <c r="G693" s="60">
        <v>-49.14</v>
      </c>
      <c r="H693" s="60"/>
      <c r="I693" s="60">
        <v>-128.61</v>
      </c>
      <c r="J693" s="60">
        <v>-456.34</v>
      </c>
      <c r="K693" s="60"/>
      <c r="L693" s="60"/>
      <c r="M693" s="60"/>
      <c r="N693" s="60"/>
      <c r="O693" s="60"/>
      <c r="P693" s="60">
        <f t="shared" si="280"/>
        <v>-1544.95</v>
      </c>
    </row>
    <row r="694" spans="1:16" ht="12.75">
      <c r="A694" s="71" t="s">
        <v>437</v>
      </c>
      <c r="B694" s="37" t="s">
        <v>87</v>
      </c>
      <c r="C694" s="71" t="s">
        <v>539</v>
      </c>
      <c r="D694" s="60">
        <v>-61.18</v>
      </c>
      <c r="E694" s="60"/>
      <c r="F694" s="60"/>
      <c r="G694" s="60">
        <v>-6548.49</v>
      </c>
      <c r="H694" s="60">
        <v>-11870.75</v>
      </c>
      <c r="I694" s="60">
        <v>-5181.47</v>
      </c>
      <c r="J694" s="60">
        <v>-22326.03</v>
      </c>
      <c r="K694" s="60"/>
      <c r="L694" s="60"/>
      <c r="M694" s="60"/>
      <c r="N694" s="60"/>
      <c r="O694" s="60"/>
      <c r="P694" s="60">
        <f>SUM(D694:O694)</f>
        <v>-45987.92</v>
      </c>
    </row>
    <row r="695" spans="1:16" ht="12.75">
      <c r="A695" s="71" t="s">
        <v>438</v>
      </c>
      <c r="B695" s="37" t="s">
        <v>88</v>
      </c>
      <c r="C695" s="71" t="s">
        <v>541</v>
      </c>
      <c r="D695" s="60">
        <v>-25.49</v>
      </c>
      <c r="E695" s="60"/>
      <c r="F695" s="60"/>
      <c r="G695" s="60">
        <v>-2728.54</v>
      </c>
      <c r="H695" s="60">
        <v>-4946.15</v>
      </c>
      <c r="I695" s="60">
        <v>-2158.96</v>
      </c>
      <c r="J695" s="60">
        <v>-9302.53</v>
      </c>
      <c r="K695" s="60"/>
      <c r="L695" s="60"/>
      <c r="M695" s="60"/>
      <c r="N695" s="60"/>
      <c r="O695" s="60"/>
      <c r="P695" s="60">
        <f>SUM(D695:O695)</f>
        <v>-19161.67</v>
      </c>
    </row>
    <row r="696" spans="1:16" ht="12.75">
      <c r="A696" s="71" t="s">
        <v>439</v>
      </c>
      <c r="B696" s="37" t="s">
        <v>89</v>
      </c>
      <c r="C696" s="71" t="s">
        <v>543</v>
      </c>
      <c r="D696" s="60">
        <v>-15.29</v>
      </c>
      <c r="E696" s="60"/>
      <c r="F696" s="60"/>
      <c r="G696" s="60">
        <v>-1637.12</v>
      </c>
      <c r="H696" s="60">
        <v>-2967.69</v>
      </c>
      <c r="I696" s="60">
        <v>-1295.37</v>
      </c>
      <c r="J696" s="60">
        <v>-5581.53</v>
      </c>
      <c r="K696" s="60"/>
      <c r="L696" s="60"/>
      <c r="M696" s="60"/>
      <c r="N696" s="60"/>
      <c r="O696" s="60"/>
      <c r="P696" s="60">
        <f>SUM(D696:O696)</f>
        <v>-11497</v>
      </c>
    </row>
    <row r="697" spans="1:16" ht="12.75">
      <c r="A697" s="71" t="s">
        <v>528</v>
      </c>
      <c r="B697" s="37" t="s">
        <v>87</v>
      </c>
      <c r="C697" s="71" t="s">
        <v>529</v>
      </c>
      <c r="D697" s="60"/>
      <c r="E697" s="60">
        <v>-925.22</v>
      </c>
      <c r="F697" s="60"/>
      <c r="G697" s="60"/>
      <c r="H697" s="60"/>
      <c r="I697" s="60">
        <v>-580.49</v>
      </c>
      <c r="J697" s="60"/>
      <c r="K697" s="60"/>
      <c r="L697" s="60"/>
      <c r="M697" s="60"/>
      <c r="N697" s="60"/>
      <c r="O697" s="60"/>
      <c r="P697" s="60">
        <f t="shared" si="280"/>
        <v>-1505.71</v>
      </c>
    </row>
    <row r="698" spans="1:16" ht="12.75">
      <c r="A698" s="71" t="s">
        <v>530</v>
      </c>
      <c r="B698" s="37" t="s">
        <v>88</v>
      </c>
      <c r="C698" s="71" t="s">
        <v>531</v>
      </c>
      <c r="D698" s="60"/>
      <c r="E698" s="60">
        <v>-385.51</v>
      </c>
      <c r="F698" s="60"/>
      <c r="G698" s="60"/>
      <c r="H698" s="60"/>
      <c r="I698" s="60">
        <v>-241.88</v>
      </c>
      <c r="J698" s="60"/>
      <c r="K698" s="60"/>
      <c r="L698" s="60"/>
      <c r="M698" s="60"/>
      <c r="N698" s="60"/>
      <c r="O698" s="60"/>
      <c r="P698" s="60">
        <f t="shared" si="280"/>
        <v>-627.39</v>
      </c>
    </row>
    <row r="699" spans="1:16" ht="12.75">
      <c r="A699" s="71" t="s">
        <v>532</v>
      </c>
      <c r="B699" s="37" t="s">
        <v>89</v>
      </c>
      <c r="C699" s="71" t="s">
        <v>533</v>
      </c>
      <c r="D699" s="60"/>
      <c r="E699" s="60">
        <v>-231.31</v>
      </c>
      <c r="F699" s="60"/>
      <c r="G699" s="60"/>
      <c r="H699" s="60"/>
      <c r="I699" s="60">
        <v>-145.13</v>
      </c>
      <c r="J699" s="60"/>
      <c r="K699" s="60"/>
      <c r="L699" s="60"/>
      <c r="M699" s="60"/>
      <c r="N699" s="60"/>
      <c r="O699" s="60"/>
      <c r="P699" s="60">
        <f t="shared" si="280"/>
        <v>-376.44</v>
      </c>
    </row>
    <row r="700" spans="1:16" ht="12.75">
      <c r="A700" s="71" t="s">
        <v>437</v>
      </c>
      <c r="B700" s="37" t="s">
        <v>87</v>
      </c>
      <c r="C700" s="71" t="s">
        <v>539</v>
      </c>
      <c r="D700" s="60"/>
      <c r="E700" s="60">
        <v>-377.84</v>
      </c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>
        <f t="shared" si="280"/>
        <v>-377.84</v>
      </c>
    </row>
    <row r="701" spans="1:16" ht="12.75">
      <c r="A701" s="71" t="s">
        <v>438</v>
      </c>
      <c r="B701" s="37" t="s">
        <v>88</v>
      </c>
      <c r="C701" s="71" t="s">
        <v>541</v>
      </c>
      <c r="D701" s="60"/>
      <c r="E701" s="60">
        <v>-157.44</v>
      </c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>
        <f t="shared" si="280"/>
        <v>-157.44</v>
      </c>
    </row>
    <row r="702" spans="1:16" ht="12.75">
      <c r="A702" s="71" t="s">
        <v>439</v>
      </c>
      <c r="B702" s="37" t="s">
        <v>89</v>
      </c>
      <c r="C702" s="71" t="s">
        <v>543</v>
      </c>
      <c r="D702" s="60"/>
      <c r="E702" s="60">
        <v>-94.46</v>
      </c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>
        <f t="shared" si="280"/>
        <v>-94.46</v>
      </c>
    </row>
    <row r="703" spans="1:16" ht="12.75">
      <c r="A703" s="71" t="s">
        <v>548</v>
      </c>
      <c r="B703" s="37" t="s">
        <v>90</v>
      </c>
      <c r="C703" s="71" t="s">
        <v>549</v>
      </c>
      <c r="D703" s="60"/>
      <c r="E703" s="60"/>
      <c r="F703" s="60">
        <v>-109.82</v>
      </c>
      <c r="G703" s="60">
        <v>-1324.38</v>
      </c>
      <c r="H703" s="60">
        <v>-496.51</v>
      </c>
      <c r="I703" s="60"/>
      <c r="J703" s="60">
        <v>-510.82</v>
      </c>
      <c r="K703" s="60">
        <v>-106.63</v>
      </c>
      <c r="L703" s="60"/>
      <c r="M703" s="60"/>
      <c r="N703" s="60"/>
      <c r="O703" s="60"/>
      <c r="P703" s="60">
        <f>SUM(D703:O703)</f>
        <v>-2548.1600000000003</v>
      </c>
    </row>
    <row r="704" spans="1:16" ht="22.5">
      <c r="A704" s="71" t="s">
        <v>552</v>
      </c>
      <c r="B704" s="37" t="s">
        <v>87</v>
      </c>
      <c r="C704" s="72" t="s">
        <v>440</v>
      </c>
      <c r="D704" s="60">
        <v>-207.54</v>
      </c>
      <c r="E704" s="60"/>
      <c r="F704" s="60">
        <v>-974.17</v>
      </c>
      <c r="G704" s="60">
        <v>-109.82</v>
      </c>
      <c r="H704" s="60"/>
      <c r="I704" s="60"/>
      <c r="J704" s="60">
        <v>-219.65</v>
      </c>
      <c r="K704" s="60"/>
      <c r="L704" s="60"/>
      <c r="M704" s="60"/>
      <c r="N704" s="60"/>
      <c r="O704" s="60"/>
      <c r="P704" s="60">
        <f t="shared" si="280"/>
        <v>-1511.18</v>
      </c>
    </row>
    <row r="705" spans="1:16" ht="12" customHeight="1">
      <c r="A705" s="71" t="s">
        <v>567</v>
      </c>
      <c r="B705" s="37" t="s">
        <v>87</v>
      </c>
      <c r="C705" s="72" t="s">
        <v>568</v>
      </c>
      <c r="D705" s="60">
        <v>-19.31</v>
      </c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>
        <f t="shared" si="280"/>
        <v>-19.31</v>
      </c>
    </row>
    <row r="706" spans="1:16" ht="12" customHeight="1">
      <c r="A706" s="105" t="s">
        <v>229</v>
      </c>
      <c r="B706" s="102" t="s">
        <v>380</v>
      </c>
      <c r="C706" s="106" t="s">
        <v>1660</v>
      </c>
      <c r="D706" s="64"/>
      <c r="E706" s="64"/>
      <c r="F706" s="64"/>
      <c r="G706" s="64"/>
      <c r="H706" s="64"/>
      <c r="I706" s="64">
        <v>-2556.8</v>
      </c>
      <c r="J706" s="64">
        <v>0</v>
      </c>
      <c r="K706" s="64"/>
      <c r="L706" s="64"/>
      <c r="M706" s="64"/>
      <c r="N706" s="64"/>
      <c r="O706" s="64"/>
      <c r="P706" s="64">
        <f t="shared" si="280"/>
        <v>-2556.8</v>
      </c>
    </row>
    <row r="707" spans="1:16" ht="12" customHeight="1">
      <c r="A707" s="71" t="s">
        <v>231</v>
      </c>
      <c r="B707" s="37" t="s">
        <v>380</v>
      </c>
      <c r="C707" s="72" t="s">
        <v>232</v>
      </c>
      <c r="D707" s="60">
        <v>-3277.76</v>
      </c>
      <c r="E707" s="60">
        <v>-1249.48</v>
      </c>
      <c r="F707" s="60">
        <v>-375.28</v>
      </c>
      <c r="G707" s="60">
        <v>-449.6</v>
      </c>
      <c r="H707" s="60">
        <v>-299.01</v>
      </c>
      <c r="I707" s="60">
        <v>-5084.21</v>
      </c>
      <c r="J707" s="60">
        <v>-10137.15</v>
      </c>
      <c r="K707" s="60">
        <v>-18238.56</v>
      </c>
      <c r="L707" s="60"/>
      <c r="M707" s="60"/>
      <c r="N707" s="60"/>
      <c r="O707" s="60"/>
      <c r="P707" s="60">
        <f t="shared" si="280"/>
        <v>-39111.05</v>
      </c>
    </row>
    <row r="708" spans="1:16" ht="12" customHeight="1">
      <c r="A708" s="71" t="s">
        <v>235</v>
      </c>
      <c r="B708" s="37" t="s">
        <v>380</v>
      </c>
      <c r="C708" s="72" t="s">
        <v>236</v>
      </c>
      <c r="D708" s="60">
        <v>-2248</v>
      </c>
      <c r="E708" s="60"/>
      <c r="F708" s="60"/>
      <c r="G708" s="60"/>
      <c r="H708" s="60">
        <v>-674.4</v>
      </c>
      <c r="I708" s="60">
        <v>0</v>
      </c>
      <c r="J708" s="60">
        <v>-224.8</v>
      </c>
      <c r="K708" s="60"/>
      <c r="L708" s="60"/>
      <c r="M708" s="60"/>
      <c r="N708" s="60"/>
      <c r="O708" s="60"/>
      <c r="P708" s="60">
        <f t="shared" si="280"/>
        <v>-3147.2000000000003</v>
      </c>
    </row>
    <row r="709" spans="1:16" ht="12" customHeight="1">
      <c r="A709" s="71" t="s">
        <v>239</v>
      </c>
      <c r="B709" s="37" t="s">
        <v>380</v>
      </c>
      <c r="C709" s="72" t="s">
        <v>240</v>
      </c>
      <c r="D709" s="60">
        <v>-307.1</v>
      </c>
      <c r="E709" s="60">
        <v>-981.5</v>
      </c>
      <c r="F709" s="60">
        <v>-674.4</v>
      </c>
      <c r="G709" s="60">
        <v>-1348.8</v>
      </c>
      <c r="H709" s="60">
        <v>-449.6</v>
      </c>
      <c r="I709" s="60">
        <v>-224.8</v>
      </c>
      <c r="J709" s="60">
        <v>-174.45</v>
      </c>
      <c r="K709" s="60">
        <v>-224.8</v>
      </c>
      <c r="L709" s="60"/>
      <c r="M709" s="60"/>
      <c r="N709" s="60"/>
      <c r="O709" s="60"/>
      <c r="P709" s="60">
        <f t="shared" si="280"/>
        <v>-4385.450000000001</v>
      </c>
    </row>
    <row r="710" spans="1:16" ht="12" customHeight="1">
      <c r="A710" s="71" t="s">
        <v>372</v>
      </c>
      <c r="B710" s="37" t="s">
        <v>380</v>
      </c>
      <c r="C710" s="72" t="s">
        <v>373</v>
      </c>
      <c r="D710" s="60"/>
      <c r="E710" s="60">
        <v>-224.8</v>
      </c>
      <c r="F710" s="60">
        <v>-674.4</v>
      </c>
      <c r="G710" s="60">
        <v>-449.6</v>
      </c>
      <c r="H710" s="60"/>
      <c r="I710" s="60">
        <v>-826.65</v>
      </c>
      <c r="J710" s="60">
        <v>0</v>
      </c>
      <c r="K710" s="60"/>
      <c r="L710" s="60"/>
      <c r="M710" s="60"/>
      <c r="N710" s="60"/>
      <c r="O710" s="60"/>
      <c r="P710" s="60">
        <f t="shared" si="280"/>
        <v>-2175.4500000000003</v>
      </c>
    </row>
    <row r="711" spans="1:16" ht="12" customHeight="1">
      <c r="A711" s="71" t="s">
        <v>253</v>
      </c>
      <c r="B711" s="37" t="s">
        <v>380</v>
      </c>
      <c r="C711" s="72" t="s">
        <v>1539</v>
      </c>
      <c r="D711" s="60">
        <v>-1533.23</v>
      </c>
      <c r="E711" s="60">
        <v>-490.4</v>
      </c>
      <c r="F711" s="60">
        <v>-9828.1</v>
      </c>
      <c r="G711" s="60">
        <v>-1224.34</v>
      </c>
      <c r="H711" s="60"/>
      <c r="I711" s="60">
        <v>-26471.58</v>
      </c>
      <c r="J711" s="60">
        <v>-44782.53</v>
      </c>
      <c r="K711" s="60">
        <v>-57380.75</v>
      </c>
      <c r="L711" s="60"/>
      <c r="M711" s="60"/>
      <c r="N711" s="60"/>
      <c r="O711" s="60"/>
      <c r="P711" s="60">
        <f t="shared" si="280"/>
        <v>-141710.93</v>
      </c>
    </row>
    <row r="712" spans="1:16" ht="12" customHeight="1">
      <c r="A712" s="105" t="s">
        <v>255</v>
      </c>
      <c r="B712" s="102" t="s">
        <v>380</v>
      </c>
      <c r="C712" s="106" t="s">
        <v>1661</v>
      </c>
      <c r="D712" s="64"/>
      <c r="E712" s="64"/>
      <c r="F712" s="64"/>
      <c r="G712" s="64"/>
      <c r="H712" s="64"/>
      <c r="I712" s="64">
        <v>-269.46</v>
      </c>
      <c r="J712" s="64">
        <v>0</v>
      </c>
      <c r="K712" s="64"/>
      <c r="L712" s="64"/>
      <c r="M712" s="64"/>
      <c r="N712" s="64"/>
      <c r="O712" s="64"/>
      <c r="P712" s="64">
        <f t="shared" si="280"/>
        <v>-269.46</v>
      </c>
    </row>
    <row r="713" spans="1:16" ht="12" customHeight="1">
      <c r="A713" s="71" t="s">
        <v>641</v>
      </c>
      <c r="B713" s="37" t="s">
        <v>120</v>
      </c>
      <c r="C713" s="72" t="s">
        <v>651</v>
      </c>
      <c r="D713" s="60"/>
      <c r="E713" s="60"/>
      <c r="F713" s="60"/>
      <c r="G713" s="60"/>
      <c r="H713" s="60"/>
      <c r="I713" s="60"/>
      <c r="J713" s="60"/>
      <c r="K713" s="60">
        <v>-2092.99</v>
      </c>
      <c r="L713" s="60"/>
      <c r="M713" s="60"/>
      <c r="N713" s="60"/>
      <c r="O713" s="60"/>
      <c r="P713" s="60">
        <f t="shared" si="280"/>
        <v>-2092.99</v>
      </c>
    </row>
    <row r="714" spans="1:16" ht="12" customHeight="1">
      <c r="A714" s="71" t="s">
        <v>714</v>
      </c>
      <c r="B714" s="37" t="s">
        <v>148</v>
      </c>
      <c r="C714" s="72" t="s">
        <v>715</v>
      </c>
      <c r="D714" s="60"/>
      <c r="E714" s="60"/>
      <c r="F714" s="60"/>
      <c r="G714" s="60">
        <v>-501.11</v>
      </c>
      <c r="H714" s="60"/>
      <c r="I714" s="60"/>
      <c r="J714" s="60">
        <v>-1095.83</v>
      </c>
      <c r="K714" s="60"/>
      <c r="L714" s="60"/>
      <c r="M714" s="60"/>
      <c r="N714" s="60"/>
      <c r="O714" s="60"/>
      <c r="P714" s="60">
        <f t="shared" si="280"/>
        <v>-1596.94</v>
      </c>
    </row>
    <row r="715" spans="1:16" ht="12" customHeight="1">
      <c r="A715" s="71" t="s">
        <v>720</v>
      </c>
      <c r="B715" s="37" t="s">
        <v>151</v>
      </c>
      <c r="C715" s="72" t="s">
        <v>455</v>
      </c>
      <c r="D715" s="60"/>
      <c r="E715" s="60"/>
      <c r="F715" s="60"/>
      <c r="G715" s="60"/>
      <c r="H715" s="60"/>
      <c r="I715" s="60"/>
      <c r="J715" s="60"/>
      <c r="K715" s="60">
        <v>-9231.74</v>
      </c>
      <c r="L715" s="60"/>
      <c r="M715" s="60"/>
      <c r="N715" s="60"/>
      <c r="O715" s="60"/>
      <c r="P715" s="60">
        <f t="shared" si="280"/>
        <v>-9231.74</v>
      </c>
    </row>
    <row r="716" spans="1:16" ht="12" customHeight="1">
      <c r="A716" s="71" t="s">
        <v>734</v>
      </c>
      <c r="B716" s="37" t="s">
        <v>158</v>
      </c>
      <c r="C716" s="72" t="s">
        <v>735</v>
      </c>
      <c r="D716" s="60"/>
      <c r="E716" s="60"/>
      <c r="F716" s="60"/>
      <c r="G716" s="60"/>
      <c r="H716" s="60"/>
      <c r="I716" s="60"/>
      <c r="J716" s="60">
        <v>-5116.62</v>
      </c>
      <c r="K716" s="60"/>
      <c r="L716" s="60"/>
      <c r="M716" s="60"/>
      <c r="N716" s="60"/>
      <c r="O716" s="60"/>
      <c r="P716" s="60">
        <f t="shared" si="280"/>
        <v>-5116.62</v>
      </c>
    </row>
    <row r="717" spans="1:16" ht="12" customHeight="1">
      <c r="A717" s="71" t="s">
        <v>174</v>
      </c>
      <c r="B717" s="37" t="s">
        <v>167</v>
      </c>
      <c r="C717" s="72" t="s">
        <v>175</v>
      </c>
      <c r="D717" s="60"/>
      <c r="E717" s="60"/>
      <c r="F717" s="60"/>
      <c r="G717" s="60">
        <v>-3411.44</v>
      </c>
      <c r="H717" s="60"/>
      <c r="I717" s="60"/>
      <c r="J717" s="60"/>
      <c r="K717" s="60"/>
      <c r="L717" s="60"/>
      <c r="M717" s="60"/>
      <c r="N717" s="60"/>
      <c r="O717" s="60"/>
      <c r="P717" s="60">
        <f t="shared" si="280"/>
        <v>-3411.44</v>
      </c>
    </row>
    <row r="718" spans="1:16" ht="12" customHeight="1">
      <c r="A718" s="71" t="s">
        <v>188</v>
      </c>
      <c r="B718" s="37" t="s">
        <v>190</v>
      </c>
      <c r="C718" s="72" t="s">
        <v>193</v>
      </c>
      <c r="D718" s="60"/>
      <c r="E718" s="60"/>
      <c r="F718" s="60"/>
      <c r="G718" s="60"/>
      <c r="H718" s="60"/>
      <c r="I718" s="60"/>
      <c r="J718" s="60">
        <v>-1994.7</v>
      </c>
      <c r="K718" s="60"/>
      <c r="L718" s="60"/>
      <c r="M718" s="60"/>
      <c r="N718" s="60"/>
      <c r="O718" s="60"/>
      <c r="P718" s="60">
        <f t="shared" si="280"/>
        <v>-1994.7</v>
      </c>
    </row>
    <row r="719" spans="1:16" ht="12" customHeight="1">
      <c r="A719" s="71" t="s">
        <v>1082</v>
      </c>
      <c r="B719" s="37" t="s">
        <v>390</v>
      </c>
      <c r="C719" s="72" t="s">
        <v>1083</v>
      </c>
      <c r="D719" s="60"/>
      <c r="E719" s="60">
        <v>-1648.07</v>
      </c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>
        <f t="shared" si="280"/>
        <v>-1648.07</v>
      </c>
    </row>
    <row r="720" spans="1:16" ht="12" customHeight="1">
      <c r="A720" s="71" t="s">
        <v>1326</v>
      </c>
      <c r="B720" s="37" t="s">
        <v>1327</v>
      </c>
      <c r="C720" s="72" t="s">
        <v>1330</v>
      </c>
      <c r="D720" s="60"/>
      <c r="E720" s="60"/>
      <c r="F720" s="60"/>
      <c r="G720" s="60"/>
      <c r="H720" s="60"/>
      <c r="I720" s="60"/>
      <c r="J720" s="60">
        <v>-3113.4</v>
      </c>
      <c r="K720" s="60"/>
      <c r="L720" s="60"/>
      <c r="M720" s="60"/>
      <c r="N720" s="60"/>
      <c r="O720" s="60"/>
      <c r="P720" s="60">
        <f t="shared" si="280"/>
        <v>-3113.4</v>
      </c>
    </row>
    <row r="721" spans="1:16" ht="12" customHeight="1">
      <c r="A721" s="71" t="s">
        <v>1410</v>
      </c>
      <c r="B721" s="37" t="s">
        <v>1394</v>
      </c>
      <c r="C721" s="72" t="s">
        <v>1453</v>
      </c>
      <c r="D721" s="60"/>
      <c r="E721" s="60"/>
      <c r="F721" s="60"/>
      <c r="G721" s="60"/>
      <c r="H721" s="60"/>
      <c r="I721" s="60"/>
      <c r="J721" s="60">
        <v>-7737.63</v>
      </c>
      <c r="K721" s="60"/>
      <c r="L721" s="60"/>
      <c r="M721" s="60"/>
      <c r="N721" s="60"/>
      <c r="O721" s="60"/>
      <c r="P721" s="60">
        <f t="shared" si="280"/>
        <v>-7737.63</v>
      </c>
    </row>
    <row r="722" spans="1:16" ht="12" customHeight="1">
      <c r="A722" s="71" t="s">
        <v>1530</v>
      </c>
      <c r="B722" s="37" t="s">
        <v>1525</v>
      </c>
      <c r="C722" s="72" t="s">
        <v>1531</v>
      </c>
      <c r="D722" s="60"/>
      <c r="E722" s="60"/>
      <c r="F722" s="60"/>
      <c r="G722" s="60">
        <v>-2321.58</v>
      </c>
      <c r="H722" s="60"/>
      <c r="I722" s="60"/>
      <c r="J722" s="60"/>
      <c r="K722" s="60"/>
      <c r="L722" s="60"/>
      <c r="M722" s="60"/>
      <c r="N722" s="60"/>
      <c r="O722" s="60"/>
      <c r="P722" s="60">
        <f t="shared" si="280"/>
        <v>-2321.58</v>
      </c>
    </row>
    <row r="723" spans="1:16" ht="12" customHeight="1">
      <c r="A723" s="71" t="s">
        <v>1570</v>
      </c>
      <c r="B723" s="37" t="s">
        <v>1538</v>
      </c>
      <c r="C723" s="72" t="s">
        <v>1572</v>
      </c>
      <c r="D723" s="60"/>
      <c r="E723" s="60"/>
      <c r="F723" s="60"/>
      <c r="G723" s="60">
        <v>-1619.58</v>
      </c>
      <c r="H723" s="60"/>
      <c r="I723" s="60"/>
      <c r="J723" s="60"/>
      <c r="K723" s="60"/>
      <c r="L723" s="60"/>
      <c r="M723" s="60"/>
      <c r="N723" s="60"/>
      <c r="O723" s="60"/>
      <c r="P723" s="60">
        <f t="shared" si="280"/>
        <v>-1619.58</v>
      </c>
    </row>
    <row r="724" spans="1:16" ht="12" customHeight="1">
      <c r="A724" s="105" t="s">
        <v>378</v>
      </c>
      <c r="B724" s="102" t="s">
        <v>380</v>
      </c>
      <c r="C724" s="106" t="s">
        <v>1662</v>
      </c>
      <c r="D724" s="64"/>
      <c r="E724" s="64"/>
      <c r="F724" s="64"/>
      <c r="G724" s="64"/>
      <c r="H724" s="64"/>
      <c r="I724" s="64">
        <v>-0.3</v>
      </c>
      <c r="J724" s="64"/>
      <c r="K724" s="64"/>
      <c r="L724" s="64"/>
      <c r="M724" s="64"/>
      <c r="N724" s="64"/>
      <c r="O724" s="64"/>
      <c r="P724" s="64">
        <f t="shared" si="280"/>
        <v>-0.3</v>
      </c>
    </row>
    <row r="725" spans="1:16" ht="12.75">
      <c r="A725" s="71" t="s">
        <v>1009</v>
      </c>
      <c r="B725" s="37" t="s">
        <v>87</v>
      </c>
      <c r="C725" s="71" t="s">
        <v>1010</v>
      </c>
      <c r="D725" s="60"/>
      <c r="E725" s="60">
        <v>-228</v>
      </c>
      <c r="F725" s="60">
        <v>-648.44</v>
      </c>
      <c r="G725" s="60"/>
      <c r="H725" s="60"/>
      <c r="I725" s="60"/>
      <c r="J725" s="60"/>
      <c r="K725" s="60"/>
      <c r="L725" s="60"/>
      <c r="M725" s="60"/>
      <c r="N725" s="60"/>
      <c r="O725" s="60"/>
      <c r="P725" s="60">
        <f t="shared" si="280"/>
        <v>-876.44</v>
      </c>
    </row>
    <row r="726" spans="1:16" ht="12.75">
      <c r="A726" s="71" t="s">
        <v>195</v>
      </c>
      <c r="B726" s="37" t="s">
        <v>190</v>
      </c>
      <c r="C726" s="71" t="s">
        <v>1487</v>
      </c>
      <c r="D726" s="60"/>
      <c r="E726" s="60"/>
      <c r="F726" s="60"/>
      <c r="G726" s="60"/>
      <c r="H726" s="60"/>
      <c r="I726" s="60"/>
      <c r="J726" s="60">
        <v>-750</v>
      </c>
      <c r="K726" s="60"/>
      <c r="L726" s="60"/>
      <c r="M726" s="60"/>
      <c r="N726" s="60"/>
      <c r="O726" s="60"/>
      <c r="P726" s="60">
        <f t="shared" si="280"/>
        <v>-750</v>
      </c>
    </row>
    <row r="727" spans="1:16" ht="12.75">
      <c r="A727" s="71" t="s">
        <v>1540</v>
      </c>
      <c r="B727" s="37" t="s">
        <v>380</v>
      </c>
      <c r="C727" s="71" t="s">
        <v>1541</v>
      </c>
      <c r="D727" s="60"/>
      <c r="E727" s="60">
        <v>-802.48</v>
      </c>
      <c r="F727" s="60">
        <v>-173.89</v>
      </c>
      <c r="G727" s="60"/>
      <c r="H727" s="60"/>
      <c r="I727" s="60"/>
      <c r="J727" s="60"/>
      <c r="K727" s="60"/>
      <c r="L727" s="60"/>
      <c r="M727" s="60"/>
      <c r="N727" s="60"/>
      <c r="O727" s="60"/>
      <c r="P727" s="60">
        <f t="shared" si="280"/>
        <v>-976.37</v>
      </c>
    </row>
    <row r="728" spans="1:16" ht="12.75">
      <c r="A728" s="71"/>
      <c r="B728" s="37"/>
      <c r="C728" s="70" t="s">
        <v>1270</v>
      </c>
      <c r="D728" s="46">
        <f aca="true" t="shared" si="287" ref="D728:P728">SUM(D729:D766)</f>
        <v>-1567012.4399999997</v>
      </c>
      <c r="E728" s="46">
        <f t="shared" si="287"/>
        <v>-138048.11000000002</v>
      </c>
      <c r="F728" s="46">
        <f t="shared" si="287"/>
        <v>-322730.4400000001</v>
      </c>
      <c r="G728" s="46">
        <f t="shared" si="287"/>
        <v>-91255.3</v>
      </c>
      <c r="H728" s="46">
        <f t="shared" si="287"/>
        <v>-102532.58999999998</v>
      </c>
      <c r="I728" s="46">
        <f t="shared" si="287"/>
        <v>-43211.56</v>
      </c>
      <c r="J728" s="46">
        <f t="shared" si="287"/>
        <v>-165290.77000000002</v>
      </c>
      <c r="K728" s="46">
        <f t="shared" si="287"/>
        <v>-63015.52</v>
      </c>
      <c r="L728" s="46">
        <f t="shared" si="287"/>
        <v>0</v>
      </c>
      <c r="M728" s="46">
        <f t="shared" si="287"/>
        <v>0</v>
      </c>
      <c r="N728" s="46">
        <f t="shared" si="287"/>
        <v>0</v>
      </c>
      <c r="O728" s="46">
        <f t="shared" si="287"/>
        <v>0</v>
      </c>
      <c r="P728" s="46">
        <f t="shared" si="287"/>
        <v>-2493096.7299999995</v>
      </c>
    </row>
    <row r="729" spans="1:16" ht="12.75">
      <c r="A729" s="71" t="s">
        <v>59</v>
      </c>
      <c r="B729" s="37" t="s">
        <v>87</v>
      </c>
      <c r="C729" s="71" t="s">
        <v>60</v>
      </c>
      <c r="D729" s="60">
        <v>-723596.71</v>
      </c>
      <c r="E729" s="60">
        <v>-19748.26</v>
      </c>
      <c r="F729" s="60">
        <v>-124737.46</v>
      </c>
      <c r="G729" s="60">
        <v>-141.66</v>
      </c>
      <c r="H729" s="60">
        <v>-4.12</v>
      </c>
      <c r="I729" s="60">
        <v>0</v>
      </c>
      <c r="J729" s="60"/>
      <c r="K729" s="60">
        <v>13.48</v>
      </c>
      <c r="L729" s="60"/>
      <c r="M729" s="60"/>
      <c r="N729" s="60"/>
      <c r="O729" s="60"/>
      <c r="P729" s="60">
        <f t="shared" si="280"/>
        <v>-868214.73</v>
      </c>
    </row>
    <row r="730" spans="1:16" ht="12.75">
      <c r="A730" s="71" t="s">
        <v>61</v>
      </c>
      <c r="B730" s="37" t="s">
        <v>88</v>
      </c>
      <c r="C730" s="71" t="s">
        <v>62</v>
      </c>
      <c r="D730" s="60">
        <v>-301580.6</v>
      </c>
      <c r="E730" s="60">
        <v>-8234.24</v>
      </c>
      <c r="F730" s="60">
        <v>-51999.11</v>
      </c>
      <c r="G730" s="60">
        <v>-59.07</v>
      </c>
      <c r="H730" s="60">
        <v>-1.72</v>
      </c>
      <c r="I730" s="60">
        <v>0.76</v>
      </c>
      <c r="J730" s="60"/>
      <c r="K730" s="60">
        <v>5.62</v>
      </c>
      <c r="L730" s="60"/>
      <c r="M730" s="60"/>
      <c r="N730" s="60"/>
      <c r="O730" s="60"/>
      <c r="P730" s="60">
        <f t="shared" si="280"/>
        <v>-361868.3599999999</v>
      </c>
    </row>
    <row r="731" spans="1:16" ht="12.75">
      <c r="A731" s="71" t="s">
        <v>63</v>
      </c>
      <c r="B731" s="37" t="s">
        <v>89</v>
      </c>
      <c r="C731" s="71" t="s">
        <v>64</v>
      </c>
      <c r="D731" s="60">
        <v>-180926.51</v>
      </c>
      <c r="E731" s="60">
        <v>-4939.02</v>
      </c>
      <c r="F731" s="60">
        <v>-31192.89</v>
      </c>
      <c r="G731" s="60">
        <v>-35.42</v>
      </c>
      <c r="H731" s="60">
        <v>-1.03</v>
      </c>
      <c r="I731" s="60">
        <v>0.46</v>
      </c>
      <c r="J731" s="60"/>
      <c r="K731" s="60">
        <v>3.37</v>
      </c>
      <c r="L731" s="60"/>
      <c r="M731" s="60"/>
      <c r="N731" s="60"/>
      <c r="O731" s="60"/>
      <c r="P731" s="60">
        <f t="shared" si="280"/>
        <v>-217091.04</v>
      </c>
    </row>
    <row r="732" spans="1:16" ht="12.75">
      <c r="A732" s="71" t="s">
        <v>437</v>
      </c>
      <c r="B732" s="37" t="s">
        <v>87</v>
      </c>
      <c r="C732" s="71" t="s">
        <v>539</v>
      </c>
      <c r="D732" s="60"/>
      <c r="E732" s="60">
        <v>-38.37</v>
      </c>
      <c r="F732" s="60"/>
      <c r="G732" s="60">
        <v>-67.56</v>
      </c>
      <c r="H732" s="60"/>
      <c r="I732" s="60">
        <v>0</v>
      </c>
      <c r="J732" s="60"/>
      <c r="K732" s="60"/>
      <c r="L732" s="60"/>
      <c r="M732" s="60"/>
      <c r="N732" s="60"/>
      <c r="O732" s="60"/>
      <c r="P732" s="60">
        <f t="shared" si="280"/>
        <v>-105.93</v>
      </c>
    </row>
    <row r="733" spans="1:16" ht="12.75">
      <c r="A733" s="71" t="s">
        <v>438</v>
      </c>
      <c r="B733" s="37" t="s">
        <v>88</v>
      </c>
      <c r="C733" s="71" t="s">
        <v>541</v>
      </c>
      <c r="D733" s="60"/>
      <c r="E733" s="60">
        <v>-16</v>
      </c>
      <c r="F733" s="60"/>
      <c r="G733" s="60">
        <v>-28.14</v>
      </c>
      <c r="H733" s="60"/>
      <c r="I733" s="60">
        <v>0</v>
      </c>
      <c r="J733" s="60"/>
      <c r="K733" s="60"/>
      <c r="L733" s="60"/>
      <c r="M733" s="60"/>
      <c r="N733" s="60"/>
      <c r="O733" s="60"/>
      <c r="P733" s="60">
        <f t="shared" si="280"/>
        <v>-44.14</v>
      </c>
    </row>
    <row r="734" spans="1:16" ht="12.75">
      <c r="A734" s="71" t="s">
        <v>439</v>
      </c>
      <c r="B734" s="37" t="s">
        <v>89</v>
      </c>
      <c r="C734" s="71" t="s">
        <v>543</v>
      </c>
      <c r="D734" s="60"/>
      <c r="E734" s="60">
        <v>-9.61</v>
      </c>
      <c r="F734" s="60"/>
      <c r="G734" s="60">
        <v>-16.88</v>
      </c>
      <c r="H734" s="60"/>
      <c r="I734" s="60">
        <v>0</v>
      </c>
      <c r="J734" s="60"/>
      <c r="K734" s="60"/>
      <c r="L734" s="60"/>
      <c r="M734" s="60"/>
      <c r="N734" s="60"/>
      <c r="O734" s="60"/>
      <c r="P734" s="60">
        <f t="shared" si="280"/>
        <v>-26.49</v>
      </c>
    </row>
    <row r="735" spans="1:16" ht="22.5">
      <c r="A735" s="72" t="s">
        <v>552</v>
      </c>
      <c r="B735" s="94" t="s">
        <v>87</v>
      </c>
      <c r="C735" s="72" t="s">
        <v>440</v>
      </c>
      <c r="D735" s="60"/>
      <c r="E735" s="60"/>
      <c r="F735" s="60"/>
      <c r="G735" s="60">
        <v>-65.9</v>
      </c>
      <c r="H735" s="60">
        <v>-7.96</v>
      </c>
      <c r="I735" s="60"/>
      <c r="J735" s="60"/>
      <c r="K735" s="60"/>
      <c r="L735" s="60"/>
      <c r="M735" s="60"/>
      <c r="N735" s="60"/>
      <c r="O735" s="60"/>
      <c r="P735" s="60">
        <f t="shared" si="280"/>
        <v>-73.86</v>
      </c>
    </row>
    <row r="736" spans="1:16" ht="12.75">
      <c r="A736" s="71" t="s">
        <v>571</v>
      </c>
      <c r="B736" s="37" t="s">
        <v>87</v>
      </c>
      <c r="C736" s="71" t="s">
        <v>572</v>
      </c>
      <c r="D736" s="60"/>
      <c r="E736" s="60">
        <v>-3.43</v>
      </c>
      <c r="F736" s="60"/>
      <c r="G736" s="60">
        <v>-9.96</v>
      </c>
      <c r="H736" s="60">
        <v>-1.4</v>
      </c>
      <c r="I736" s="60"/>
      <c r="J736" s="60"/>
      <c r="K736" s="60"/>
      <c r="L736" s="60"/>
      <c r="M736" s="60"/>
      <c r="N736" s="60"/>
      <c r="O736" s="60"/>
      <c r="P736" s="60">
        <f t="shared" si="280"/>
        <v>-14.790000000000001</v>
      </c>
    </row>
    <row r="737" spans="1:16" ht="12.75">
      <c r="A737" s="71" t="s">
        <v>1072</v>
      </c>
      <c r="B737" s="37" t="s">
        <v>192</v>
      </c>
      <c r="C737" s="71" t="s">
        <v>443</v>
      </c>
      <c r="D737" s="60">
        <v>-12.24</v>
      </c>
      <c r="E737" s="60">
        <v>0</v>
      </c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>
        <f t="shared" si="280"/>
        <v>-12.24</v>
      </c>
    </row>
    <row r="738" spans="1:16" ht="12.75">
      <c r="A738" s="71" t="s">
        <v>907</v>
      </c>
      <c r="B738" s="37" t="s">
        <v>87</v>
      </c>
      <c r="C738" s="71" t="s">
        <v>908</v>
      </c>
      <c r="D738" s="60">
        <v>-483.66</v>
      </c>
      <c r="E738" s="60">
        <v>-262.59</v>
      </c>
      <c r="F738" s="60">
        <v>-388.95</v>
      </c>
      <c r="G738" s="60">
        <v>-238.12</v>
      </c>
      <c r="H738" s="60">
        <v>-676.46</v>
      </c>
      <c r="I738" s="60">
        <v>-1006.46</v>
      </c>
      <c r="J738" s="60">
        <v>-935.89</v>
      </c>
      <c r="K738" s="60">
        <v>-1058.1</v>
      </c>
      <c r="L738" s="60"/>
      <c r="M738" s="60"/>
      <c r="N738" s="60"/>
      <c r="O738" s="60"/>
      <c r="P738" s="60">
        <f t="shared" si="280"/>
        <v>-5050.23</v>
      </c>
    </row>
    <row r="739" spans="1:16" ht="12.75">
      <c r="A739" s="71" t="s">
        <v>909</v>
      </c>
      <c r="B739" s="37" t="s">
        <v>88</v>
      </c>
      <c r="C739" s="71" t="s">
        <v>910</v>
      </c>
      <c r="D739" s="60">
        <v>-202.12</v>
      </c>
      <c r="E739" s="60">
        <v>-109.8</v>
      </c>
      <c r="F739" s="60">
        <v>-162.75</v>
      </c>
      <c r="G739" s="60">
        <v>-99.58</v>
      </c>
      <c r="H739" s="60">
        <v>-282.48</v>
      </c>
      <c r="I739" s="60">
        <v>-338.68</v>
      </c>
      <c r="J739" s="60">
        <v>-390.94</v>
      </c>
      <c r="K739" s="60">
        <v>-440.26</v>
      </c>
      <c r="L739" s="60"/>
      <c r="M739" s="60"/>
      <c r="N739" s="60"/>
      <c r="O739" s="60"/>
      <c r="P739" s="60">
        <f t="shared" si="280"/>
        <v>-2026.6100000000001</v>
      </c>
    </row>
    <row r="740" spans="1:16" ht="12.75">
      <c r="A740" s="71" t="s">
        <v>911</v>
      </c>
      <c r="B740" s="37" t="s">
        <v>89</v>
      </c>
      <c r="C740" s="71" t="s">
        <v>912</v>
      </c>
      <c r="D740" s="60">
        <v>-121.16</v>
      </c>
      <c r="E740" s="60">
        <v>-65.76</v>
      </c>
      <c r="F740" s="60">
        <v>-97.47</v>
      </c>
      <c r="G740" s="60">
        <v>-59.66</v>
      </c>
      <c r="H740" s="60">
        <v>-169.33</v>
      </c>
      <c r="I740" s="60">
        <v>-202.97</v>
      </c>
      <c r="J740" s="60">
        <v>-234.22</v>
      </c>
      <c r="K740" s="60">
        <v>-264.06</v>
      </c>
      <c r="L740" s="60"/>
      <c r="M740" s="60"/>
      <c r="N740" s="60"/>
      <c r="O740" s="60"/>
      <c r="P740" s="60">
        <f t="shared" si="280"/>
        <v>-1214.63</v>
      </c>
    </row>
    <row r="741" spans="1:16" ht="12.75">
      <c r="A741" s="71" t="s">
        <v>915</v>
      </c>
      <c r="B741" s="37" t="s">
        <v>87</v>
      </c>
      <c r="C741" s="71" t="s">
        <v>916</v>
      </c>
      <c r="D741" s="60">
        <v>-4.72</v>
      </c>
      <c r="E741" s="60">
        <v>-11.44</v>
      </c>
      <c r="F741" s="60">
        <v>-18.81</v>
      </c>
      <c r="G741" s="60">
        <v>-114.7</v>
      </c>
      <c r="H741" s="60">
        <v>-11.4</v>
      </c>
      <c r="I741" s="60">
        <v>-5.67</v>
      </c>
      <c r="J741" s="60">
        <v>-17.03</v>
      </c>
      <c r="K741" s="60">
        <v>-6.69</v>
      </c>
      <c r="L741" s="60"/>
      <c r="M741" s="60"/>
      <c r="N741" s="60"/>
      <c r="O741" s="60"/>
      <c r="P741" s="60">
        <f t="shared" si="280"/>
        <v>-190.46</v>
      </c>
    </row>
    <row r="742" spans="1:16" ht="12.75">
      <c r="A742" s="71" t="s">
        <v>917</v>
      </c>
      <c r="B742" s="37" t="s">
        <v>88</v>
      </c>
      <c r="C742" s="71" t="s">
        <v>918</v>
      </c>
      <c r="D742" s="60">
        <v>-1.99</v>
      </c>
      <c r="E742" s="60">
        <v>-4.84</v>
      </c>
      <c r="F742" s="60">
        <v>-7.94</v>
      </c>
      <c r="G742" s="60">
        <v>-47.93</v>
      </c>
      <c r="H742" s="60">
        <v>-4.87</v>
      </c>
      <c r="I742" s="60">
        <v>-2.39</v>
      </c>
      <c r="J742" s="60">
        <v>-7.11</v>
      </c>
      <c r="K742" s="60">
        <v>-2.83</v>
      </c>
      <c r="L742" s="60"/>
      <c r="M742" s="60"/>
      <c r="N742" s="60"/>
      <c r="O742" s="60"/>
      <c r="P742" s="60">
        <f t="shared" si="280"/>
        <v>-79.9</v>
      </c>
    </row>
    <row r="743" spans="1:16" ht="12.75">
      <c r="A743" s="71" t="s">
        <v>919</v>
      </c>
      <c r="B743" s="37" t="s">
        <v>89</v>
      </c>
      <c r="C743" s="71" t="s">
        <v>920</v>
      </c>
      <c r="D743" s="60">
        <v>-1.16</v>
      </c>
      <c r="E743" s="60">
        <v>-2.87</v>
      </c>
      <c r="F743" s="60">
        <v>-4.77</v>
      </c>
      <c r="G743" s="60">
        <v>-28.68</v>
      </c>
      <c r="H743" s="60">
        <v>-2.92</v>
      </c>
      <c r="I743" s="60">
        <v>-1.43</v>
      </c>
      <c r="J743" s="60">
        <v>-4.27</v>
      </c>
      <c r="K743" s="60">
        <v>-1.67</v>
      </c>
      <c r="L743" s="60"/>
      <c r="M743" s="60"/>
      <c r="N743" s="60"/>
      <c r="O743" s="60"/>
      <c r="P743" s="60">
        <f t="shared" si="280"/>
        <v>-47.77000000000001</v>
      </c>
    </row>
    <row r="744" spans="1:16" ht="12.75">
      <c r="A744" s="71" t="s">
        <v>923</v>
      </c>
      <c r="B744" s="37" t="s">
        <v>87</v>
      </c>
      <c r="C744" s="71" t="s">
        <v>924</v>
      </c>
      <c r="D744" s="60">
        <v>-24.29</v>
      </c>
      <c r="E744" s="60">
        <v>-30.17</v>
      </c>
      <c r="F744" s="60">
        <v>-40.68</v>
      </c>
      <c r="G744" s="60">
        <v>-57.8</v>
      </c>
      <c r="H744" s="60">
        <v>-84.29</v>
      </c>
      <c r="I744" s="60">
        <v>-44.49</v>
      </c>
      <c r="J744" s="60">
        <v>-88.96</v>
      </c>
      <c r="K744" s="60">
        <v>-70.27</v>
      </c>
      <c r="L744" s="60"/>
      <c r="M744" s="60"/>
      <c r="N744" s="60"/>
      <c r="O744" s="60"/>
      <c r="P744" s="60">
        <f t="shared" si="280"/>
        <v>-440.95</v>
      </c>
    </row>
    <row r="745" spans="1:16" ht="12.75">
      <c r="A745" s="71" t="s">
        <v>1393</v>
      </c>
      <c r="B745" s="37" t="s">
        <v>91</v>
      </c>
      <c r="C745" s="71" t="s">
        <v>1373</v>
      </c>
      <c r="D745" s="60"/>
      <c r="E745" s="60">
        <v>-14.22</v>
      </c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>
        <f t="shared" si="280"/>
        <v>-14.22</v>
      </c>
    </row>
    <row r="746" spans="1:16" ht="12.75">
      <c r="A746" s="71" t="s">
        <v>1421</v>
      </c>
      <c r="B746" s="37" t="s">
        <v>192</v>
      </c>
      <c r="C746" s="71" t="s">
        <v>1422</v>
      </c>
      <c r="D746" s="60">
        <v>-0.28</v>
      </c>
      <c r="E746" s="60"/>
      <c r="F746" s="60">
        <v>-2.33</v>
      </c>
      <c r="G746" s="60">
        <v>-0.62</v>
      </c>
      <c r="H746" s="60"/>
      <c r="I746" s="60"/>
      <c r="J746" s="60"/>
      <c r="K746" s="60">
        <v>-3.52</v>
      </c>
      <c r="L746" s="60"/>
      <c r="M746" s="60"/>
      <c r="N746" s="60"/>
      <c r="O746" s="60"/>
      <c r="P746" s="60">
        <f t="shared" si="280"/>
        <v>-6.75</v>
      </c>
    </row>
    <row r="747" spans="1:16" ht="12.75">
      <c r="A747" s="71" t="s">
        <v>936</v>
      </c>
      <c r="B747" s="37" t="s">
        <v>87</v>
      </c>
      <c r="C747" s="71" t="s">
        <v>937</v>
      </c>
      <c r="D747" s="60">
        <v>-140775.87</v>
      </c>
      <c r="E747" s="60">
        <v>-53695.41</v>
      </c>
      <c r="F747" s="60">
        <v>-55117.41</v>
      </c>
      <c r="G747" s="60">
        <v>-43910.5</v>
      </c>
      <c r="H747" s="60">
        <v>-40076.14</v>
      </c>
      <c r="I747" s="60">
        <v>-16038.41</v>
      </c>
      <c r="J747" s="60">
        <v>-24102.95</v>
      </c>
      <c r="K747" s="60">
        <v>-25278.35</v>
      </c>
      <c r="L747" s="60"/>
      <c r="M747" s="60"/>
      <c r="N747" s="60"/>
      <c r="O747" s="60"/>
      <c r="P747" s="60">
        <f t="shared" si="280"/>
        <v>-398995.04</v>
      </c>
    </row>
    <row r="748" spans="1:16" ht="12.75">
      <c r="A748" s="71" t="s">
        <v>938</v>
      </c>
      <c r="B748" s="37" t="s">
        <v>88</v>
      </c>
      <c r="C748" s="71" t="s">
        <v>939</v>
      </c>
      <c r="D748" s="60">
        <v>-58694.95</v>
      </c>
      <c r="E748" s="60">
        <v>-22398.52</v>
      </c>
      <c r="F748" s="60">
        <v>-22988.49</v>
      </c>
      <c r="G748" s="60">
        <v>-18318.49</v>
      </c>
      <c r="H748" s="60">
        <v>-16724.44</v>
      </c>
      <c r="I748" s="60">
        <v>-6783.98</v>
      </c>
      <c r="J748" s="60">
        <v>-10067.17</v>
      </c>
      <c r="K748" s="60">
        <v>-10551.51</v>
      </c>
      <c r="L748" s="60"/>
      <c r="M748" s="60"/>
      <c r="N748" s="60"/>
      <c r="O748" s="60"/>
      <c r="P748" s="60">
        <f t="shared" si="280"/>
        <v>-166527.55000000005</v>
      </c>
    </row>
    <row r="749" spans="1:16" ht="12.75">
      <c r="A749" s="71" t="s">
        <v>940</v>
      </c>
      <c r="B749" s="37" t="s">
        <v>89</v>
      </c>
      <c r="C749" s="71" t="s">
        <v>941</v>
      </c>
      <c r="D749" s="60">
        <v>-35205.08</v>
      </c>
      <c r="E749" s="60">
        <v>-13432.17</v>
      </c>
      <c r="F749" s="60">
        <v>-13784.71</v>
      </c>
      <c r="G749" s="60">
        <v>-10985.16</v>
      </c>
      <c r="H749" s="60">
        <v>-10029.22</v>
      </c>
      <c r="I749" s="60">
        <v>-4062.59</v>
      </c>
      <c r="J749" s="60">
        <v>-6035.55</v>
      </c>
      <c r="K749" s="60">
        <v>-6326.64</v>
      </c>
      <c r="L749" s="60"/>
      <c r="M749" s="60"/>
      <c r="N749" s="60"/>
      <c r="O749" s="60"/>
      <c r="P749" s="60">
        <f t="shared" si="280"/>
        <v>-99861.12</v>
      </c>
    </row>
    <row r="750" spans="1:16" ht="12.75">
      <c r="A750" s="71" t="s">
        <v>943</v>
      </c>
      <c r="B750" s="37" t="s">
        <v>87</v>
      </c>
      <c r="C750" s="71" t="s">
        <v>944</v>
      </c>
      <c r="D750" s="60">
        <v>-55298.47</v>
      </c>
      <c r="E750" s="60">
        <v>-1813.76</v>
      </c>
      <c r="F750" s="60">
        <v>-1743.06</v>
      </c>
      <c r="G750" s="60">
        <v>-1527.77</v>
      </c>
      <c r="H750" s="60">
        <v>-2604.96</v>
      </c>
      <c r="I750" s="60">
        <v>-978.99</v>
      </c>
      <c r="J750" s="60">
        <v>-51825.32</v>
      </c>
      <c r="K750" s="60">
        <v>-539.38</v>
      </c>
      <c r="L750" s="60"/>
      <c r="M750" s="60"/>
      <c r="N750" s="60"/>
      <c r="O750" s="60"/>
      <c r="P750" s="60">
        <f t="shared" si="280"/>
        <v>-116331.70999999999</v>
      </c>
    </row>
    <row r="751" spans="1:16" ht="12.75">
      <c r="A751" s="71" t="s">
        <v>945</v>
      </c>
      <c r="B751" s="37" t="s">
        <v>88</v>
      </c>
      <c r="C751" s="71" t="s">
        <v>946</v>
      </c>
      <c r="D751" s="60">
        <v>-23041.8</v>
      </c>
      <c r="E751" s="60">
        <v>-756.54</v>
      </c>
      <c r="F751" s="60">
        <v>-727.11</v>
      </c>
      <c r="G751" s="60">
        <v>-637.85</v>
      </c>
      <c r="H751" s="60">
        <v>-1085.87</v>
      </c>
      <c r="I751" s="60">
        <v>-408.43</v>
      </c>
      <c r="J751" s="60">
        <v>-21594.48</v>
      </c>
      <c r="K751" s="60">
        <v>-224.99</v>
      </c>
      <c r="L751" s="60"/>
      <c r="M751" s="60"/>
      <c r="N751" s="60"/>
      <c r="O751" s="60"/>
      <c r="P751" s="60">
        <f t="shared" si="280"/>
        <v>-48477.07</v>
      </c>
    </row>
    <row r="752" spans="1:16" ht="12.75">
      <c r="A752" s="71" t="s">
        <v>947</v>
      </c>
      <c r="B752" s="37" t="s">
        <v>89</v>
      </c>
      <c r="C752" s="71" t="s">
        <v>948</v>
      </c>
      <c r="D752" s="60">
        <v>-13824.83</v>
      </c>
      <c r="E752" s="60">
        <v>-453.62</v>
      </c>
      <c r="F752" s="60">
        <v>-436.05</v>
      </c>
      <c r="G752" s="60">
        <v>-382.3</v>
      </c>
      <c r="H752" s="60">
        <v>-651.23</v>
      </c>
      <c r="I752" s="60">
        <v>-244.9</v>
      </c>
      <c r="J752" s="60">
        <v>-12956.51</v>
      </c>
      <c r="K752" s="60">
        <v>-134.91</v>
      </c>
      <c r="L752" s="60"/>
      <c r="M752" s="60"/>
      <c r="N752" s="60"/>
      <c r="O752" s="60"/>
      <c r="P752" s="60">
        <f t="shared" si="280"/>
        <v>-29084.35</v>
      </c>
    </row>
    <row r="753" spans="1:16" ht="12.75">
      <c r="A753" s="71" t="s">
        <v>951</v>
      </c>
      <c r="B753" s="37" t="s">
        <v>87</v>
      </c>
      <c r="C753" s="71" t="s">
        <v>952</v>
      </c>
      <c r="D753" s="60">
        <v>-18278.99</v>
      </c>
      <c r="E753" s="60">
        <v>-8756.59</v>
      </c>
      <c r="F753" s="60">
        <v>-9691.59</v>
      </c>
      <c r="G753" s="60">
        <v>-11996.1</v>
      </c>
      <c r="H753" s="60">
        <v>-13223.98</v>
      </c>
      <c r="I753" s="60">
        <v>-8870.53</v>
      </c>
      <c r="J753" s="60">
        <v>-11897.61</v>
      </c>
      <c r="K753" s="60">
        <v>-10301.03</v>
      </c>
      <c r="L753" s="60"/>
      <c r="M753" s="60"/>
      <c r="N753" s="60"/>
      <c r="O753" s="60"/>
      <c r="P753" s="60">
        <f t="shared" si="280"/>
        <v>-93016.42</v>
      </c>
    </row>
    <row r="754" spans="1:16" ht="12.75">
      <c r="A754" s="71" t="s">
        <v>1235</v>
      </c>
      <c r="B754" s="37" t="s">
        <v>192</v>
      </c>
      <c r="C754" s="71" t="s">
        <v>1236</v>
      </c>
      <c r="D754" s="60">
        <v>-549.43</v>
      </c>
      <c r="E754" s="60">
        <v>-519.32</v>
      </c>
      <c r="F754" s="60">
        <v>-631.88</v>
      </c>
      <c r="G754" s="60">
        <v>-428.07</v>
      </c>
      <c r="H754" s="60">
        <v>-647.68</v>
      </c>
      <c r="I754" s="60">
        <v>-507.03</v>
      </c>
      <c r="J754" s="60">
        <v>-1229.44</v>
      </c>
      <c r="K754" s="60">
        <v>-537.07</v>
      </c>
      <c r="L754" s="60"/>
      <c r="M754" s="60"/>
      <c r="N754" s="60"/>
      <c r="O754" s="60"/>
      <c r="P754" s="60">
        <f t="shared" si="280"/>
        <v>-5049.92</v>
      </c>
    </row>
    <row r="755" spans="1:16" ht="12.75" customHeight="1">
      <c r="A755" s="71" t="s">
        <v>1241</v>
      </c>
      <c r="B755" s="37" t="s">
        <v>87</v>
      </c>
      <c r="C755" s="71" t="s">
        <v>1242</v>
      </c>
      <c r="D755" s="60">
        <v>-3574.95</v>
      </c>
      <c r="E755" s="60">
        <v>-291.69</v>
      </c>
      <c r="F755" s="60">
        <v>-3349.21</v>
      </c>
      <c r="G755" s="60">
        <v>-349.95</v>
      </c>
      <c r="H755" s="60">
        <v>-9838</v>
      </c>
      <c r="I755" s="60">
        <v>-324</v>
      </c>
      <c r="J755" s="60">
        <v>-766.35</v>
      </c>
      <c r="K755" s="60">
        <v>-896.13</v>
      </c>
      <c r="L755" s="60"/>
      <c r="M755" s="60"/>
      <c r="N755" s="60"/>
      <c r="O755" s="60"/>
      <c r="P755" s="60">
        <f t="shared" si="280"/>
        <v>-19390.28</v>
      </c>
    </row>
    <row r="756" spans="1:16" ht="12.75" customHeight="1">
      <c r="A756" s="56" t="s">
        <v>1244</v>
      </c>
      <c r="B756" s="37" t="s">
        <v>87</v>
      </c>
      <c r="C756" s="56" t="s">
        <v>1245</v>
      </c>
      <c r="D756" s="60">
        <v>-164.36</v>
      </c>
      <c r="E756" s="60">
        <v>-113.05</v>
      </c>
      <c r="F756" s="60">
        <v>-147.09</v>
      </c>
      <c r="G756" s="60"/>
      <c r="H756" s="60">
        <v>-83.88</v>
      </c>
      <c r="I756" s="60">
        <v>-82.66</v>
      </c>
      <c r="J756" s="60">
        <v>0</v>
      </c>
      <c r="K756" s="60"/>
      <c r="L756" s="60"/>
      <c r="M756" s="60"/>
      <c r="N756" s="60"/>
      <c r="O756" s="60"/>
      <c r="P756" s="60">
        <f t="shared" si="280"/>
        <v>-591.04</v>
      </c>
    </row>
    <row r="757" spans="1:16" ht="12.75" customHeight="1">
      <c r="A757" s="71" t="s">
        <v>1332</v>
      </c>
      <c r="B757" s="37" t="s">
        <v>87</v>
      </c>
      <c r="C757" s="71" t="s">
        <v>1333</v>
      </c>
      <c r="D757" s="60"/>
      <c r="E757" s="60"/>
      <c r="F757" s="60">
        <v>-36.2</v>
      </c>
      <c r="G757" s="60">
        <v>-95.78</v>
      </c>
      <c r="H757" s="60">
        <v>-199.09</v>
      </c>
      <c r="I757" s="60"/>
      <c r="J757" s="60">
        <v>-15844.78</v>
      </c>
      <c r="K757" s="60">
        <v>-153.25</v>
      </c>
      <c r="L757" s="60"/>
      <c r="M757" s="60"/>
      <c r="N757" s="60"/>
      <c r="O757" s="60"/>
      <c r="P757" s="60">
        <f t="shared" si="280"/>
        <v>-16329.1</v>
      </c>
    </row>
    <row r="758" spans="1:16" ht="12.75" customHeight="1">
      <c r="A758" s="71" t="s">
        <v>967</v>
      </c>
      <c r="B758" s="37" t="s">
        <v>87</v>
      </c>
      <c r="C758" s="71" t="s">
        <v>968</v>
      </c>
      <c r="D758" s="60"/>
      <c r="E758" s="60"/>
      <c r="F758" s="60"/>
      <c r="G758" s="60"/>
      <c r="H758" s="60"/>
      <c r="I758" s="60">
        <v>-17.84</v>
      </c>
      <c r="J758" s="60">
        <v>-41.32</v>
      </c>
      <c r="K758" s="60"/>
      <c r="L758" s="60"/>
      <c r="M758" s="60"/>
      <c r="N758" s="60"/>
      <c r="O758" s="60"/>
      <c r="P758" s="60">
        <f t="shared" si="280"/>
        <v>-59.16</v>
      </c>
    </row>
    <row r="759" spans="1:16" ht="12.75" customHeight="1">
      <c r="A759" s="71" t="s">
        <v>977</v>
      </c>
      <c r="B759" s="37" t="s">
        <v>87</v>
      </c>
      <c r="C759" s="71" t="s">
        <v>978</v>
      </c>
      <c r="D759" s="60">
        <v>-6289.85</v>
      </c>
      <c r="E759" s="60">
        <v>-1390.47</v>
      </c>
      <c r="F759" s="60">
        <v>-3249.64</v>
      </c>
      <c r="G759" s="60">
        <v>-928.23</v>
      </c>
      <c r="H759" s="60">
        <v>-3670.29</v>
      </c>
      <c r="I759" s="60">
        <v>-1974.7</v>
      </c>
      <c r="J759" s="60">
        <v>-2906.11</v>
      </c>
      <c r="K759" s="60">
        <v>-3748.02</v>
      </c>
      <c r="L759" s="60"/>
      <c r="M759" s="60"/>
      <c r="N759" s="60"/>
      <c r="O759" s="60"/>
      <c r="P759" s="60">
        <f t="shared" si="280"/>
        <v>-24157.31</v>
      </c>
    </row>
    <row r="760" spans="1:16" ht="12.75" customHeight="1">
      <c r="A760" s="71" t="s">
        <v>979</v>
      </c>
      <c r="B760" s="37" t="s">
        <v>88</v>
      </c>
      <c r="C760" s="71" t="s">
        <v>980</v>
      </c>
      <c r="D760" s="60">
        <v>-2621.36</v>
      </c>
      <c r="E760" s="60">
        <v>-579.88</v>
      </c>
      <c r="F760" s="60">
        <v>-1354.81</v>
      </c>
      <c r="G760" s="60">
        <v>-386.95</v>
      </c>
      <c r="H760" s="60">
        <v>-1529.66</v>
      </c>
      <c r="I760" s="60">
        <v>-822.92</v>
      </c>
      <c r="J760" s="60">
        <v>-1211.83</v>
      </c>
      <c r="K760" s="60">
        <v>-1562.16</v>
      </c>
      <c r="L760" s="60"/>
      <c r="M760" s="60"/>
      <c r="N760" s="60"/>
      <c r="O760" s="60"/>
      <c r="P760" s="60">
        <f t="shared" si="280"/>
        <v>-10069.57</v>
      </c>
    </row>
    <row r="761" spans="1:16" ht="12.75" customHeight="1">
      <c r="A761" s="71" t="s">
        <v>981</v>
      </c>
      <c r="B761" s="37" t="s">
        <v>89</v>
      </c>
      <c r="C761" s="71" t="s">
        <v>982</v>
      </c>
      <c r="D761" s="60">
        <v>-1572.14</v>
      </c>
      <c r="E761" s="60">
        <v>-347.63</v>
      </c>
      <c r="F761" s="60">
        <v>-812.89</v>
      </c>
      <c r="G761" s="60">
        <v>-231.93</v>
      </c>
      <c r="H761" s="60">
        <v>-917.79</v>
      </c>
      <c r="I761" s="60">
        <v>-493.71</v>
      </c>
      <c r="J761" s="60">
        <v>-726.88</v>
      </c>
      <c r="K761" s="60">
        <v>-937.15</v>
      </c>
      <c r="L761" s="60"/>
      <c r="M761" s="60"/>
      <c r="N761" s="60"/>
      <c r="O761" s="60"/>
      <c r="P761" s="60">
        <f t="shared" si="280"/>
        <v>-6040.119999999999</v>
      </c>
    </row>
    <row r="762" spans="1:16" ht="12.75" customHeight="1">
      <c r="A762" s="71" t="s">
        <v>985</v>
      </c>
      <c r="B762" s="37" t="s">
        <v>87</v>
      </c>
      <c r="C762" s="71" t="s">
        <v>986</v>
      </c>
      <c r="D762" s="60"/>
      <c r="E762" s="60"/>
      <c r="F762" s="60"/>
      <c r="G762" s="60"/>
      <c r="H762" s="60"/>
      <c r="I762" s="60"/>
      <c r="J762" s="60">
        <v>-1436.22</v>
      </c>
      <c r="K762" s="60"/>
      <c r="L762" s="60"/>
      <c r="M762" s="60"/>
      <c r="N762" s="60"/>
      <c r="O762" s="60"/>
      <c r="P762" s="60">
        <f t="shared" si="280"/>
        <v>-1436.22</v>
      </c>
    </row>
    <row r="763" spans="1:16" ht="12.75" customHeight="1">
      <c r="A763" s="71" t="s">
        <v>987</v>
      </c>
      <c r="B763" s="37" t="s">
        <v>88</v>
      </c>
      <c r="C763" s="71" t="s">
        <v>988</v>
      </c>
      <c r="D763" s="60"/>
      <c r="E763" s="60"/>
      <c r="F763" s="60"/>
      <c r="G763" s="60"/>
      <c r="H763" s="60"/>
      <c r="I763" s="60"/>
      <c r="J763" s="60">
        <v>-598.42</v>
      </c>
      <c r="K763" s="60"/>
      <c r="L763" s="60"/>
      <c r="M763" s="60"/>
      <c r="N763" s="60"/>
      <c r="O763" s="60"/>
      <c r="P763" s="60">
        <f t="shared" si="280"/>
        <v>-598.42</v>
      </c>
    </row>
    <row r="764" spans="1:16" ht="12.75" customHeight="1">
      <c r="A764" s="71" t="s">
        <v>989</v>
      </c>
      <c r="B764" s="37" t="s">
        <v>89</v>
      </c>
      <c r="C764" s="71" t="s">
        <v>990</v>
      </c>
      <c r="D764" s="60"/>
      <c r="E764" s="60"/>
      <c r="F764" s="60"/>
      <c r="G764" s="60"/>
      <c r="H764" s="60"/>
      <c r="I764" s="60"/>
      <c r="J764" s="60">
        <v>-359.06</v>
      </c>
      <c r="K764" s="60"/>
      <c r="L764" s="60"/>
      <c r="M764" s="60"/>
      <c r="N764" s="60"/>
      <c r="O764" s="60"/>
      <c r="P764" s="60">
        <f t="shared" si="280"/>
        <v>-359.06</v>
      </c>
    </row>
    <row r="765" spans="1:16" ht="12.75" customHeight="1">
      <c r="A765" s="71" t="s">
        <v>1431</v>
      </c>
      <c r="B765" s="37" t="s">
        <v>87</v>
      </c>
      <c r="C765" s="71" t="s">
        <v>1486</v>
      </c>
      <c r="D765" s="60">
        <v>-164.92</v>
      </c>
      <c r="E765" s="60">
        <v>-8.84</v>
      </c>
      <c r="F765" s="60">
        <v>-6.93</v>
      </c>
      <c r="G765" s="60">
        <v>-4.54</v>
      </c>
      <c r="H765" s="60">
        <v>-2.38</v>
      </c>
      <c r="I765" s="60"/>
      <c r="J765" s="60">
        <v>-12.35</v>
      </c>
      <c r="K765" s="60"/>
      <c r="L765" s="60"/>
      <c r="M765" s="60"/>
      <c r="N765" s="60"/>
      <c r="O765" s="60"/>
      <c r="P765" s="60">
        <f aca="true" t="shared" si="288" ref="P765:P821">SUM(D765:O765)</f>
        <v>-199.95999999999998</v>
      </c>
    </row>
    <row r="766" spans="1:16" ht="12.75" customHeight="1">
      <c r="A766" s="71" t="s">
        <v>1592</v>
      </c>
      <c r="B766" s="37" t="s">
        <v>192</v>
      </c>
      <c r="C766" s="71" t="s">
        <v>1593</v>
      </c>
      <c r="D766" s="60"/>
      <c r="E766" s="60"/>
      <c r="F766" s="60">
        <v>-0.21</v>
      </c>
      <c r="G766" s="60">
        <v>0</v>
      </c>
      <c r="H766" s="60"/>
      <c r="I766" s="60"/>
      <c r="J766" s="60"/>
      <c r="K766" s="60"/>
      <c r="L766" s="60"/>
      <c r="M766" s="60"/>
      <c r="N766" s="60"/>
      <c r="O766" s="60"/>
      <c r="P766" s="60">
        <f t="shared" si="288"/>
        <v>-0.21</v>
      </c>
    </row>
    <row r="767" spans="1:16" ht="12.75">
      <c r="A767" s="71"/>
      <c r="B767" s="37"/>
      <c r="C767" s="70" t="s">
        <v>1498</v>
      </c>
      <c r="D767" s="46">
        <f aca="true" t="shared" si="289" ref="D767:P767">SUM(D768:D808)</f>
        <v>-43951.65000000001</v>
      </c>
      <c r="E767" s="46">
        <f t="shared" si="289"/>
        <v>-23194.79</v>
      </c>
      <c r="F767" s="46">
        <f t="shared" si="289"/>
        <v>-62855.56999999999</v>
      </c>
      <c r="G767" s="46">
        <f t="shared" si="289"/>
        <v>-44807.689999999995</v>
      </c>
      <c r="H767" s="46">
        <f t="shared" si="289"/>
        <v>-61386.01</v>
      </c>
      <c r="I767" s="46">
        <f t="shared" si="289"/>
        <v>-23714.299999999996</v>
      </c>
      <c r="J767" s="46">
        <f t="shared" si="289"/>
        <v>-36974.62</v>
      </c>
      <c r="K767" s="46">
        <f t="shared" si="289"/>
        <v>-11963.209999999997</v>
      </c>
      <c r="L767" s="46">
        <f t="shared" si="289"/>
        <v>0</v>
      </c>
      <c r="M767" s="46">
        <f t="shared" si="289"/>
        <v>0</v>
      </c>
      <c r="N767" s="46">
        <f t="shared" si="289"/>
        <v>0</v>
      </c>
      <c r="O767" s="46">
        <f t="shared" si="289"/>
        <v>0</v>
      </c>
      <c r="P767" s="46">
        <f t="shared" si="289"/>
        <v>-308847.84</v>
      </c>
    </row>
    <row r="768" spans="1:16" ht="12.75" customHeight="1">
      <c r="A768" s="71" t="s">
        <v>59</v>
      </c>
      <c r="B768" s="37" t="s">
        <v>87</v>
      </c>
      <c r="C768" s="71" t="s">
        <v>60</v>
      </c>
      <c r="D768" s="60">
        <v>-3403.43</v>
      </c>
      <c r="E768" s="60">
        <v>-380.48</v>
      </c>
      <c r="F768" s="60">
        <v>-1473.12</v>
      </c>
      <c r="G768" s="60">
        <v>-3169.64</v>
      </c>
      <c r="H768" s="60">
        <v>-351.6</v>
      </c>
      <c r="I768" s="60">
        <v>-2379.81</v>
      </c>
      <c r="J768" s="60">
        <v>-228.71</v>
      </c>
      <c r="K768" s="60">
        <v>-148.27</v>
      </c>
      <c r="L768" s="60"/>
      <c r="M768" s="60"/>
      <c r="N768" s="60"/>
      <c r="O768" s="60"/>
      <c r="P768" s="60">
        <f t="shared" si="288"/>
        <v>-11535.06</v>
      </c>
    </row>
    <row r="769" spans="1:16" ht="12.75" customHeight="1">
      <c r="A769" s="71" t="s">
        <v>61</v>
      </c>
      <c r="B769" s="37" t="s">
        <v>88</v>
      </c>
      <c r="C769" s="71" t="s">
        <v>62</v>
      </c>
      <c r="D769" s="60">
        <v>-1418.75</v>
      </c>
      <c r="E769" s="60">
        <v>-158.6</v>
      </c>
      <c r="F769" s="60">
        <v>-614.22</v>
      </c>
      <c r="G769" s="60">
        <v>-1320.76</v>
      </c>
      <c r="H769" s="60">
        <v>-146.57</v>
      </c>
      <c r="I769" s="60">
        <v>-991.63</v>
      </c>
      <c r="J769" s="60">
        <v>-95.3</v>
      </c>
      <c r="K769" s="60">
        <v>-61.78</v>
      </c>
      <c r="L769" s="60"/>
      <c r="M769" s="60"/>
      <c r="N769" s="60"/>
      <c r="O769" s="60"/>
      <c r="P769" s="60">
        <f t="shared" si="288"/>
        <v>-4807.61</v>
      </c>
    </row>
    <row r="770" spans="1:16" ht="12.75" customHeight="1">
      <c r="A770" s="71" t="s">
        <v>63</v>
      </c>
      <c r="B770" s="37" t="s">
        <v>89</v>
      </c>
      <c r="C770" s="71" t="s">
        <v>64</v>
      </c>
      <c r="D770" s="60">
        <v>-851.02</v>
      </c>
      <c r="E770" s="60">
        <v>-95.13</v>
      </c>
      <c r="F770" s="60">
        <v>-368.71</v>
      </c>
      <c r="G770" s="60">
        <v>-792.5</v>
      </c>
      <c r="H770" s="60">
        <v>-87.92</v>
      </c>
      <c r="I770" s="60">
        <v>-594.93</v>
      </c>
      <c r="J770" s="60">
        <v>-57.17</v>
      </c>
      <c r="K770" s="60">
        <v>-37.06</v>
      </c>
      <c r="L770" s="60"/>
      <c r="M770" s="60"/>
      <c r="N770" s="60"/>
      <c r="O770" s="60"/>
      <c r="P770" s="60">
        <f t="shared" si="288"/>
        <v>-2884.4399999999996</v>
      </c>
    </row>
    <row r="771" spans="1:16" ht="13.5" customHeight="1">
      <c r="A771" s="71" t="s">
        <v>550</v>
      </c>
      <c r="B771" s="37" t="s">
        <v>91</v>
      </c>
      <c r="C771" s="71" t="s">
        <v>551</v>
      </c>
      <c r="D771" s="60"/>
      <c r="E771" s="60"/>
      <c r="F771" s="60"/>
      <c r="G771" s="60">
        <v>-498.05</v>
      </c>
      <c r="H771" s="60">
        <v>0</v>
      </c>
      <c r="I771" s="60"/>
      <c r="J771" s="60"/>
      <c r="K771" s="60"/>
      <c r="L771" s="60"/>
      <c r="M771" s="60"/>
      <c r="N771" s="60"/>
      <c r="O771" s="60"/>
      <c r="P771" s="60">
        <f t="shared" si="288"/>
        <v>-498.05</v>
      </c>
    </row>
    <row r="772" spans="1:16" ht="22.5">
      <c r="A772" s="71" t="s">
        <v>552</v>
      </c>
      <c r="B772" s="37" t="s">
        <v>87</v>
      </c>
      <c r="C772" s="72" t="s">
        <v>440</v>
      </c>
      <c r="D772" s="60">
        <v>-965.48</v>
      </c>
      <c r="E772" s="60">
        <v>-434.2</v>
      </c>
      <c r="F772" s="60"/>
      <c r="G772" s="60">
        <v>-19557.59</v>
      </c>
      <c r="H772" s="60">
        <v>-275.85</v>
      </c>
      <c r="I772" s="60">
        <v>-434.2</v>
      </c>
      <c r="J772" s="60">
        <v>-710.04</v>
      </c>
      <c r="K772" s="60">
        <v>-577.25</v>
      </c>
      <c r="L772" s="60"/>
      <c r="M772" s="60"/>
      <c r="N772" s="60"/>
      <c r="O772" s="60"/>
      <c r="P772" s="60">
        <f t="shared" si="288"/>
        <v>-22954.61</v>
      </c>
    </row>
    <row r="773" spans="1:16" ht="13.5" customHeight="1">
      <c r="A773" s="71" t="s">
        <v>567</v>
      </c>
      <c r="B773" s="37" t="s">
        <v>87</v>
      </c>
      <c r="C773" s="71" t="s">
        <v>568</v>
      </c>
      <c r="D773" s="60"/>
      <c r="E773" s="60"/>
      <c r="F773" s="60"/>
      <c r="G773" s="60">
        <v>-20.44</v>
      </c>
      <c r="H773" s="60"/>
      <c r="I773" s="60"/>
      <c r="J773" s="60"/>
      <c r="K773" s="60"/>
      <c r="L773" s="60"/>
      <c r="M773" s="60"/>
      <c r="N773" s="60"/>
      <c r="O773" s="60"/>
      <c r="P773" s="60">
        <f t="shared" si="288"/>
        <v>-20.44</v>
      </c>
    </row>
    <row r="774" spans="1:16" ht="13.5" customHeight="1">
      <c r="A774" s="71" t="s">
        <v>569</v>
      </c>
      <c r="B774" s="37" t="s">
        <v>87</v>
      </c>
      <c r="C774" s="71" t="s">
        <v>570</v>
      </c>
      <c r="D774" s="60"/>
      <c r="E774" s="60"/>
      <c r="F774" s="60"/>
      <c r="G774" s="60"/>
      <c r="H774" s="60"/>
      <c r="I774" s="60"/>
      <c r="J774" s="60"/>
      <c r="K774" s="60">
        <v>-255.4</v>
      </c>
      <c r="L774" s="60"/>
      <c r="M774" s="60"/>
      <c r="N774" s="60"/>
      <c r="O774" s="60"/>
      <c r="P774" s="60">
        <f t="shared" si="288"/>
        <v>-255.4</v>
      </c>
    </row>
    <row r="775" spans="1:16" ht="13.5" customHeight="1">
      <c r="A775" s="71" t="s">
        <v>571</v>
      </c>
      <c r="B775" s="37" t="s">
        <v>87</v>
      </c>
      <c r="C775" s="71" t="s">
        <v>572</v>
      </c>
      <c r="D775" s="60">
        <v>-2105.69</v>
      </c>
      <c r="E775" s="60">
        <v>-145.64</v>
      </c>
      <c r="F775" s="60">
        <v>-463.87</v>
      </c>
      <c r="G775" s="60">
        <v>-390.98</v>
      </c>
      <c r="H775" s="60">
        <v>-197.93</v>
      </c>
      <c r="I775" s="60">
        <v>-931.11</v>
      </c>
      <c r="J775" s="60">
        <v>-21.92</v>
      </c>
      <c r="K775" s="60">
        <v>-53.25</v>
      </c>
      <c r="L775" s="60"/>
      <c r="M775" s="60"/>
      <c r="N775" s="60"/>
      <c r="O775" s="60"/>
      <c r="P775" s="60">
        <f t="shared" si="288"/>
        <v>-4310.389999999999</v>
      </c>
    </row>
    <row r="776" spans="1:16" ht="13.5" customHeight="1">
      <c r="A776" s="71" t="s">
        <v>575</v>
      </c>
      <c r="B776" s="37" t="s">
        <v>87</v>
      </c>
      <c r="C776" s="71" t="s">
        <v>576</v>
      </c>
      <c r="D776" s="60"/>
      <c r="E776" s="60"/>
      <c r="F776" s="60"/>
      <c r="G776" s="60"/>
      <c r="H776" s="60">
        <v>-852.05</v>
      </c>
      <c r="I776" s="60"/>
      <c r="J776" s="60"/>
      <c r="K776" s="60"/>
      <c r="L776" s="60"/>
      <c r="M776" s="60"/>
      <c r="N776" s="60"/>
      <c r="O776" s="60"/>
      <c r="P776" s="60">
        <f t="shared" si="288"/>
        <v>-852.05</v>
      </c>
    </row>
    <row r="777" spans="1:16" ht="13.5" customHeight="1">
      <c r="A777" s="71" t="s">
        <v>1072</v>
      </c>
      <c r="B777" s="37" t="s">
        <v>192</v>
      </c>
      <c r="C777" s="71" t="s">
        <v>443</v>
      </c>
      <c r="D777" s="60">
        <v>-150.8</v>
      </c>
      <c r="E777" s="60">
        <v>-4.53</v>
      </c>
      <c r="F777" s="60">
        <v>-5.02</v>
      </c>
      <c r="G777" s="60">
        <v>-25.12</v>
      </c>
      <c r="H777" s="60">
        <v>-95.43</v>
      </c>
      <c r="I777" s="60">
        <v>-4.53</v>
      </c>
      <c r="J777" s="60"/>
      <c r="K777" s="60"/>
      <c r="L777" s="60"/>
      <c r="M777" s="60"/>
      <c r="N777" s="60"/>
      <c r="O777" s="60"/>
      <c r="P777" s="60">
        <f t="shared" si="288"/>
        <v>-285.43</v>
      </c>
    </row>
    <row r="778" spans="1:16" ht="13.5" customHeight="1">
      <c r="A778" s="71" t="s">
        <v>907</v>
      </c>
      <c r="B778" s="37" t="s">
        <v>87</v>
      </c>
      <c r="C778" s="71" t="s">
        <v>908</v>
      </c>
      <c r="D778" s="60">
        <v>-90.25</v>
      </c>
      <c r="E778" s="60">
        <v>-8.98</v>
      </c>
      <c r="F778" s="60">
        <v>-14.28</v>
      </c>
      <c r="G778" s="60">
        <v>-782.51</v>
      </c>
      <c r="H778" s="60">
        <v>-15.28</v>
      </c>
      <c r="I778" s="60">
        <v>-1355.45</v>
      </c>
      <c r="J778" s="60">
        <v>-46.82</v>
      </c>
      <c r="K778" s="60"/>
      <c r="L778" s="60"/>
      <c r="M778" s="60"/>
      <c r="N778" s="60"/>
      <c r="O778" s="60"/>
      <c r="P778" s="60">
        <f t="shared" si="288"/>
        <v>-2313.57</v>
      </c>
    </row>
    <row r="779" spans="1:16" ht="13.5" customHeight="1">
      <c r="A779" s="71" t="s">
        <v>909</v>
      </c>
      <c r="B779" s="37" t="s">
        <v>88</v>
      </c>
      <c r="C779" s="71" t="s">
        <v>910</v>
      </c>
      <c r="D779" s="60">
        <v>-37.72</v>
      </c>
      <c r="E779" s="60">
        <v>-3.75</v>
      </c>
      <c r="F779" s="60">
        <v>-5.99</v>
      </c>
      <c r="G779" s="60">
        <v>-326.16</v>
      </c>
      <c r="H779" s="60">
        <v>-6.39</v>
      </c>
      <c r="I779" s="60">
        <v>-564.8</v>
      </c>
      <c r="J779" s="60">
        <v>-19.5</v>
      </c>
      <c r="K779" s="60"/>
      <c r="L779" s="60"/>
      <c r="M779" s="60"/>
      <c r="N779" s="60"/>
      <c r="O779" s="60"/>
      <c r="P779" s="60">
        <f t="shared" si="288"/>
        <v>-964.31</v>
      </c>
    </row>
    <row r="780" spans="1:16" ht="13.5" customHeight="1">
      <c r="A780" s="71" t="s">
        <v>911</v>
      </c>
      <c r="B780" s="37" t="s">
        <v>89</v>
      </c>
      <c r="C780" s="71" t="s">
        <v>912</v>
      </c>
      <c r="D780" s="60">
        <v>-22.51</v>
      </c>
      <c r="E780" s="60">
        <v>-2.24</v>
      </c>
      <c r="F780" s="60">
        <v>-3.57</v>
      </c>
      <c r="G780" s="60">
        <v>-195.69</v>
      </c>
      <c r="H780" s="60">
        <v>-3.83</v>
      </c>
      <c r="I780" s="60">
        <v>-338.86</v>
      </c>
      <c r="J780" s="60">
        <v>-11.68</v>
      </c>
      <c r="K780" s="60"/>
      <c r="L780" s="60"/>
      <c r="M780" s="60"/>
      <c r="N780" s="60"/>
      <c r="O780" s="60"/>
      <c r="P780" s="60">
        <f t="shared" si="288"/>
        <v>-578.38</v>
      </c>
    </row>
    <row r="781" spans="1:16" ht="13.5" customHeight="1">
      <c r="A781" s="71" t="s">
        <v>915</v>
      </c>
      <c r="B781" s="37" t="s">
        <v>87</v>
      </c>
      <c r="C781" s="71" t="s">
        <v>916</v>
      </c>
      <c r="D781" s="60"/>
      <c r="E781" s="60">
        <v>-0.29</v>
      </c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>
        <f t="shared" si="288"/>
        <v>-0.29</v>
      </c>
    </row>
    <row r="782" spans="1:16" ht="13.5" customHeight="1">
      <c r="A782" s="71" t="s">
        <v>917</v>
      </c>
      <c r="B782" s="37" t="s">
        <v>88</v>
      </c>
      <c r="C782" s="71" t="s">
        <v>918</v>
      </c>
      <c r="D782" s="60"/>
      <c r="E782" s="60">
        <v>-0.13</v>
      </c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>
        <f t="shared" si="288"/>
        <v>-0.13</v>
      </c>
    </row>
    <row r="783" spans="1:16" ht="13.5" customHeight="1">
      <c r="A783" s="71" t="s">
        <v>919</v>
      </c>
      <c r="B783" s="37" t="s">
        <v>89</v>
      </c>
      <c r="C783" s="71" t="s">
        <v>920</v>
      </c>
      <c r="D783" s="60"/>
      <c r="E783" s="60">
        <v>-0.08</v>
      </c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>
        <f t="shared" si="288"/>
        <v>-0.08</v>
      </c>
    </row>
    <row r="784" spans="1:16" ht="13.5" customHeight="1">
      <c r="A784" s="71" t="s">
        <v>923</v>
      </c>
      <c r="B784" s="37" t="s">
        <v>87</v>
      </c>
      <c r="C784" s="71" t="s">
        <v>924</v>
      </c>
      <c r="D784" s="60">
        <v>-18.78</v>
      </c>
      <c r="E784" s="60">
        <v>-1.55</v>
      </c>
      <c r="F784" s="60">
        <v>-9.1</v>
      </c>
      <c r="G784" s="60">
        <v>-2959.13</v>
      </c>
      <c r="H784" s="60">
        <v>-8.25</v>
      </c>
      <c r="I784" s="60">
        <v>-27.51</v>
      </c>
      <c r="J784" s="60">
        <v>-107.79</v>
      </c>
      <c r="K784" s="60">
        <v>-47.64</v>
      </c>
      <c r="L784" s="60"/>
      <c r="M784" s="60"/>
      <c r="N784" s="60"/>
      <c r="O784" s="60"/>
      <c r="P784" s="60">
        <f t="shared" si="288"/>
        <v>-3179.75</v>
      </c>
    </row>
    <row r="785" spans="1:16" ht="13.5" customHeight="1">
      <c r="A785" s="71" t="s">
        <v>1393</v>
      </c>
      <c r="B785" s="37" t="s">
        <v>91</v>
      </c>
      <c r="C785" s="71" t="s">
        <v>1373</v>
      </c>
      <c r="D785" s="60"/>
      <c r="E785" s="60"/>
      <c r="F785" s="60"/>
      <c r="G785" s="60">
        <v>-79.69</v>
      </c>
      <c r="H785" s="60"/>
      <c r="I785" s="60"/>
      <c r="J785" s="60"/>
      <c r="K785" s="60"/>
      <c r="L785" s="60"/>
      <c r="M785" s="60"/>
      <c r="N785" s="60"/>
      <c r="O785" s="60"/>
      <c r="P785" s="60">
        <f t="shared" si="288"/>
        <v>-79.69</v>
      </c>
    </row>
    <row r="786" spans="1:16" ht="13.5" customHeight="1">
      <c r="A786" s="71" t="s">
        <v>1421</v>
      </c>
      <c r="B786" s="37" t="s">
        <v>192</v>
      </c>
      <c r="C786" s="71" t="s">
        <v>1422</v>
      </c>
      <c r="D786" s="60">
        <v>-0.06</v>
      </c>
      <c r="E786" s="60">
        <v>-0.07</v>
      </c>
      <c r="F786" s="60"/>
      <c r="G786" s="60">
        <v>-2.42</v>
      </c>
      <c r="H786" s="60">
        <v>-5.91</v>
      </c>
      <c r="I786" s="60">
        <v>-0.23</v>
      </c>
      <c r="J786" s="60"/>
      <c r="K786" s="60"/>
      <c r="L786" s="60"/>
      <c r="M786" s="60"/>
      <c r="N786" s="60"/>
      <c r="O786" s="60"/>
      <c r="P786" s="60">
        <f t="shared" si="288"/>
        <v>-8.690000000000001</v>
      </c>
    </row>
    <row r="787" spans="1:16" ht="13.5" customHeight="1">
      <c r="A787" s="71" t="s">
        <v>936</v>
      </c>
      <c r="B787" s="37" t="s">
        <v>87</v>
      </c>
      <c r="C787" s="71" t="s">
        <v>937</v>
      </c>
      <c r="D787" s="60">
        <v>-8537.83</v>
      </c>
      <c r="E787" s="60">
        <v>-2594.45</v>
      </c>
      <c r="F787" s="60">
        <v>-6022.03</v>
      </c>
      <c r="G787" s="60">
        <v>-3015.92</v>
      </c>
      <c r="H787" s="60">
        <v>-15668.85</v>
      </c>
      <c r="I787" s="60">
        <v>-2985.28</v>
      </c>
      <c r="J787" s="60">
        <v>-4005.4</v>
      </c>
      <c r="K787" s="60">
        <v>-2128.85</v>
      </c>
      <c r="L787" s="60"/>
      <c r="M787" s="60"/>
      <c r="N787" s="60"/>
      <c r="O787" s="60"/>
      <c r="P787" s="60">
        <f t="shared" si="288"/>
        <v>-44958.60999999999</v>
      </c>
    </row>
    <row r="788" spans="1:16" ht="13.5" customHeight="1">
      <c r="A788" s="71" t="s">
        <v>938</v>
      </c>
      <c r="B788" s="37" t="s">
        <v>88</v>
      </c>
      <c r="C788" s="71" t="s">
        <v>939</v>
      </c>
      <c r="D788" s="60">
        <v>-3558.77</v>
      </c>
      <c r="E788" s="60">
        <v>-1081.26</v>
      </c>
      <c r="F788" s="60">
        <v>-2509.45</v>
      </c>
      <c r="G788" s="60">
        <v>-1257.03</v>
      </c>
      <c r="H788" s="60">
        <v>-6528.91</v>
      </c>
      <c r="I788" s="60">
        <v>-1244.22</v>
      </c>
      <c r="J788" s="60">
        <v>-1669.2</v>
      </c>
      <c r="K788" s="60">
        <v>-887.13</v>
      </c>
      <c r="L788" s="60"/>
      <c r="M788" s="60"/>
      <c r="N788" s="60"/>
      <c r="O788" s="60"/>
      <c r="P788" s="60">
        <f t="shared" si="288"/>
        <v>-18735.97</v>
      </c>
    </row>
    <row r="789" spans="1:16" ht="13.5" customHeight="1">
      <c r="A789" s="71" t="s">
        <v>940</v>
      </c>
      <c r="B789" s="37" t="s">
        <v>89</v>
      </c>
      <c r="C789" s="71" t="s">
        <v>941</v>
      </c>
      <c r="D789" s="60">
        <v>-2134.94</v>
      </c>
      <c r="E789" s="60">
        <v>-648.62</v>
      </c>
      <c r="F789" s="60">
        <v>-1505.62</v>
      </c>
      <c r="G789" s="60">
        <v>-754.15</v>
      </c>
      <c r="H789" s="60">
        <v>-3917.17</v>
      </c>
      <c r="I789" s="60">
        <v>-746.54</v>
      </c>
      <c r="J789" s="60">
        <v>-1001.63</v>
      </c>
      <c r="K789" s="60">
        <v>-532.4</v>
      </c>
      <c r="L789" s="60"/>
      <c r="M789" s="60"/>
      <c r="N789" s="60"/>
      <c r="O789" s="60"/>
      <c r="P789" s="60">
        <f t="shared" si="288"/>
        <v>-11241.07</v>
      </c>
    </row>
    <row r="790" spans="1:16" ht="13.5" customHeight="1">
      <c r="A790" s="71" t="s">
        <v>943</v>
      </c>
      <c r="B790" s="37" t="s">
        <v>87</v>
      </c>
      <c r="C790" s="71" t="s">
        <v>944</v>
      </c>
      <c r="D790" s="60">
        <v>-172.44</v>
      </c>
      <c r="E790" s="60">
        <v>-36.13</v>
      </c>
      <c r="F790" s="60">
        <v>-3384.4</v>
      </c>
      <c r="G790" s="60"/>
      <c r="H790" s="60"/>
      <c r="I790" s="60">
        <v>-36.38</v>
      </c>
      <c r="J790" s="60">
        <v>-2545.91</v>
      </c>
      <c r="K790" s="60"/>
      <c r="L790" s="60"/>
      <c r="M790" s="60"/>
      <c r="N790" s="60"/>
      <c r="O790" s="60"/>
      <c r="P790" s="60">
        <f t="shared" si="288"/>
        <v>-6175.26</v>
      </c>
    </row>
    <row r="791" spans="1:16" ht="13.5" customHeight="1">
      <c r="A791" s="71" t="s">
        <v>945</v>
      </c>
      <c r="B791" s="37" t="s">
        <v>88</v>
      </c>
      <c r="C791" s="71" t="s">
        <v>946</v>
      </c>
      <c r="D791" s="60">
        <v>-71.85</v>
      </c>
      <c r="E791" s="60">
        <v>-15.06</v>
      </c>
      <c r="F791" s="60">
        <v>-1410.19</v>
      </c>
      <c r="G791" s="60"/>
      <c r="H791" s="60"/>
      <c r="I791" s="60">
        <v>-15.17</v>
      </c>
      <c r="J791" s="60">
        <v>-1060.83</v>
      </c>
      <c r="K791" s="60"/>
      <c r="L791" s="60"/>
      <c r="M791" s="60"/>
      <c r="N791" s="60"/>
      <c r="O791" s="60"/>
      <c r="P791" s="60">
        <f t="shared" si="288"/>
        <v>-2573.1000000000004</v>
      </c>
    </row>
    <row r="792" spans="1:16" ht="13.5" customHeight="1">
      <c r="A792" s="71" t="s">
        <v>947</v>
      </c>
      <c r="B792" s="37" t="s">
        <v>89</v>
      </c>
      <c r="C792" s="71" t="s">
        <v>948</v>
      </c>
      <c r="D792" s="60">
        <v>-43.11</v>
      </c>
      <c r="E792" s="60">
        <v>-9.03</v>
      </c>
      <c r="F792" s="60">
        <v>-846.11</v>
      </c>
      <c r="G792" s="60"/>
      <c r="H792" s="60"/>
      <c r="I792" s="60">
        <v>-9.1</v>
      </c>
      <c r="J792" s="60">
        <v>-636.49</v>
      </c>
      <c r="K792" s="60"/>
      <c r="L792" s="60"/>
      <c r="M792" s="60"/>
      <c r="N792" s="60"/>
      <c r="O792" s="60"/>
      <c r="P792" s="60">
        <f t="shared" si="288"/>
        <v>-1543.8400000000001</v>
      </c>
    </row>
    <row r="793" spans="1:16" ht="13.5" customHeight="1">
      <c r="A793" s="71" t="s">
        <v>951</v>
      </c>
      <c r="B793" s="37" t="s">
        <v>87</v>
      </c>
      <c r="C793" s="71" t="s">
        <v>952</v>
      </c>
      <c r="D793" s="60">
        <v>-3103.15</v>
      </c>
      <c r="E793" s="60">
        <v>-4904.88</v>
      </c>
      <c r="F793" s="60">
        <v>-1207.48</v>
      </c>
      <c r="G793" s="60">
        <v>-2149.46</v>
      </c>
      <c r="H793" s="60">
        <v>-3015.38</v>
      </c>
      <c r="I793" s="60">
        <v>-1847.3</v>
      </c>
      <c r="J793" s="60">
        <v>-3288.95</v>
      </c>
      <c r="K793" s="60">
        <v>-2303.04</v>
      </c>
      <c r="L793" s="60"/>
      <c r="M793" s="60"/>
      <c r="N793" s="60"/>
      <c r="O793" s="60"/>
      <c r="P793" s="60">
        <f t="shared" si="288"/>
        <v>-21819.640000000003</v>
      </c>
    </row>
    <row r="794" spans="1:16" ht="13.5" customHeight="1">
      <c r="A794" s="71" t="s">
        <v>1235</v>
      </c>
      <c r="B794" s="37" t="s">
        <v>192</v>
      </c>
      <c r="C794" s="71" t="s">
        <v>1236</v>
      </c>
      <c r="D794" s="60">
        <v>-28.39</v>
      </c>
      <c r="E794" s="60"/>
      <c r="F794" s="60">
        <v>-57.69</v>
      </c>
      <c r="G794" s="60"/>
      <c r="H794" s="60">
        <v>-28.67</v>
      </c>
      <c r="I794" s="60">
        <v>-85.83</v>
      </c>
      <c r="J794" s="60"/>
      <c r="K794" s="60">
        <v>-29.84</v>
      </c>
      <c r="L794" s="60"/>
      <c r="M794" s="60"/>
      <c r="N794" s="60"/>
      <c r="O794" s="60"/>
      <c r="P794" s="60">
        <f t="shared" si="288"/>
        <v>-230.42</v>
      </c>
    </row>
    <row r="795" spans="1:16" ht="13.5" customHeight="1">
      <c r="A795" s="71" t="s">
        <v>1241</v>
      </c>
      <c r="B795" s="37" t="s">
        <v>87</v>
      </c>
      <c r="C795" s="71" t="s">
        <v>1242</v>
      </c>
      <c r="D795" s="60">
        <v>-17.39</v>
      </c>
      <c r="E795" s="60">
        <v>-536.36</v>
      </c>
      <c r="F795" s="60">
        <v>-494.02</v>
      </c>
      <c r="G795" s="60"/>
      <c r="H795" s="60"/>
      <c r="I795" s="60"/>
      <c r="J795" s="60">
        <v>-596.34</v>
      </c>
      <c r="K795" s="60"/>
      <c r="L795" s="60"/>
      <c r="M795" s="60"/>
      <c r="N795" s="60"/>
      <c r="O795" s="60"/>
      <c r="P795" s="60">
        <f t="shared" si="288"/>
        <v>-1644.1100000000001</v>
      </c>
    </row>
    <row r="796" spans="1:16" ht="13.5" customHeight="1">
      <c r="A796" s="71" t="s">
        <v>977</v>
      </c>
      <c r="B796" s="37" t="s">
        <v>87</v>
      </c>
      <c r="C796" s="71" t="s">
        <v>978</v>
      </c>
      <c r="D796" s="60">
        <v>-8152.14</v>
      </c>
      <c r="E796" s="60">
        <v>-2467.15</v>
      </c>
      <c r="F796" s="60">
        <v>-16601.48</v>
      </c>
      <c r="G796" s="60">
        <v>-3389.83</v>
      </c>
      <c r="H796" s="60">
        <v>-16397.09</v>
      </c>
      <c r="I796" s="60">
        <v>-3903.37</v>
      </c>
      <c r="J796" s="60">
        <v>-5782.74</v>
      </c>
      <c r="K796" s="60">
        <v>-1952.42</v>
      </c>
      <c r="L796" s="60"/>
      <c r="M796" s="60"/>
      <c r="N796" s="60"/>
      <c r="O796" s="60"/>
      <c r="P796" s="60">
        <f t="shared" si="288"/>
        <v>-58646.22</v>
      </c>
    </row>
    <row r="797" spans="1:16" ht="13.5" customHeight="1">
      <c r="A797" s="71" t="s">
        <v>979</v>
      </c>
      <c r="B797" s="37" t="s">
        <v>88</v>
      </c>
      <c r="C797" s="71" t="s">
        <v>980</v>
      </c>
      <c r="D797" s="60">
        <v>-3397.87</v>
      </c>
      <c r="E797" s="60">
        <v>-1028.18</v>
      </c>
      <c r="F797" s="60">
        <v>-6917.46</v>
      </c>
      <c r="G797" s="60">
        <v>-1412.62</v>
      </c>
      <c r="H797" s="60">
        <v>-6832.37</v>
      </c>
      <c r="I797" s="60">
        <v>-1626.79</v>
      </c>
      <c r="J797" s="60">
        <v>-2409.93</v>
      </c>
      <c r="K797" s="60">
        <v>-813.8</v>
      </c>
      <c r="L797" s="60"/>
      <c r="M797" s="60"/>
      <c r="N797" s="60"/>
      <c r="O797" s="60"/>
      <c r="P797" s="60">
        <f t="shared" si="288"/>
        <v>-24439.02</v>
      </c>
    </row>
    <row r="798" spans="1:16" ht="13.5" customHeight="1">
      <c r="A798" s="71" t="s">
        <v>981</v>
      </c>
      <c r="B798" s="37" t="s">
        <v>89</v>
      </c>
      <c r="C798" s="71" t="s">
        <v>982</v>
      </c>
      <c r="D798" s="60">
        <v>-2038.87</v>
      </c>
      <c r="E798" s="60">
        <v>-616.9</v>
      </c>
      <c r="F798" s="60">
        <v>-4150.25</v>
      </c>
      <c r="G798" s="60">
        <v>-847.52</v>
      </c>
      <c r="H798" s="60">
        <v>-4099.27</v>
      </c>
      <c r="I798" s="60">
        <v>-975.85</v>
      </c>
      <c r="J798" s="60">
        <v>-1446.06</v>
      </c>
      <c r="K798" s="60">
        <v>-488.38</v>
      </c>
      <c r="L798" s="60"/>
      <c r="M798" s="60"/>
      <c r="N798" s="60"/>
      <c r="O798" s="60"/>
      <c r="P798" s="60">
        <f t="shared" si="288"/>
        <v>-14663.1</v>
      </c>
    </row>
    <row r="799" spans="1:16" ht="13.5" customHeight="1">
      <c r="A799" s="71" t="s">
        <v>985</v>
      </c>
      <c r="B799" s="37" t="s">
        <v>87</v>
      </c>
      <c r="C799" s="71" t="s">
        <v>986</v>
      </c>
      <c r="D799" s="60">
        <v>-442.15</v>
      </c>
      <c r="E799" s="60">
        <v>-171.25</v>
      </c>
      <c r="F799" s="60">
        <v>-7683.34</v>
      </c>
      <c r="G799" s="60"/>
      <c r="H799" s="60"/>
      <c r="I799" s="60">
        <v>-47.89</v>
      </c>
      <c r="J799" s="60">
        <v>-4541.08</v>
      </c>
      <c r="K799" s="60"/>
      <c r="L799" s="60"/>
      <c r="M799" s="60"/>
      <c r="N799" s="60"/>
      <c r="O799" s="60"/>
      <c r="P799" s="60">
        <f t="shared" si="288"/>
        <v>-12885.71</v>
      </c>
    </row>
    <row r="800" spans="1:16" ht="13.5" customHeight="1">
      <c r="A800" s="71" t="s">
        <v>987</v>
      </c>
      <c r="B800" s="37" t="s">
        <v>88</v>
      </c>
      <c r="C800" s="71" t="s">
        <v>988</v>
      </c>
      <c r="D800" s="60">
        <v>-184.23</v>
      </c>
      <c r="E800" s="60">
        <v>-71.35</v>
      </c>
      <c r="F800" s="60">
        <v>-3201.42</v>
      </c>
      <c r="G800" s="60"/>
      <c r="H800" s="60"/>
      <c r="I800" s="60">
        <v>-19.95</v>
      </c>
      <c r="J800" s="60">
        <v>-1892.13</v>
      </c>
      <c r="K800" s="60"/>
      <c r="L800" s="60"/>
      <c r="M800" s="60"/>
      <c r="N800" s="60"/>
      <c r="O800" s="60"/>
      <c r="P800" s="60">
        <f t="shared" si="288"/>
        <v>-5369.08</v>
      </c>
    </row>
    <row r="801" spans="1:16" ht="13.5" customHeight="1">
      <c r="A801" s="71" t="s">
        <v>989</v>
      </c>
      <c r="B801" s="37" t="s">
        <v>89</v>
      </c>
      <c r="C801" s="71" t="s">
        <v>990</v>
      </c>
      <c r="D801" s="60">
        <v>-110.54</v>
      </c>
      <c r="E801" s="60">
        <v>-42.81</v>
      </c>
      <c r="F801" s="60">
        <v>-1920.85</v>
      </c>
      <c r="G801" s="60"/>
      <c r="H801" s="60"/>
      <c r="I801" s="60">
        <v>-11.97</v>
      </c>
      <c r="J801" s="60">
        <v>-1135.27</v>
      </c>
      <c r="K801" s="60"/>
      <c r="L801" s="60"/>
      <c r="M801" s="60"/>
      <c r="N801" s="60"/>
      <c r="O801" s="60"/>
      <c r="P801" s="60">
        <f t="shared" si="288"/>
        <v>-3221.4399999999996</v>
      </c>
    </row>
    <row r="802" spans="1:16" ht="13.5" customHeight="1">
      <c r="A802" s="56" t="s">
        <v>1266</v>
      </c>
      <c r="B802" s="37" t="s">
        <v>90</v>
      </c>
      <c r="C802" s="56" t="s">
        <v>1267</v>
      </c>
      <c r="D802" s="60"/>
      <c r="E802" s="60"/>
      <c r="F802" s="60"/>
      <c r="G802" s="60"/>
      <c r="H802" s="60"/>
      <c r="I802" s="60"/>
      <c r="J802" s="60">
        <v>-845.41</v>
      </c>
      <c r="K802" s="60"/>
      <c r="L802" s="60"/>
      <c r="M802" s="60"/>
      <c r="N802" s="60"/>
      <c r="O802" s="60"/>
      <c r="P802" s="60">
        <f t="shared" si="288"/>
        <v>-845.41</v>
      </c>
    </row>
    <row r="803" spans="1:16" ht="13.5" customHeight="1">
      <c r="A803" s="71" t="s">
        <v>993</v>
      </c>
      <c r="B803" s="37" t="s">
        <v>87</v>
      </c>
      <c r="C803" s="71" t="s">
        <v>994</v>
      </c>
      <c r="D803" s="60">
        <v>-28.1</v>
      </c>
      <c r="E803" s="60">
        <v>-1405.4</v>
      </c>
      <c r="F803" s="60">
        <v>-477.76</v>
      </c>
      <c r="G803" s="60">
        <v>-438.97</v>
      </c>
      <c r="H803" s="60">
        <v>-263.17</v>
      </c>
      <c r="I803" s="60">
        <v>-105.6</v>
      </c>
      <c r="J803" s="60">
        <v>-219.65</v>
      </c>
      <c r="K803" s="60"/>
      <c r="L803" s="60"/>
      <c r="M803" s="60"/>
      <c r="N803" s="60"/>
      <c r="O803" s="60"/>
      <c r="P803" s="60">
        <f t="shared" si="288"/>
        <v>-2938.65</v>
      </c>
    </row>
    <row r="804" spans="1:16" ht="13.5" customHeight="1">
      <c r="A804" s="71" t="s">
        <v>1431</v>
      </c>
      <c r="B804" s="37" t="s">
        <v>87</v>
      </c>
      <c r="C804" s="71" t="s">
        <v>1486</v>
      </c>
      <c r="D804" s="60">
        <v>-2759.79</v>
      </c>
      <c r="E804" s="60">
        <v>-5972.72</v>
      </c>
      <c r="F804" s="60">
        <v>-1304.79</v>
      </c>
      <c r="G804" s="60">
        <v>-1421.51</v>
      </c>
      <c r="H804" s="60">
        <v>-2497.18</v>
      </c>
      <c r="I804" s="60">
        <v>-2279.22</v>
      </c>
      <c r="J804" s="60">
        <v>-2163.39</v>
      </c>
      <c r="K804" s="60">
        <v>-1601.49</v>
      </c>
      <c r="L804" s="60"/>
      <c r="M804" s="60"/>
      <c r="N804" s="60"/>
      <c r="O804" s="60"/>
      <c r="P804" s="60">
        <f t="shared" si="288"/>
        <v>-20000.09</v>
      </c>
    </row>
    <row r="805" spans="1:16" ht="13.5" customHeight="1">
      <c r="A805" s="71" t="s">
        <v>1592</v>
      </c>
      <c r="B805" s="37" t="s">
        <v>192</v>
      </c>
      <c r="C805" s="71" t="s">
        <v>1593</v>
      </c>
      <c r="D805" s="60"/>
      <c r="E805" s="60"/>
      <c r="F805" s="60">
        <v>-203.35</v>
      </c>
      <c r="G805" s="60"/>
      <c r="H805" s="60">
        <v>-5.03</v>
      </c>
      <c r="I805" s="60"/>
      <c r="J805" s="60"/>
      <c r="K805" s="60"/>
      <c r="L805" s="60"/>
      <c r="M805" s="60"/>
      <c r="N805" s="60"/>
      <c r="O805" s="60"/>
      <c r="P805" s="60">
        <f t="shared" si="288"/>
        <v>-208.38</v>
      </c>
    </row>
    <row r="806" spans="1:16" ht="13.5" customHeight="1">
      <c r="A806" s="71" t="s">
        <v>1663</v>
      </c>
      <c r="B806" s="37" t="s">
        <v>192</v>
      </c>
      <c r="C806" s="71" t="s">
        <v>1631</v>
      </c>
      <c r="D806" s="60"/>
      <c r="E806" s="60"/>
      <c r="F806" s="60"/>
      <c r="G806" s="60"/>
      <c r="H806" s="60">
        <v>-60.36</v>
      </c>
      <c r="I806" s="60">
        <v>-150.78</v>
      </c>
      <c r="J806" s="60"/>
      <c r="K806" s="60">
        <v>-45.21</v>
      </c>
      <c r="L806" s="60"/>
      <c r="M806" s="60"/>
      <c r="N806" s="60"/>
      <c r="O806" s="60"/>
      <c r="P806" s="60">
        <f t="shared" si="288"/>
        <v>-256.34999999999997</v>
      </c>
    </row>
    <row r="807" spans="1:16" ht="22.5">
      <c r="A807" s="71" t="s">
        <v>1003</v>
      </c>
      <c r="B807" s="37" t="s">
        <v>87</v>
      </c>
      <c r="C807" s="72" t="s">
        <v>1004</v>
      </c>
      <c r="D807" s="60">
        <v>-80.06</v>
      </c>
      <c r="E807" s="60">
        <v>-357.57</v>
      </c>
      <c r="F807" s="60"/>
      <c r="G807" s="60"/>
      <c r="H807" s="60"/>
      <c r="I807" s="60"/>
      <c r="J807" s="60">
        <v>-435.28</v>
      </c>
      <c r="K807" s="60"/>
      <c r="L807" s="60"/>
      <c r="M807" s="60"/>
      <c r="N807" s="60"/>
      <c r="O807" s="60"/>
      <c r="P807" s="60">
        <f t="shared" si="288"/>
        <v>-872.91</v>
      </c>
    </row>
    <row r="808" spans="1:16" ht="13.5" customHeight="1">
      <c r="A808" s="56" t="s">
        <v>21</v>
      </c>
      <c r="B808" s="37" t="s">
        <v>145</v>
      </c>
      <c r="C808" s="56" t="s">
        <v>22</v>
      </c>
      <c r="D808" s="60">
        <v>-25.54</v>
      </c>
      <c r="E808" s="60"/>
      <c r="F808" s="60"/>
      <c r="G808" s="60"/>
      <c r="H808" s="60">
        <v>-25.55</v>
      </c>
      <c r="I808" s="60"/>
      <c r="J808" s="60"/>
      <c r="K808" s="60"/>
      <c r="L808" s="60"/>
      <c r="M808" s="60"/>
      <c r="N808" s="60"/>
      <c r="O808" s="60"/>
      <c r="P808" s="60">
        <f t="shared" si="288"/>
        <v>-51.09</v>
      </c>
    </row>
    <row r="809" spans="1:16" ht="13.5" customHeight="1">
      <c r="A809" s="71"/>
      <c r="B809" s="37"/>
      <c r="C809" s="70" t="s">
        <v>1390</v>
      </c>
      <c r="D809" s="46">
        <f>SUM(D810:D814)</f>
        <v>-954985.72</v>
      </c>
      <c r="E809" s="46">
        <f>SUM(E810:E814)</f>
        <v>-247643.37</v>
      </c>
      <c r="F809" s="46">
        <f>SUM(F810:F814)</f>
        <v>-356215.98000000004</v>
      </c>
      <c r="G809" s="46">
        <f>SUM(G810:G814)</f>
        <v>-71806.15999999999</v>
      </c>
      <c r="H809" s="46">
        <f>SUM(H810:H820)</f>
        <v>-388555.11</v>
      </c>
      <c r="I809" s="46">
        <f>SUM(I810:I821)</f>
        <v>-1770009.48</v>
      </c>
      <c r="J809" s="46">
        <f aca="true" t="shared" si="290" ref="J809:O809">SUM(J810:J820)</f>
        <v>-1429815.59</v>
      </c>
      <c r="K809" s="46">
        <f t="shared" si="290"/>
        <v>-1662589.1900000002</v>
      </c>
      <c r="L809" s="46">
        <f t="shared" si="290"/>
        <v>-1855200</v>
      </c>
      <c r="M809" s="46">
        <f t="shared" si="290"/>
        <v>-1855200</v>
      </c>
      <c r="N809" s="46">
        <f t="shared" si="290"/>
        <v>-1855200</v>
      </c>
      <c r="O809" s="46">
        <f t="shared" si="290"/>
        <v>-2939139.32</v>
      </c>
      <c r="P809" s="46">
        <f>SUM(P810:P821)</f>
        <v>-15386359.920000002</v>
      </c>
    </row>
    <row r="810" spans="1:16" ht="13.5" customHeight="1">
      <c r="A810" s="71" t="s">
        <v>385</v>
      </c>
      <c r="B810" s="37" t="s">
        <v>380</v>
      </c>
      <c r="C810" s="71" t="s">
        <v>273</v>
      </c>
      <c r="D810" s="60">
        <v>-17853.88</v>
      </c>
      <c r="E810" s="60">
        <v>-4788.49</v>
      </c>
      <c r="F810" s="60">
        <v>-10414.31</v>
      </c>
      <c r="G810" s="60">
        <v>-1222.47</v>
      </c>
      <c r="H810" s="60">
        <v>-5721.79</v>
      </c>
      <c r="I810" s="60">
        <v>-6089.9</v>
      </c>
      <c r="J810" s="60">
        <v>0</v>
      </c>
      <c r="K810" s="60">
        <v>-861.11</v>
      </c>
      <c r="L810" s="60"/>
      <c r="M810" s="60"/>
      <c r="N810" s="60"/>
      <c r="O810" s="60"/>
      <c r="P810" s="60">
        <f t="shared" si="288"/>
        <v>-46951.950000000004</v>
      </c>
    </row>
    <row r="811" spans="1:16" ht="13.5" customHeight="1">
      <c r="A811" s="71" t="s">
        <v>281</v>
      </c>
      <c r="B811" s="37" t="s">
        <v>380</v>
      </c>
      <c r="C811" s="71" t="s">
        <v>282</v>
      </c>
      <c r="D811" s="60">
        <v>-924669.49</v>
      </c>
      <c r="E811" s="60">
        <v>-207091.14</v>
      </c>
      <c r="F811" s="60">
        <v>-339760.46</v>
      </c>
      <c r="G811" s="60">
        <v>-70288.01</v>
      </c>
      <c r="H811" s="60">
        <v>-379703.41</v>
      </c>
      <c r="I811" s="60">
        <v>-1737745.33</v>
      </c>
      <c r="J811" s="60">
        <v>-1424746.56</v>
      </c>
      <c r="K811" s="60">
        <v>-1655077.24</v>
      </c>
      <c r="L811" s="60">
        <v>-1850000</v>
      </c>
      <c r="M811" s="60">
        <f>L811</f>
        <v>-1850000</v>
      </c>
      <c r="N811" s="60">
        <f>M811</f>
        <v>-1850000</v>
      </c>
      <c r="O811" s="60">
        <v>-2933939.32</v>
      </c>
      <c r="P811" s="60">
        <f t="shared" si="288"/>
        <v>-15223020.96</v>
      </c>
    </row>
    <row r="812" spans="1:16" ht="13.5" customHeight="1">
      <c r="A812" s="71" t="s">
        <v>381</v>
      </c>
      <c r="B812" s="37" t="s">
        <v>380</v>
      </c>
      <c r="C812" s="71" t="s">
        <v>382</v>
      </c>
      <c r="D812" s="60">
        <v>-91.5</v>
      </c>
      <c r="E812" s="60"/>
      <c r="F812" s="60"/>
      <c r="G812" s="60"/>
      <c r="H812" s="60"/>
      <c r="I812" s="60"/>
      <c r="J812" s="60"/>
      <c r="K812" s="60">
        <v>-1.74</v>
      </c>
      <c r="L812" s="60"/>
      <c r="M812" s="60"/>
      <c r="N812" s="60"/>
      <c r="O812" s="60"/>
      <c r="P812" s="60">
        <f t="shared" si="288"/>
        <v>-93.24</v>
      </c>
    </row>
    <row r="813" spans="1:16" ht="13.5" customHeight="1">
      <c r="A813" s="71" t="s">
        <v>283</v>
      </c>
      <c r="B813" s="37" t="s">
        <v>380</v>
      </c>
      <c r="C813" s="71" t="s">
        <v>383</v>
      </c>
      <c r="D813" s="60">
        <v>-11853.35</v>
      </c>
      <c r="E813" s="60">
        <v>-2626.24</v>
      </c>
      <c r="F813" s="60">
        <v>-4451.21</v>
      </c>
      <c r="G813" s="60">
        <v>-295.68</v>
      </c>
      <c r="H813" s="60">
        <v>-2345.3</v>
      </c>
      <c r="I813" s="60">
        <v>-6303.36</v>
      </c>
      <c r="J813" s="60">
        <v>-5069.03</v>
      </c>
      <c r="K813" s="60">
        <v>-5741.6</v>
      </c>
      <c r="L813" s="60">
        <v>-5200</v>
      </c>
      <c r="M813" s="60">
        <f>L813</f>
        <v>-5200</v>
      </c>
      <c r="N813" s="60">
        <f>M813</f>
        <v>-5200</v>
      </c>
      <c r="O813" s="60">
        <f>N813</f>
        <v>-5200</v>
      </c>
      <c r="P813" s="60">
        <f t="shared" si="288"/>
        <v>-59485.77</v>
      </c>
    </row>
    <row r="814" spans="1:16" ht="13.5" customHeight="1">
      <c r="A814" s="71" t="s">
        <v>1381</v>
      </c>
      <c r="B814" s="37" t="s">
        <v>380</v>
      </c>
      <c r="C814" s="71" t="s">
        <v>1544</v>
      </c>
      <c r="D814" s="60">
        <v>-517.5</v>
      </c>
      <c r="E814" s="60">
        <v>-33137.5</v>
      </c>
      <c r="F814" s="60">
        <v>-1590</v>
      </c>
      <c r="G814" s="60"/>
      <c r="H814" s="60"/>
      <c r="I814" s="60"/>
      <c r="J814" s="60"/>
      <c r="K814" s="60">
        <v>-907.5</v>
      </c>
      <c r="L814" s="60"/>
      <c r="M814" s="60"/>
      <c r="N814" s="60"/>
      <c r="O814" s="60"/>
      <c r="P814" s="60">
        <f t="shared" si="288"/>
        <v>-36152.5</v>
      </c>
    </row>
    <row r="815" spans="1:16" ht="13.5" customHeight="1">
      <c r="A815" s="71" t="s">
        <v>943</v>
      </c>
      <c r="B815" s="37" t="s">
        <v>87</v>
      </c>
      <c r="C815" s="71" t="s">
        <v>944</v>
      </c>
      <c r="D815" s="60"/>
      <c r="E815" s="60"/>
      <c r="F815" s="60"/>
      <c r="G815" s="60"/>
      <c r="H815" s="60">
        <v>-289.92</v>
      </c>
      <c r="I815" s="60"/>
      <c r="J815" s="60"/>
      <c r="K815" s="60"/>
      <c r="L815" s="60"/>
      <c r="M815" s="60"/>
      <c r="N815" s="60"/>
      <c r="O815" s="60"/>
      <c r="P815" s="60">
        <f t="shared" si="288"/>
        <v>-289.92</v>
      </c>
    </row>
    <row r="816" spans="1:16" ht="13.5" customHeight="1">
      <c r="A816" s="71" t="s">
        <v>945</v>
      </c>
      <c r="B816" s="37" t="s">
        <v>88</v>
      </c>
      <c r="C816" s="71" t="s">
        <v>946</v>
      </c>
      <c r="D816" s="60"/>
      <c r="E816" s="60"/>
      <c r="F816" s="60"/>
      <c r="G816" s="60"/>
      <c r="H816" s="60">
        <v>-120.84</v>
      </c>
      <c r="I816" s="60"/>
      <c r="J816" s="60"/>
      <c r="K816" s="60"/>
      <c r="L816" s="60"/>
      <c r="M816" s="60"/>
      <c r="N816" s="60"/>
      <c r="O816" s="60"/>
      <c r="P816" s="60">
        <f t="shared" si="288"/>
        <v>-120.84</v>
      </c>
    </row>
    <row r="817" spans="1:16" ht="13.5" customHeight="1">
      <c r="A817" s="71" t="s">
        <v>947</v>
      </c>
      <c r="B817" s="37" t="s">
        <v>89</v>
      </c>
      <c r="C817" s="71" t="s">
        <v>948</v>
      </c>
      <c r="D817" s="60"/>
      <c r="E817" s="60"/>
      <c r="F817" s="60"/>
      <c r="G817" s="60"/>
      <c r="H817" s="60">
        <v>-72.48</v>
      </c>
      <c r="I817" s="60"/>
      <c r="J817" s="60"/>
      <c r="K817" s="60"/>
      <c r="L817" s="60"/>
      <c r="M817" s="60"/>
      <c r="N817" s="60"/>
      <c r="O817" s="60"/>
      <c r="P817" s="60">
        <f t="shared" si="288"/>
        <v>-72.48</v>
      </c>
    </row>
    <row r="818" spans="1:16" ht="13.5" customHeight="1">
      <c r="A818" s="71" t="s">
        <v>985</v>
      </c>
      <c r="B818" s="37" t="s">
        <v>87</v>
      </c>
      <c r="C818" s="71" t="s">
        <v>986</v>
      </c>
      <c r="D818" s="60"/>
      <c r="E818" s="60"/>
      <c r="F818" s="60"/>
      <c r="G818" s="60"/>
      <c r="H818" s="60">
        <v>-180.82</v>
      </c>
      <c r="I818" s="60"/>
      <c r="J818" s="60"/>
      <c r="K818" s="60"/>
      <c r="L818" s="60"/>
      <c r="M818" s="60"/>
      <c r="N818" s="60"/>
      <c r="O818" s="60"/>
      <c r="P818" s="60">
        <f t="shared" si="288"/>
        <v>-180.82</v>
      </c>
    </row>
    <row r="819" spans="1:16" ht="13.5" customHeight="1">
      <c r="A819" s="71" t="s">
        <v>987</v>
      </c>
      <c r="B819" s="37" t="s">
        <v>88</v>
      </c>
      <c r="C819" s="71" t="s">
        <v>988</v>
      </c>
      <c r="D819" s="60"/>
      <c r="E819" s="60"/>
      <c r="F819" s="60"/>
      <c r="G819" s="60"/>
      <c r="H819" s="60">
        <v>-75.34</v>
      </c>
      <c r="I819" s="60"/>
      <c r="J819" s="60"/>
      <c r="K819" s="60"/>
      <c r="L819" s="60"/>
      <c r="M819" s="60"/>
      <c r="N819" s="60"/>
      <c r="O819" s="60"/>
      <c r="P819" s="60">
        <f t="shared" si="288"/>
        <v>-75.34</v>
      </c>
    </row>
    <row r="820" spans="1:16" ht="13.5" customHeight="1">
      <c r="A820" s="71" t="s">
        <v>989</v>
      </c>
      <c r="B820" s="37" t="s">
        <v>89</v>
      </c>
      <c r="C820" s="71" t="s">
        <v>990</v>
      </c>
      <c r="D820" s="60"/>
      <c r="E820" s="60"/>
      <c r="F820" s="60"/>
      <c r="G820" s="60"/>
      <c r="H820" s="60">
        <v>-45.21</v>
      </c>
      <c r="I820" s="60"/>
      <c r="J820" s="60"/>
      <c r="K820" s="60"/>
      <c r="L820" s="60"/>
      <c r="M820" s="60"/>
      <c r="N820" s="60"/>
      <c r="O820" s="60"/>
      <c r="P820" s="60">
        <f t="shared" si="288"/>
        <v>-45.21</v>
      </c>
    </row>
    <row r="821" spans="1:16" ht="13.5" customHeight="1">
      <c r="A821" s="71" t="s">
        <v>1031</v>
      </c>
      <c r="B821" s="37" t="s">
        <v>164</v>
      </c>
      <c r="C821" s="71" t="s">
        <v>1032</v>
      </c>
      <c r="D821" s="60"/>
      <c r="E821" s="60"/>
      <c r="F821" s="60"/>
      <c r="G821" s="60"/>
      <c r="H821" s="60"/>
      <c r="I821" s="60">
        <v>-19870.89</v>
      </c>
      <c r="J821" s="60"/>
      <c r="K821" s="60"/>
      <c r="L821" s="60"/>
      <c r="M821" s="60"/>
      <c r="N821" s="60"/>
      <c r="O821" s="60"/>
      <c r="P821" s="60">
        <f t="shared" si="288"/>
        <v>-19870.89</v>
      </c>
    </row>
    <row r="822" spans="1:16" s="86" customFormat="1" ht="13.5" customHeight="1">
      <c r="A822" s="91"/>
      <c r="B822" s="70" t="s">
        <v>1391</v>
      </c>
      <c r="C822" s="70"/>
      <c r="D822" s="85">
        <f>D670+D677+D690+D728+D767+D809</f>
        <v>-6254308.08</v>
      </c>
      <c r="E822" s="85">
        <f>E670+E677+E690+E728+E809+E767</f>
        <v>-3140693.3899999997</v>
      </c>
      <c r="F822" s="85">
        <f>F670+F677+F690+F728+F809+F767</f>
        <v>-3044549.8599999994</v>
      </c>
      <c r="G822" s="85">
        <f>G670+G677+G690+G728+G809+G767</f>
        <v>-3184977.28</v>
      </c>
      <c r="H822" s="85">
        <f>H670+H677+H690+H728+H809+H767</f>
        <v>-3493533.4599999995</v>
      </c>
      <c r="I822" s="85">
        <f aca="true" t="shared" si="291" ref="I822:O822">I670+I677+I690+I728+I809+I767</f>
        <v>-4369862.43</v>
      </c>
      <c r="J822" s="85">
        <f t="shared" si="291"/>
        <v>-4792719.04</v>
      </c>
      <c r="K822" s="85">
        <f t="shared" si="291"/>
        <v>-4061604.12</v>
      </c>
      <c r="L822" s="85">
        <f t="shared" si="291"/>
        <v>-4261460.83</v>
      </c>
      <c r="M822" s="85">
        <f>M670+M677+M690+M728+M809+M767</f>
        <v>-3871875.08</v>
      </c>
      <c r="N822" s="85">
        <f t="shared" si="291"/>
        <v>-4308363.58</v>
      </c>
      <c r="O822" s="85">
        <f t="shared" si="291"/>
        <v>-6870502.15</v>
      </c>
      <c r="P822" s="85">
        <f>P670+P677+P690+P728+P809+P767</f>
        <v>-51654449.300000004</v>
      </c>
    </row>
    <row r="823" spans="1:16" s="43" customFormat="1" ht="13.5" customHeight="1">
      <c r="A823" s="73"/>
      <c r="B823" s="74"/>
      <c r="C823" s="75" t="s">
        <v>84</v>
      </c>
      <c r="D823" s="76">
        <f aca="true" t="shared" si="292" ref="D823:P823">SUM(D3+D590+D656+D822)</f>
        <v>59300551.97</v>
      </c>
      <c r="E823" s="76">
        <f t="shared" si="292"/>
        <v>40009854.410000004</v>
      </c>
      <c r="F823" s="76">
        <f t="shared" si="292"/>
        <v>39279828.99999999</v>
      </c>
      <c r="G823" s="76">
        <f t="shared" si="292"/>
        <v>40745492.27</v>
      </c>
      <c r="H823" s="76">
        <f t="shared" si="292"/>
        <v>38921237.08</v>
      </c>
      <c r="I823" s="76">
        <f t="shared" si="292"/>
        <v>38498561.00000001</v>
      </c>
      <c r="J823" s="76">
        <f t="shared" si="292"/>
        <v>42397304.98</v>
      </c>
      <c r="K823" s="76">
        <f t="shared" si="292"/>
        <v>39964757.32</v>
      </c>
      <c r="L823" s="76">
        <f t="shared" si="292"/>
        <v>36973218.739999995</v>
      </c>
      <c r="M823" s="76">
        <f t="shared" si="292"/>
        <v>36553420.59</v>
      </c>
      <c r="N823" s="76">
        <f t="shared" si="292"/>
        <v>37984275.385</v>
      </c>
      <c r="O823" s="76">
        <f t="shared" si="292"/>
        <v>50171170.659444444</v>
      </c>
      <c r="P823" s="76">
        <f t="shared" si="292"/>
        <v>500800000.00444454</v>
      </c>
    </row>
    <row r="824" spans="4:16" ht="13.5" customHeight="1"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</row>
    <row r="825" spans="1:5" ht="13.5" customHeight="1">
      <c r="A825" s="215"/>
      <c r="B825" s="215"/>
      <c r="C825" s="215"/>
      <c r="D825" s="215"/>
      <c r="E825" s="215"/>
    </row>
    <row r="826" spans="1:5" ht="13.5" customHeight="1">
      <c r="A826" s="212"/>
      <c r="B826" s="212"/>
      <c r="C826" s="212"/>
      <c r="D826" s="212"/>
      <c r="E826" s="212"/>
    </row>
    <row r="827" ht="13.5" customHeight="1"/>
    <row r="828" ht="13.5" customHeight="1"/>
    <row r="829" ht="13.5" customHeight="1"/>
  </sheetData>
  <sheetProtection/>
  <mergeCells count="6">
    <mergeCell ref="A826:E826"/>
    <mergeCell ref="P1:P2"/>
    <mergeCell ref="A825:E825"/>
    <mergeCell ref="B1:B2"/>
    <mergeCell ref="A1:A2"/>
    <mergeCell ref="C1:C2"/>
  </mergeCells>
  <printOptions horizontalCentered="1"/>
  <pageMargins left="0.1968503937007874" right="0.1968503937007874" top="0.7086614173228347" bottom="0.1968503937007874" header="0.1968503937007874" footer="0.15748031496062992"/>
  <pageSetup horizontalDpi="300" verticalDpi="300" orientation="portrait" paperSize="9" r:id="rId1"/>
  <headerFooter alignWithMargins="0">
    <oddHeader>&amp;C&amp;12PREFEITURA MUNICIPAL DE SANTA MARIA
&amp;10SECRETARIA DE MUNICÍPIO DAS FINANÇAS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954"/>
  <sheetViews>
    <sheetView zoomScale="130" zoomScaleNormal="130" zoomScalePageLayoutView="0" workbookViewId="0" topLeftCell="A1">
      <pane xSplit="3" ySplit="1" topLeftCell="D68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600" sqref="D600"/>
    </sheetView>
  </sheetViews>
  <sheetFormatPr defaultColWidth="11.57421875" defaultRowHeight="12.75"/>
  <cols>
    <col min="1" max="1" width="12.00390625" style="146" customWidth="1"/>
    <col min="2" max="2" width="39.140625" style="166" customWidth="1"/>
    <col min="3" max="3" width="6.00390625" style="166" customWidth="1"/>
    <col min="4" max="4" width="12.00390625" style="78" customWidth="1"/>
    <col min="5" max="6" width="12.421875" style="78" customWidth="1"/>
    <col min="7" max="7" width="12.7109375" style="111" customWidth="1"/>
    <col min="8" max="8" width="12.8515625" style="111" customWidth="1"/>
    <col min="9" max="224" width="11.57421875" style="111" customWidth="1"/>
    <col min="225" max="16384" width="11.57421875" style="110" customWidth="1"/>
  </cols>
  <sheetData>
    <row r="1" spans="1:241" s="107" customFormat="1" ht="25.5">
      <c r="A1" s="123"/>
      <c r="B1" s="124" t="s">
        <v>219</v>
      </c>
      <c r="C1" s="124" t="s">
        <v>364</v>
      </c>
      <c r="D1" s="123" t="s">
        <v>1392</v>
      </c>
      <c r="E1" s="123" t="s">
        <v>1405</v>
      </c>
      <c r="F1" s="123" t="s">
        <v>1558</v>
      </c>
      <c r="HQ1" s="108"/>
      <c r="HR1" s="108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10"/>
      <c r="IE1" s="110"/>
      <c r="IF1" s="110"/>
      <c r="IG1" s="110"/>
    </row>
    <row r="2" spans="1:6" ht="12.75">
      <c r="A2" s="125" t="s">
        <v>49</v>
      </c>
      <c r="B2" s="126" t="s">
        <v>50</v>
      </c>
      <c r="C2" s="127"/>
      <c r="D2" s="76">
        <f>SUM(D3+D72+D103+D281+D444+D288)</f>
        <v>534057420.61</v>
      </c>
      <c r="E2" s="76">
        <f>SUM(E3+E72+E103+E281+E444+E288)</f>
        <v>591717225.31</v>
      </c>
      <c r="F2" s="76">
        <f>SUM(F3+F72+F103+F281+F444+F288)</f>
        <v>627569450.643</v>
      </c>
    </row>
    <row r="3" spans="1:6" ht="12.75">
      <c r="A3" s="128" t="s">
        <v>51</v>
      </c>
      <c r="B3" s="129" t="s">
        <v>52</v>
      </c>
      <c r="C3" s="130"/>
      <c r="D3" s="131">
        <f>SUM(D4+D50)</f>
        <v>137203095.87</v>
      </c>
      <c r="E3" s="131">
        <f>SUM(E4+E50)</f>
        <v>150081748.84</v>
      </c>
      <c r="F3" s="131">
        <f>SUM(F4+F50)</f>
        <v>168949435.11999997</v>
      </c>
    </row>
    <row r="4" spans="1:6" ht="12.75">
      <c r="A4" s="132" t="s">
        <v>53</v>
      </c>
      <c r="B4" s="133" t="s">
        <v>54</v>
      </c>
      <c r="C4" s="134"/>
      <c r="D4" s="131">
        <f>SUM(D5+D45)</f>
        <v>122657864.48000002</v>
      </c>
      <c r="E4" s="131">
        <f>SUM(E5+E45)</f>
        <v>133040042.13</v>
      </c>
      <c r="F4" s="131">
        <f>SUM(F5+F45)</f>
        <v>149841281.98999998</v>
      </c>
    </row>
    <row r="5" spans="1:6" ht="12.75">
      <c r="A5" s="135" t="s">
        <v>55</v>
      </c>
      <c r="B5" s="136" t="s">
        <v>56</v>
      </c>
      <c r="C5" s="137"/>
      <c r="D5" s="138">
        <f>SUM(D6+D10+D41)</f>
        <v>68606669.43</v>
      </c>
      <c r="E5" s="138">
        <f>SUM(E6+E10+E41)</f>
        <v>75332414.05</v>
      </c>
      <c r="F5" s="138">
        <f>SUM(F6+F10+F41)</f>
        <v>86361792.11999999</v>
      </c>
    </row>
    <row r="6" spans="1:241" s="21" customFormat="1" ht="22.5">
      <c r="A6" s="103" t="s">
        <v>57</v>
      </c>
      <c r="B6" s="119" t="s">
        <v>58</v>
      </c>
      <c r="C6" s="139"/>
      <c r="D6" s="64">
        <f>SUM(D7:D9)</f>
        <v>28506955.12</v>
      </c>
      <c r="E6" s="64">
        <f>SUM(E7:E9)</f>
        <v>32973378.79</v>
      </c>
      <c r="F6" s="64">
        <f>SUM(F7:F9)</f>
        <v>35992274.76</v>
      </c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</row>
    <row r="7" spans="1:6" ht="12.75" hidden="1">
      <c r="A7" s="101" t="s">
        <v>59</v>
      </c>
      <c r="B7" s="120" t="s">
        <v>60</v>
      </c>
      <c r="C7" s="142" t="s">
        <v>87</v>
      </c>
      <c r="D7" s="64">
        <v>17103581</v>
      </c>
      <c r="E7" s="64">
        <v>19783357.6</v>
      </c>
      <c r="F7" s="64">
        <v>21594603.68</v>
      </c>
    </row>
    <row r="8" spans="1:6" ht="12.75" hidden="1">
      <c r="A8" s="101" t="s">
        <v>61</v>
      </c>
      <c r="B8" s="120" t="s">
        <v>62</v>
      </c>
      <c r="C8" s="142" t="s">
        <v>88</v>
      </c>
      <c r="D8" s="64">
        <v>7127248.55</v>
      </c>
      <c r="E8" s="64">
        <v>8243904.06</v>
      </c>
      <c r="F8" s="64">
        <v>8998699.57</v>
      </c>
    </row>
    <row r="9" spans="1:6" ht="12.75" hidden="1">
      <c r="A9" s="101" t="s">
        <v>63</v>
      </c>
      <c r="B9" s="120" t="s">
        <v>64</v>
      </c>
      <c r="C9" s="142" t="s">
        <v>89</v>
      </c>
      <c r="D9" s="64">
        <v>4276125.57</v>
      </c>
      <c r="E9" s="64">
        <v>4946117.13</v>
      </c>
      <c r="F9" s="64">
        <v>5398971.51</v>
      </c>
    </row>
    <row r="10" spans="1:241" s="21" customFormat="1" ht="22.5">
      <c r="A10" s="103" t="s">
        <v>65</v>
      </c>
      <c r="B10" s="119" t="s">
        <v>66</v>
      </c>
      <c r="C10" s="139"/>
      <c r="D10" s="62">
        <f>SUM(D11+D36)</f>
        <v>22518348.58</v>
      </c>
      <c r="E10" s="62">
        <f>SUM(E11+E36)</f>
        <v>26887524.11</v>
      </c>
      <c r="F10" s="62">
        <f>SUM(F11+F36)</f>
        <v>31760826.499999993</v>
      </c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</row>
    <row r="11" spans="1:241" s="21" customFormat="1" ht="22.5">
      <c r="A11" s="103" t="s">
        <v>67</v>
      </c>
      <c r="B11" s="119" t="s">
        <v>68</v>
      </c>
      <c r="C11" s="139"/>
      <c r="D11" s="62">
        <f>SUM(D12+D16+D20+D24+D28+D32)</f>
        <v>22448070.08</v>
      </c>
      <c r="E11" s="62">
        <f>SUM(E12+E16+E20+E24+E28+E32)</f>
        <v>26824701.509999998</v>
      </c>
      <c r="F11" s="62">
        <f>SUM(F12+F16+F20+F24+F28+F32)</f>
        <v>31713634.339999992</v>
      </c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</row>
    <row r="12" spans="1:241" s="21" customFormat="1" ht="22.5">
      <c r="A12" s="103" t="s">
        <v>69</v>
      </c>
      <c r="B12" s="119" t="s">
        <v>1437</v>
      </c>
      <c r="C12" s="139"/>
      <c r="D12" s="62">
        <f>SUM(D13:D15)</f>
        <v>15310891.91</v>
      </c>
      <c r="E12" s="62">
        <f>SUM(E13:E15)</f>
        <v>17639728.86</v>
      </c>
      <c r="F12" s="62">
        <f>SUM(F13:F15)</f>
        <v>19895345.759999998</v>
      </c>
      <c r="HQ12" s="112"/>
      <c r="HR12" s="112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</row>
    <row r="13" spans="1:6" ht="12.75" hidden="1">
      <c r="A13" s="101" t="s">
        <v>71</v>
      </c>
      <c r="B13" s="120" t="s">
        <v>72</v>
      </c>
      <c r="C13" s="142" t="s">
        <v>87</v>
      </c>
      <c r="D13" s="64">
        <v>9186533.84</v>
      </c>
      <c r="E13" s="64">
        <v>10583834.79</v>
      </c>
      <c r="F13" s="64">
        <v>11937205.5</v>
      </c>
    </row>
    <row r="14" spans="1:6" ht="12.75" hidden="1">
      <c r="A14" s="101" t="s">
        <v>73</v>
      </c>
      <c r="B14" s="120" t="s">
        <v>473</v>
      </c>
      <c r="C14" s="142" t="s">
        <v>88</v>
      </c>
      <c r="D14" s="64">
        <v>3827724.16</v>
      </c>
      <c r="E14" s="64">
        <v>4409934.11</v>
      </c>
      <c r="F14" s="64">
        <v>4973837.93</v>
      </c>
    </row>
    <row r="15" spans="1:6" ht="12.75" hidden="1">
      <c r="A15" s="101" t="s">
        <v>474</v>
      </c>
      <c r="B15" s="120" t="s">
        <v>475</v>
      </c>
      <c r="C15" s="142" t="s">
        <v>89</v>
      </c>
      <c r="D15" s="64">
        <v>2296633.91</v>
      </c>
      <c r="E15" s="64">
        <v>2645959.96</v>
      </c>
      <c r="F15" s="64">
        <v>2984302.33</v>
      </c>
    </row>
    <row r="16" spans="1:241" s="21" customFormat="1" ht="22.5">
      <c r="A16" s="103" t="s">
        <v>476</v>
      </c>
      <c r="B16" s="119" t="s">
        <v>477</v>
      </c>
      <c r="C16" s="139"/>
      <c r="D16" s="62">
        <f>SUM(D17:D19)</f>
        <v>706523.17</v>
      </c>
      <c r="E16" s="62">
        <f>SUM(E17:E19)</f>
        <v>864802.05</v>
      </c>
      <c r="F16" s="62">
        <f>SUM(F17:F19)</f>
        <v>940734.49</v>
      </c>
      <c r="HQ16" s="112"/>
      <c r="HR16" s="112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</row>
    <row r="17" spans="1:6" ht="12.75" hidden="1">
      <c r="A17" s="101" t="s">
        <v>478</v>
      </c>
      <c r="B17" s="120" t="s">
        <v>479</v>
      </c>
      <c r="C17" s="142" t="s">
        <v>87</v>
      </c>
      <c r="D17" s="64">
        <v>423913.92</v>
      </c>
      <c r="E17" s="64">
        <v>518881.23</v>
      </c>
      <c r="F17" s="64">
        <v>564440.68</v>
      </c>
    </row>
    <row r="18" spans="1:6" ht="12.75" hidden="1">
      <c r="A18" s="101" t="s">
        <v>480</v>
      </c>
      <c r="B18" s="120" t="s">
        <v>481</v>
      </c>
      <c r="C18" s="142" t="s">
        <v>88</v>
      </c>
      <c r="D18" s="64">
        <v>176630.83</v>
      </c>
      <c r="E18" s="64">
        <v>216200.51</v>
      </c>
      <c r="F18" s="64">
        <v>235183.6</v>
      </c>
    </row>
    <row r="19" spans="1:6" ht="12.75" hidden="1">
      <c r="A19" s="101" t="s">
        <v>482</v>
      </c>
      <c r="B19" s="120" t="s">
        <v>483</v>
      </c>
      <c r="C19" s="142" t="s">
        <v>89</v>
      </c>
      <c r="D19" s="64">
        <v>105978.42</v>
      </c>
      <c r="E19" s="64">
        <v>129720.31</v>
      </c>
      <c r="F19" s="64">
        <v>141110.21</v>
      </c>
    </row>
    <row r="20" spans="1:241" s="21" customFormat="1" ht="22.5">
      <c r="A20" s="103" t="s">
        <v>484</v>
      </c>
      <c r="B20" s="119" t="s">
        <v>485</v>
      </c>
      <c r="C20" s="139"/>
      <c r="D20" s="62">
        <f>SUM(D21:D23)</f>
        <v>5647413.6</v>
      </c>
      <c r="E20" s="62">
        <f>SUM(E21:E23)</f>
        <v>7777928.85</v>
      </c>
      <c r="F20" s="62">
        <f>SUM(F21:F23)</f>
        <v>9901769.38</v>
      </c>
      <c r="HQ20" s="112"/>
      <c r="HR20" s="112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</row>
    <row r="21" spans="1:6" ht="12.75" hidden="1">
      <c r="A21" s="101" t="s">
        <v>486</v>
      </c>
      <c r="B21" s="120" t="s">
        <v>487</v>
      </c>
      <c r="C21" s="142" t="s">
        <v>87</v>
      </c>
      <c r="D21" s="64">
        <v>3388448.2</v>
      </c>
      <c r="E21" s="64">
        <v>4666757.22</v>
      </c>
      <c r="F21" s="64">
        <v>5941060.65</v>
      </c>
    </row>
    <row r="22" spans="1:6" ht="12.75" hidden="1">
      <c r="A22" s="101" t="s">
        <v>488</v>
      </c>
      <c r="B22" s="120" t="s">
        <v>489</v>
      </c>
      <c r="C22" s="142" t="s">
        <v>88</v>
      </c>
      <c r="D22" s="64">
        <v>1411853.39</v>
      </c>
      <c r="E22" s="64">
        <v>1944482.26</v>
      </c>
      <c r="F22" s="64">
        <v>2475441.99</v>
      </c>
    </row>
    <row r="23" spans="1:6" ht="12.75" hidden="1">
      <c r="A23" s="101" t="s">
        <v>490</v>
      </c>
      <c r="B23" s="120" t="s">
        <v>491</v>
      </c>
      <c r="C23" s="142" t="s">
        <v>89</v>
      </c>
      <c r="D23" s="64">
        <v>847112.01</v>
      </c>
      <c r="E23" s="64">
        <v>1166689.37</v>
      </c>
      <c r="F23" s="64">
        <v>1485266.74</v>
      </c>
    </row>
    <row r="24" spans="1:241" s="21" customFormat="1" ht="22.5">
      <c r="A24" s="103" t="s">
        <v>492</v>
      </c>
      <c r="B24" s="119" t="s">
        <v>493</v>
      </c>
      <c r="C24" s="139"/>
      <c r="D24" s="62">
        <f>SUM(D25:D27)</f>
        <v>251035.41</v>
      </c>
      <c r="E24" s="62">
        <f>SUM(E25:E27)</f>
        <v>343304.58999999997</v>
      </c>
      <c r="F24" s="62">
        <f>SUM(F25:F27)</f>
        <v>421305.97000000003</v>
      </c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</row>
    <row r="25" spans="1:6" ht="12.75" hidden="1">
      <c r="A25" s="101" t="s">
        <v>494</v>
      </c>
      <c r="B25" s="120" t="s">
        <v>495</v>
      </c>
      <c r="C25" s="142" t="s">
        <v>87</v>
      </c>
      <c r="D25" s="64">
        <v>150621.26</v>
      </c>
      <c r="E25" s="64">
        <v>205982.65</v>
      </c>
      <c r="F25" s="64">
        <v>252783.51</v>
      </c>
    </row>
    <row r="26" spans="1:6" ht="12.75" hidden="1">
      <c r="A26" s="101" t="s">
        <v>496</v>
      </c>
      <c r="B26" s="120" t="s">
        <v>497</v>
      </c>
      <c r="C26" s="142" t="s">
        <v>88</v>
      </c>
      <c r="D26" s="64">
        <v>62758.86</v>
      </c>
      <c r="E26" s="64">
        <v>85826.2</v>
      </c>
      <c r="F26" s="64">
        <v>105326.52</v>
      </c>
    </row>
    <row r="27" spans="1:6" ht="12.75" hidden="1">
      <c r="A27" s="101" t="s">
        <v>498</v>
      </c>
      <c r="B27" s="120" t="s">
        <v>499</v>
      </c>
      <c r="C27" s="142" t="s">
        <v>89</v>
      </c>
      <c r="D27" s="64">
        <v>37655.29</v>
      </c>
      <c r="E27" s="64">
        <v>51495.74</v>
      </c>
      <c r="F27" s="64">
        <v>63195.94</v>
      </c>
    </row>
    <row r="28" spans="1:241" s="21" customFormat="1" ht="22.5">
      <c r="A28" s="103" t="s">
        <v>500</v>
      </c>
      <c r="B28" s="119" t="s">
        <v>365</v>
      </c>
      <c r="C28" s="139"/>
      <c r="D28" s="175">
        <f>SUM(D29:D31)</f>
        <v>527360.2000000001</v>
      </c>
      <c r="E28" s="175">
        <f>SUM(E29:E31)</f>
        <v>198937.16</v>
      </c>
      <c r="F28" s="175">
        <f>SUM(F29:F31)</f>
        <v>554478.74</v>
      </c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</row>
    <row r="29" spans="1:6" ht="18" hidden="1">
      <c r="A29" s="101" t="s">
        <v>502</v>
      </c>
      <c r="B29" s="120" t="s">
        <v>503</v>
      </c>
      <c r="C29" s="142" t="s">
        <v>87</v>
      </c>
      <c r="D29" s="64">
        <v>316414.15</v>
      </c>
      <c r="E29" s="64">
        <v>119361.86</v>
      </c>
      <c r="F29" s="64">
        <v>332684.77</v>
      </c>
    </row>
    <row r="30" spans="1:6" ht="18" hidden="1">
      <c r="A30" s="101" t="s">
        <v>504</v>
      </c>
      <c r="B30" s="120" t="s">
        <v>505</v>
      </c>
      <c r="C30" s="142" t="s">
        <v>88</v>
      </c>
      <c r="D30" s="64">
        <v>131841.28</v>
      </c>
      <c r="E30" s="64">
        <v>49734.64</v>
      </c>
      <c r="F30" s="64">
        <v>138621.81</v>
      </c>
    </row>
    <row r="31" spans="1:6" ht="18" hidden="1">
      <c r="A31" s="101" t="s">
        <v>506</v>
      </c>
      <c r="B31" s="120" t="s">
        <v>507</v>
      </c>
      <c r="C31" s="142" t="s">
        <v>89</v>
      </c>
      <c r="D31" s="64">
        <v>79104.77</v>
      </c>
      <c r="E31" s="64">
        <v>29840.66</v>
      </c>
      <c r="F31" s="64">
        <v>83172.16</v>
      </c>
    </row>
    <row r="32" spans="1:6" ht="22.5">
      <c r="A32" s="103" t="s">
        <v>508</v>
      </c>
      <c r="B32" s="119" t="s">
        <v>220</v>
      </c>
      <c r="C32" s="139"/>
      <c r="D32" s="175">
        <f>SUM(D33:D35)</f>
        <v>4845.79</v>
      </c>
      <c r="E32" s="175">
        <f>SUM(E33:E35)</f>
        <v>0</v>
      </c>
      <c r="F32" s="175">
        <f>SUM(F33:F35)</f>
        <v>0</v>
      </c>
    </row>
    <row r="33" spans="1:6" ht="15" customHeight="1" hidden="1">
      <c r="A33" s="101" t="s">
        <v>510</v>
      </c>
      <c r="B33" s="120" t="s">
        <v>511</v>
      </c>
      <c r="C33" s="142" t="s">
        <v>87</v>
      </c>
      <c r="D33" s="64">
        <v>2907.49</v>
      </c>
      <c r="E33" s="64">
        <v>0</v>
      </c>
      <c r="F33" s="64">
        <v>0</v>
      </c>
    </row>
    <row r="34" spans="1:6" ht="18" hidden="1">
      <c r="A34" s="101" t="s">
        <v>512</v>
      </c>
      <c r="B34" s="120" t="s">
        <v>513</v>
      </c>
      <c r="C34" s="142" t="s">
        <v>88</v>
      </c>
      <c r="D34" s="64">
        <v>1211.47</v>
      </c>
      <c r="E34" s="64">
        <v>0</v>
      </c>
      <c r="F34" s="64">
        <v>0</v>
      </c>
    </row>
    <row r="35" spans="1:6" ht="18" hidden="1">
      <c r="A35" s="101" t="s">
        <v>514</v>
      </c>
      <c r="B35" s="120" t="s">
        <v>515</v>
      </c>
      <c r="C35" s="142" t="s">
        <v>89</v>
      </c>
      <c r="D35" s="64">
        <v>726.83</v>
      </c>
      <c r="E35" s="64">
        <v>0</v>
      </c>
      <c r="F35" s="64">
        <v>0</v>
      </c>
    </row>
    <row r="36" spans="1:6" ht="12.75">
      <c r="A36" s="103" t="s">
        <v>516</v>
      </c>
      <c r="B36" s="119" t="s">
        <v>517</v>
      </c>
      <c r="C36" s="139"/>
      <c r="D36" s="62">
        <f>SUM(D37:D37)</f>
        <v>70278.5</v>
      </c>
      <c r="E36" s="62">
        <f>SUM(E37:E37)</f>
        <v>62822.600000000006</v>
      </c>
      <c r="F36" s="62">
        <f>SUM(F37:F37)</f>
        <v>47192.16</v>
      </c>
    </row>
    <row r="37" spans="1:6" ht="22.5">
      <c r="A37" s="103" t="s">
        <v>518</v>
      </c>
      <c r="B37" s="119" t="s">
        <v>519</v>
      </c>
      <c r="C37" s="139"/>
      <c r="D37" s="175">
        <f>SUM(D38:D40)</f>
        <v>70278.5</v>
      </c>
      <c r="E37" s="175">
        <f>SUM(E38:E40)</f>
        <v>62822.600000000006</v>
      </c>
      <c r="F37" s="175">
        <f>SUM(F38:F40)</f>
        <v>47192.16</v>
      </c>
    </row>
    <row r="38" spans="1:6" ht="18" hidden="1">
      <c r="A38" s="101" t="s">
        <v>520</v>
      </c>
      <c r="B38" s="120" t="s">
        <v>521</v>
      </c>
      <c r="C38" s="142" t="s">
        <v>87</v>
      </c>
      <c r="D38" s="64">
        <v>42166.98</v>
      </c>
      <c r="E38" s="64">
        <v>37693.51</v>
      </c>
      <c r="F38" s="64">
        <v>28315.15</v>
      </c>
    </row>
    <row r="39" spans="1:6" ht="18" hidden="1">
      <c r="A39" s="101" t="s">
        <v>522</v>
      </c>
      <c r="B39" s="120" t="s">
        <v>523</v>
      </c>
      <c r="C39" s="142" t="s">
        <v>88</v>
      </c>
      <c r="D39" s="64">
        <v>17569.71</v>
      </c>
      <c r="E39" s="64">
        <v>15705.68</v>
      </c>
      <c r="F39" s="64">
        <v>11798.12</v>
      </c>
    </row>
    <row r="40" spans="1:6" ht="18" hidden="1">
      <c r="A40" s="101" t="s">
        <v>524</v>
      </c>
      <c r="B40" s="120" t="s">
        <v>525</v>
      </c>
      <c r="C40" s="142" t="s">
        <v>89</v>
      </c>
      <c r="D40" s="64">
        <v>10541.81</v>
      </c>
      <c r="E40" s="64">
        <v>9423.41</v>
      </c>
      <c r="F40" s="64">
        <v>7078.89</v>
      </c>
    </row>
    <row r="41" spans="1:241" s="21" customFormat="1" ht="22.5">
      <c r="A41" s="103" t="s">
        <v>526</v>
      </c>
      <c r="B41" s="119" t="s">
        <v>527</v>
      </c>
      <c r="C41" s="139"/>
      <c r="D41" s="175">
        <f>SUM(D42:D44)</f>
        <v>17581365.73</v>
      </c>
      <c r="E41" s="175">
        <f>SUM(E42:E44)</f>
        <v>15471511.15</v>
      </c>
      <c r="F41" s="175">
        <f>SUM(F42:F44)</f>
        <v>18608690.86</v>
      </c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</row>
    <row r="42" spans="1:6" ht="12.75" hidden="1">
      <c r="A42" s="101" t="s">
        <v>528</v>
      </c>
      <c r="B42" s="120" t="s">
        <v>529</v>
      </c>
      <c r="C42" s="142" t="s">
        <v>87</v>
      </c>
      <c r="D42" s="64">
        <v>10548783.47</v>
      </c>
      <c r="E42" s="64">
        <v>9282894.22</v>
      </c>
      <c r="F42" s="64">
        <v>11165202.54</v>
      </c>
    </row>
    <row r="43" spans="1:6" ht="12.75" hidden="1">
      <c r="A43" s="101" t="s">
        <v>530</v>
      </c>
      <c r="B43" s="120" t="s">
        <v>531</v>
      </c>
      <c r="C43" s="142" t="s">
        <v>88</v>
      </c>
      <c r="D43" s="64">
        <v>4395370.03</v>
      </c>
      <c r="E43" s="64">
        <v>3867884.34</v>
      </c>
      <c r="F43" s="64">
        <v>4652179.08</v>
      </c>
    </row>
    <row r="44" spans="1:6" ht="12.75" hidden="1">
      <c r="A44" s="101" t="s">
        <v>532</v>
      </c>
      <c r="B44" s="120" t="s">
        <v>533</v>
      </c>
      <c r="C44" s="142" t="s">
        <v>89</v>
      </c>
      <c r="D44" s="64">
        <v>2637212.23</v>
      </c>
      <c r="E44" s="64">
        <v>2320732.59</v>
      </c>
      <c r="F44" s="64">
        <v>2791309.24</v>
      </c>
    </row>
    <row r="45" spans="1:6" ht="12.75">
      <c r="A45" s="135" t="s">
        <v>534</v>
      </c>
      <c r="B45" s="136" t="s">
        <v>535</v>
      </c>
      <c r="C45" s="137"/>
      <c r="D45" s="138">
        <f>D46</f>
        <v>54051195.050000004</v>
      </c>
      <c r="E45" s="138">
        <f>E46</f>
        <v>57707628.08</v>
      </c>
      <c r="F45" s="138">
        <f>F46</f>
        <v>63479489.87</v>
      </c>
    </row>
    <row r="46" spans="1:241" s="21" customFormat="1" ht="12.75">
      <c r="A46" s="103" t="s">
        <v>536</v>
      </c>
      <c r="B46" s="119" t="s">
        <v>537</v>
      </c>
      <c r="C46" s="139"/>
      <c r="D46" s="175">
        <f>SUM(D47:D49)</f>
        <v>54051195.050000004</v>
      </c>
      <c r="E46" s="175">
        <f>SUM(E47:E49)</f>
        <v>57707628.08</v>
      </c>
      <c r="F46" s="175">
        <f>SUM(F47:F49)</f>
        <v>63479489.87</v>
      </c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</row>
    <row r="47" spans="1:6" ht="12.75" hidden="1">
      <c r="A47" s="101" t="s">
        <v>538</v>
      </c>
      <c r="B47" s="120" t="s">
        <v>539</v>
      </c>
      <c r="C47" s="142" t="s">
        <v>87</v>
      </c>
      <c r="D47" s="64">
        <v>32431107.57</v>
      </c>
      <c r="E47" s="64">
        <v>34624574.05</v>
      </c>
      <c r="F47" s="64">
        <v>38086829.68</v>
      </c>
    </row>
    <row r="48" spans="1:6" ht="9.75" customHeight="1" hidden="1">
      <c r="A48" s="101" t="s">
        <v>540</v>
      </c>
      <c r="B48" s="120" t="s">
        <v>541</v>
      </c>
      <c r="C48" s="142" t="s">
        <v>88</v>
      </c>
      <c r="D48" s="64">
        <v>13512555.42</v>
      </c>
      <c r="E48" s="64">
        <v>14426909.34</v>
      </c>
      <c r="F48" s="64">
        <v>15870736.08</v>
      </c>
    </row>
    <row r="49" spans="1:6" ht="12.75" hidden="1">
      <c r="A49" s="101" t="s">
        <v>542</v>
      </c>
      <c r="B49" s="120" t="s">
        <v>543</v>
      </c>
      <c r="C49" s="142" t="s">
        <v>89</v>
      </c>
      <c r="D49" s="64">
        <v>8107532.06</v>
      </c>
      <c r="E49" s="64">
        <v>8656144.69</v>
      </c>
      <c r="F49" s="64">
        <v>9521924.11</v>
      </c>
    </row>
    <row r="50" spans="1:226" ht="12.75">
      <c r="A50" s="132" t="s">
        <v>544</v>
      </c>
      <c r="B50" s="133" t="s">
        <v>545</v>
      </c>
      <c r="C50" s="134"/>
      <c r="D50" s="131">
        <f>SUM(D51+D63)</f>
        <v>14545231.39</v>
      </c>
      <c r="E50" s="131">
        <f>SUM(E51+E63)</f>
        <v>17041706.71</v>
      </c>
      <c r="F50" s="131">
        <f>SUM(F51+F63)</f>
        <v>19108153.13</v>
      </c>
      <c r="HQ50" s="112"/>
      <c r="HR50" s="112"/>
    </row>
    <row r="51" spans="1:6" ht="12.75">
      <c r="A51" s="135" t="s">
        <v>546</v>
      </c>
      <c r="B51" s="136" t="s">
        <v>547</v>
      </c>
      <c r="C51" s="137"/>
      <c r="D51" s="138">
        <f>SUM(D52:D58,D62)</f>
        <v>5371437.970000001</v>
      </c>
      <c r="E51" s="138">
        <f>SUM(E52:E58,E62)</f>
        <v>5780531.640000001</v>
      </c>
      <c r="F51" s="138">
        <f>SUM(F52:F58)</f>
        <v>7040203.649999999</v>
      </c>
    </row>
    <row r="52" spans="1:6" ht="12.75" hidden="1">
      <c r="A52" s="101" t="s">
        <v>548</v>
      </c>
      <c r="B52" s="120" t="s">
        <v>549</v>
      </c>
      <c r="C52" s="142" t="s">
        <v>90</v>
      </c>
      <c r="D52" s="64">
        <v>1208637.53</v>
      </c>
      <c r="E52" s="64">
        <v>636732.12</v>
      </c>
      <c r="F52" s="64">
        <v>1008443.97</v>
      </c>
    </row>
    <row r="53" spans="1:6" ht="12.75" hidden="1">
      <c r="A53" s="101" t="s">
        <v>550</v>
      </c>
      <c r="B53" s="120" t="s">
        <v>551</v>
      </c>
      <c r="C53" s="142" t="s">
        <v>91</v>
      </c>
      <c r="D53" s="64">
        <v>287501.33</v>
      </c>
      <c r="E53" s="64">
        <v>420441.73</v>
      </c>
      <c r="F53" s="64">
        <v>214853.6</v>
      </c>
    </row>
    <row r="54" spans="1:6" ht="18" hidden="1">
      <c r="A54" s="101" t="s">
        <v>552</v>
      </c>
      <c r="B54" s="120" t="s">
        <v>1436</v>
      </c>
      <c r="C54" s="142" t="s">
        <v>87</v>
      </c>
      <c r="D54" s="64">
        <v>2603514.5</v>
      </c>
      <c r="E54" s="64">
        <v>2892032.81</v>
      </c>
      <c r="F54" s="64">
        <v>3310245.84</v>
      </c>
    </row>
    <row r="55" spans="1:6" ht="12.75" hidden="1">
      <c r="A55" s="101" t="s">
        <v>553</v>
      </c>
      <c r="B55" s="120" t="s">
        <v>554</v>
      </c>
      <c r="C55" s="142" t="s">
        <v>87</v>
      </c>
      <c r="D55" s="64">
        <v>301254.25</v>
      </c>
      <c r="E55" s="64">
        <v>370710.19</v>
      </c>
      <c r="F55" s="64">
        <v>330654.93</v>
      </c>
    </row>
    <row r="56" spans="1:6" ht="12.75" hidden="1">
      <c r="A56" s="101" t="s">
        <v>555</v>
      </c>
      <c r="B56" s="120" t="s">
        <v>556</v>
      </c>
      <c r="C56" s="142" t="s">
        <v>87</v>
      </c>
      <c r="D56" s="64">
        <v>39527.49</v>
      </c>
      <c r="E56" s="64">
        <v>12939.42</v>
      </c>
      <c r="F56" s="64">
        <v>8193.08</v>
      </c>
    </row>
    <row r="57" spans="1:6" ht="12.75" hidden="1">
      <c r="A57" s="101" t="s">
        <v>557</v>
      </c>
      <c r="B57" s="120" t="s">
        <v>558</v>
      </c>
      <c r="C57" s="142" t="s">
        <v>87</v>
      </c>
      <c r="D57" s="64">
        <v>393832.03</v>
      </c>
      <c r="E57" s="64">
        <v>657182.83</v>
      </c>
      <c r="F57" s="64">
        <v>709473.94</v>
      </c>
    </row>
    <row r="58" spans="1:226" ht="12.75">
      <c r="A58" s="103" t="s">
        <v>559</v>
      </c>
      <c r="B58" s="119" t="s">
        <v>560</v>
      </c>
      <c r="C58" s="139"/>
      <c r="D58" s="62">
        <f>SUM(D59:D61)</f>
        <v>517413.99</v>
      </c>
      <c r="E58" s="62">
        <f>SUM(E59:E61)</f>
        <v>763830.52</v>
      </c>
      <c r="F58" s="62">
        <f>SUM(F59:F61,F62)</f>
        <v>1458338.29</v>
      </c>
      <c r="HQ58" s="112"/>
      <c r="HR58" s="112"/>
    </row>
    <row r="59" spans="1:6" ht="12.75" hidden="1">
      <c r="A59" s="101" t="s">
        <v>561</v>
      </c>
      <c r="B59" s="120" t="s">
        <v>562</v>
      </c>
      <c r="C59" s="142" t="s">
        <v>92</v>
      </c>
      <c r="D59" s="64">
        <v>473164.61</v>
      </c>
      <c r="E59" s="64">
        <v>652881.47</v>
      </c>
      <c r="F59" s="64">
        <v>1222225.69</v>
      </c>
    </row>
    <row r="60" spans="1:6" ht="12.75" hidden="1">
      <c r="A60" s="101" t="s">
        <v>563</v>
      </c>
      <c r="B60" s="120" t="s">
        <v>564</v>
      </c>
      <c r="C60" s="142" t="s">
        <v>87</v>
      </c>
      <c r="D60" s="64">
        <v>43968.45</v>
      </c>
      <c r="E60" s="64">
        <v>110949.05</v>
      </c>
      <c r="F60" s="64">
        <v>200986.55</v>
      </c>
    </row>
    <row r="61" spans="1:6" ht="12.75" hidden="1">
      <c r="A61" s="101" t="s">
        <v>221</v>
      </c>
      <c r="B61" s="120" t="s">
        <v>222</v>
      </c>
      <c r="C61" s="142" t="s">
        <v>374</v>
      </c>
      <c r="D61" s="64">
        <v>280.93</v>
      </c>
      <c r="E61" s="64">
        <v>0</v>
      </c>
      <c r="F61" s="64">
        <f>E61*1.075</f>
        <v>0</v>
      </c>
    </row>
    <row r="62" spans="1:6" ht="12.75" hidden="1">
      <c r="A62" s="101" t="s">
        <v>1787</v>
      </c>
      <c r="B62" s="120" t="s">
        <v>1788</v>
      </c>
      <c r="C62" s="142" t="s">
        <v>87</v>
      </c>
      <c r="D62" s="64">
        <v>19756.85</v>
      </c>
      <c r="E62" s="64">
        <v>26662.02</v>
      </c>
      <c r="F62" s="64">
        <v>35126.05</v>
      </c>
    </row>
    <row r="63" spans="1:6" ht="12.75">
      <c r="A63" s="135" t="s">
        <v>565</v>
      </c>
      <c r="B63" s="136" t="s">
        <v>566</v>
      </c>
      <c r="C63" s="137"/>
      <c r="D63" s="138">
        <f>SUM(D64:D67)</f>
        <v>9173793.42</v>
      </c>
      <c r="E63" s="138">
        <f>SUM(E64:E67)</f>
        <v>11261175.07</v>
      </c>
      <c r="F63" s="138">
        <f>SUM(F64:F67)</f>
        <v>12067949.48</v>
      </c>
    </row>
    <row r="64" spans="1:6" ht="12.75" hidden="1">
      <c r="A64" s="101" t="s">
        <v>567</v>
      </c>
      <c r="B64" s="120" t="s">
        <v>568</v>
      </c>
      <c r="C64" s="142" t="s">
        <v>87</v>
      </c>
      <c r="D64" s="64">
        <v>352972.91</v>
      </c>
      <c r="E64" s="64">
        <v>433452.01</v>
      </c>
      <c r="F64" s="64">
        <v>526459.8</v>
      </c>
    </row>
    <row r="65" spans="1:6" ht="12.75" hidden="1">
      <c r="A65" s="101" t="s">
        <v>569</v>
      </c>
      <c r="B65" s="120" t="s">
        <v>570</v>
      </c>
      <c r="C65" s="142" t="s">
        <v>87</v>
      </c>
      <c r="D65" s="64">
        <v>1273592.6</v>
      </c>
      <c r="E65" s="64">
        <v>1835925.6</v>
      </c>
      <c r="F65" s="64">
        <v>1240093.5</v>
      </c>
    </row>
    <row r="66" spans="1:6" ht="12.75" hidden="1">
      <c r="A66" s="101" t="s">
        <v>571</v>
      </c>
      <c r="B66" s="120" t="s">
        <v>572</v>
      </c>
      <c r="C66" s="142" t="s">
        <v>87</v>
      </c>
      <c r="D66" s="64">
        <v>7214566.56</v>
      </c>
      <c r="E66" s="64">
        <v>8544034.26</v>
      </c>
      <c r="F66" s="64">
        <v>9314076.95</v>
      </c>
    </row>
    <row r="67" spans="1:226" ht="12.75">
      <c r="A67" s="103" t="s">
        <v>573</v>
      </c>
      <c r="B67" s="119" t="s">
        <v>574</v>
      </c>
      <c r="C67" s="139"/>
      <c r="D67" s="62">
        <f>SUM(D68:D71)</f>
        <v>332661.35000000003</v>
      </c>
      <c r="E67" s="62">
        <f>SUM(E68:E71)</f>
        <v>447763.2</v>
      </c>
      <c r="F67" s="62">
        <f>SUM(F68:F71)</f>
        <v>987319.23</v>
      </c>
      <c r="HQ67" s="112"/>
      <c r="HR67" s="112"/>
    </row>
    <row r="68" spans="1:6" ht="12.75" hidden="1">
      <c r="A68" s="101" t="s">
        <v>575</v>
      </c>
      <c r="B68" s="120" t="s">
        <v>576</v>
      </c>
      <c r="C68" s="142" t="s">
        <v>87</v>
      </c>
      <c r="D68" s="64">
        <v>18725.97</v>
      </c>
      <c r="E68" s="64">
        <v>2312.57</v>
      </c>
      <c r="F68" s="64">
        <v>1795.35</v>
      </c>
    </row>
    <row r="69" spans="1:6" ht="12.75" hidden="1">
      <c r="A69" s="101" t="s">
        <v>577</v>
      </c>
      <c r="B69" s="120" t="s">
        <v>578</v>
      </c>
      <c r="C69" s="142" t="s">
        <v>87</v>
      </c>
      <c r="D69" s="64">
        <v>53288.91</v>
      </c>
      <c r="E69" s="64">
        <v>56587.01</v>
      </c>
      <c r="F69" s="64">
        <v>58739.4</v>
      </c>
    </row>
    <row r="70" spans="1:6" ht="12.75" hidden="1">
      <c r="A70" s="101" t="s">
        <v>1107</v>
      </c>
      <c r="B70" s="120" t="s">
        <v>1108</v>
      </c>
      <c r="C70" s="142" t="s">
        <v>87</v>
      </c>
      <c r="D70" s="64">
        <v>233160.01</v>
      </c>
      <c r="E70" s="64">
        <v>356290</v>
      </c>
      <c r="F70" s="64">
        <v>893150</v>
      </c>
    </row>
    <row r="71" spans="1:6" ht="12.75" hidden="1">
      <c r="A71" s="101" t="s">
        <v>1283</v>
      </c>
      <c r="B71" s="120" t="s">
        <v>1284</v>
      </c>
      <c r="C71" s="142" t="s">
        <v>87</v>
      </c>
      <c r="D71" s="64">
        <v>27486.46</v>
      </c>
      <c r="E71" s="64">
        <v>32573.62</v>
      </c>
      <c r="F71" s="64">
        <v>33634.48</v>
      </c>
    </row>
    <row r="72" spans="1:6" ht="12.75">
      <c r="A72" s="128" t="s">
        <v>579</v>
      </c>
      <c r="B72" s="129" t="s">
        <v>580</v>
      </c>
      <c r="C72" s="130"/>
      <c r="D72" s="131">
        <f>SUM(D73+D102)</f>
        <v>35699720.05</v>
      </c>
      <c r="E72" s="131">
        <f>SUM(E73+E102)</f>
        <v>39093432.68</v>
      </c>
      <c r="F72" s="131">
        <f>SUM(F73+F102)</f>
        <v>41305373.1</v>
      </c>
    </row>
    <row r="73" spans="1:6" ht="12.75">
      <c r="A73" s="132" t="s">
        <v>581</v>
      </c>
      <c r="B73" s="133" t="s">
        <v>582</v>
      </c>
      <c r="C73" s="134"/>
      <c r="D73" s="131">
        <f>SUM(D85+D74+D98)</f>
        <v>29009421.52</v>
      </c>
      <c r="E73" s="131">
        <f>SUM(E85+E74+E98)</f>
        <v>30664229.799999997</v>
      </c>
      <c r="F73" s="131">
        <f>SUM(F85+F74+F98)</f>
        <v>32803758.46</v>
      </c>
    </row>
    <row r="74" spans="1:6" ht="22.5">
      <c r="A74" s="135" t="s">
        <v>223</v>
      </c>
      <c r="B74" s="136" t="s">
        <v>224</v>
      </c>
      <c r="C74" s="137"/>
      <c r="D74" s="138">
        <f>SUM(D75)</f>
        <v>10629838.82</v>
      </c>
      <c r="E74" s="138">
        <f>SUM(E75)</f>
        <v>11326546.64</v>
      </c>
      <c r="F74" s="138">
        <f>SUM(F75)</f>
        <v>12088041.360000001</v>
      </c>
    </row>
    <row r="75" spans="1:226" ht="22.5">
      <c r="A75" s="103" t="s">
        <v>225</v>
      </c>
      <c r="B75" s="119" t="s">
        <v>226</v>
      </c>
      <c r="C75" s="139"/>
      <c r="D75" s="62">
        <f>SUM(D76,D81,D83)</f>
        <v>10629838.82</v>
      </c>
      <c r="E75" s="62">
        <f>SUM(E76,E81,E83)</f>
        <v>11326546.64</v>
      </c>
      <c r="F75" s="62">
        <f>SUM(F76,F81,F83)</f>
        <v>12088041.360000001</v>
      </c>
      <c r="HQ75" s="112"/>
      <c r="HR75" s="112"/>
    </row>
    <row r="76" spans="1:6" ht="22.5">
      <c r="A76" s="103" t="s">
        <v>227</v>
      </c>
      <c r="B76" s="106" t="s">
        <v>228</v>
      </c>
      <c r="C76" s="139"/>
      <c r="D76" s="144">
        <f>SUM(D77:D80)</f>
        <v>5848857.08</v>
      </c>
      <c r="E76" s="144">
        <f>SUM(E77:E80)</f>
        <v>5944220.78</v>
      </c>
      <c r="F76" s="144">
        <f>SUM(F77:F80)</f>
        <v>6056451.06</v>
      </c>
    </row>
    <row r="77" spans="1:6" ht="18" hidden="1">
      <c r="A77" s="101" t="s">
        <v>229</v>
      </c>
      <c r="B77" s="120" t="s">
        <v>230</v>
      </c>
      <c r="C77" s="142" t="s">
        <v>380</v>
      </c>
      <c r="D77" s="64">
        <v>16000.8</v>
      </c>
      <c r="E77" s="64">
        <v>17501.73</v>
      </c>
      <c r="F77" s="64">
        <v>21880.56</v>
      </c>
    </row>
    <row r="78" spans="1:6" ht="18" hidden="1">
      <c r="A78" s="101" t="s">
        <v>231</v>
      </c>
      <c r="B78" s="120" t="s">
        <v>232</v>
      </c>
      <c r="C78" s="142" t="s">
        <v>380</v>
      </c>
      <c r="D78" s="64">
        <v>5686371.44</v>
      </c>
      <c r="E78" s="64">
        <v>5811960.01</v>
      </c>
      <c r="F78" s="64">
        <v>5901961.21</v>
      </c>
    </row>
    <row r="79" spans="1:6" ht="18" hidden="1">
      <c r="A79" s="101" t="s">
        <v>233</v>
      </c>
      <c r="B79" s="120" t="s">
        <v>234</v>
      </c>
      <c r="C79" s="142" t="s">
        <v>380</v>
      </c>
      <c r="D79" s="64">
        <v>26298.99</v>
      </c>
      <c r="E79" s="64">
        <v>31185.7</v>
      </c>
      <c r="F79" s="64">
        <v>30136.48</v>
      </c>
    </row>
    <row r="80" spans="1:6" ht="18" hidden="1">
      <c r="A80" s="101" t="s">
        <v>235</v>
      </c>
      <c r="B80" s="120" t="s">
        <v>236</v>
      </c>
      <c r="C80" s="142" t="s">
        <v>380</v>
      </c>
      <c r="D80" s="64">
        <v>120185.85</v>
      </c>
      <c r="E80" s="64">
        <v>83573.34</v>
      </c>
      <c r="F80" s="64">
        <v>102472.81</v>
      </c>
    </row>
    <row r="81" spans="1:226" ht="20.25" customHeight="1">
      <c r="A81" s="103" t="s">
        <v>237</v>
      </c>
      <c r="B81" s="119" t="s">
        <v>238</v>
      </c>
      <c r="C81" s="139"/>
      <c r="D81" s="62">
        <f>SUM(D82:D82)</f>
        <v>4143669.26</v>
      </c>
      <c r="E81" s="62">
        <f>SUM(E82:E82)</f>
        <v>4738800.95</v>
      </c>
      <c r="F81" s="62">
        <f>SUM(F82:F82)</f>
        <v>5316439.92</v>
      </c>
      <c r="HQ81" s="112"/>
      <c r="HR81" s="112"/>
    </row>
    <row r="82" spans="1:6" ht="12.75">
      <c r="A82" s="101" t="s">
        <v>239</v>
      </c>
      <c r="B82" s="120" t="s">
        <v>240</v>
      </c>
      <c r="C82" s="142" t="s">
        <v>380</v>
      </c>
      <c r="D82" s="64">
        <v>4143669.26</v>
      </c>
      <c r="E82" s="64">
        <v>4738800.95</v>
      </c>
      <c r="F82" s="64">
        <v>5316439.92</v>
      </c>
    </row>
    <row r="83" spans="1:226" ht="22.5">
      <c r="A83" s="103" t="s">
        <v>241</v>
      </c>
      <c r="B83" s="119" t="s">
        <v>242</v>
      </c>
      <c r="C83" s="139"/>
      <c r="D83" s="62">
        <f>SUM(D84:D84)</f>
        <v>637312.48</v>
      </c>
      <c r="E83" s="62">
        <f>SUM(E84:E84)</f>
        <v>643524.91</v>
      </c>
      <c r="F83" s="62">
        <f>SUM(F84:F84)</f>
        <v>715150.38</v>
      </c>
      <c r="HQ83" s="112"/>
      <c r="HR83" s="112"/>
    </row>
    <row r="84" spans="1:6" ht="12.75">
      <c r="A84" s="101" t="s">
        <v>372</v>
      </c>
      <c r="B84" s="120" t="s">
        <v>373</v>
      </c>
      <c r="C84" s="142" t="s">
        <v>380</v>
      </c>
      <c r="D84" s="64">
        <v>637312.48</v>
      </c>
      <c r="E84" s="64">
        <v>643524.91</v>
      </c>
      <c r="F84" s="64">
        <v>715150.38</v>
      </c>
    </row>
    <row r="85" spans="1:6" ht="22.5">
      <c r="A85" s="135" t="s">
        <v>243</v>
      </c>
      <c r="B85" s="136" t="s">
        <v>244</v>
      </c>
      <c r="C85" s="137"/>
      <c r="D85" s="138">
        <f>SUM(D86+D88+D94+D96)</f>
        <v>17371016.36</v>
      </c>
      <c r="E85" s="138">
        <f>SUM(E86+E88+E94+E96)</f>
        <v>19337683.159999996</v>
      </c>
      <c r="F85" s="138">
        <f>SUM(F86+F88+F94+F96)</f>
        <v>20715717.1</v>
      </c>
    </row>
    <row r="86" spans="1:226" ht="22.5">
      <c r="A86" s="103" t="s">
        <v>245</v>
      </c>
      <c r="B86" s="119" t="s">
        <v>246</v>
      </c>
      <c r="C86" s="139"/>
      <c r="D86" s="62">
        <f>D87</f>
        <v>16058.78</v>
      </c>
      <c r="E86" s="62">
        <f>E87</f>
        <v>18659.11</v>
      </c>
      <c r="F86" s="62">
        <f>F87</f>
        <v>25677.46</v>
      </c>
      <c r="HQ86" s="112"/>
      <c r="HR86" s="112"/>
    </row>
    <row r="87" spans="1:6" ht="12.75">
      <c r="A87" s="101" t="s">
        <v>247</v>
      </c>
      <c r="B87" s="120" t="s">
        <v>248</v>
      </c>
      <c r="C87" s="142" t="s">
        <v>380</v>
      </c>
      <c r="D87" s="64">
        <v>16058.78</v>
      </c>
      <c r="E87" s="64">
        <v>18659.11</v>
      </c>
      <c r="F87" s="64">
        <v>25677.46</v>
      </c>
    </row>
    <row r="88" spans="1:226" ht="22.5">
      <c r="A88" s="103" t="s">
        <v>249</v>
      </c>
      <c r="B88" s="119" t="s">
        <v>250</v>
      </c>
      <c r="C88" s="139"/>
      <c r="D88" s="62">
        <f>SUM(D89:D93)</f>
        <v>15652042.47</v>
      </c>
      <c r="E88" s="62">
        <f>SUM(E89:E93)</f>
        <v>17218380.109999996</v>
      </c>
      <c r="F88" s="62">
        <f>SUM(F89:F93)</f>
        <v>18190859.740000002</v>
      </c>
      <c r="HQ88" s="112"/>
      <c r="HR88" s="112"/>
    </row>
    <row r="89" spans="1:6" ht="12.75" hidden="1">
      <c r="A89" s="101" t="s">
        <v>251</v>
      </c>
      <c r="B89" s="120" t="s">
        <v>252</v>
      </c>
      <c r="C89" s="142" t="s">
        <v>380</v>
      </c>
      <c r="D89" s="64">
        <v>219268.11</v>
      </c>
      <c r="E89" s="64">
        <v>248862.99</v>
      </c>
      <c r="F89" s="64">
        <v>313935.83</v>
      </c>
    </row>
    <row r="90" spans="1:6" ht="12.75" hidden="1">
      <c r="A90" s="101" t="s">
        <v>253</v>
      </c>
      <c r="B90" s="120" t="s">
        <v>254</v>
      </c>
      <c r="C90" s="142" t="s">
        <v>380</v>
      </c>
      <c r="D90" s="64">
        <v>15060470.72</v>
      </c>
      <c r="E90" s="64">
        <v>16535653.5</v>
      </c>
      <c r="F90" s="64">
        <v>17450510.32</v>
      </c>
    </row>
    <row r="91" spans="1:6" ht="14.25" customHeight="1" hidden="1">
      <c r="A91" s="101" t="s">
        <v>255</v>
      </c>
      <c r="B91" s="120" t="s">
        <v>1945</v>
      </c>
      <c r="C91" s="142" t="s">
        <v>380</v>
      </c>
      <c r="D91" s="64">
        <v>79978.05</v>
      </c>
      <c r="E91" s="64">
        <v>98409.52</v>
      </c>
      <c r="F91" s="64">
        <v>66517.44</v>
      </c>
    </row>
    <row r="92" spans="1:6" ht="12.75" hidden="1">
      <c r="A92" s="101" t="s">
        <v>257</v>
      </c>
      <c r="B92" s="120" t="s">
        <v>258</v>
      </c>
      <c r="C92" s="142" t="s">
        <v>380</v>
      </c>
      <c r="D92" s="64">
        <v>282511.95</v>
      </c>
      <c r="E92" s="64">
        <v>324051.38</v>
      </c>
      <c r="F92" s="64">
        <v>343749.01</v>
      </c>
    </row>
    <row r="93" spans="1:6" ht="12.75" hidden="1">
      <c r="A93" s="101" t="s">
        <v>259</v>
      </c>
      <c r="B93" s="120" t="s">
        <v>260</v>
      </c>
      <c r="C93" s="142" t="s">
        <v>380</v>
      </c>
      <c r="D93" s="64">
        <v>9813.64</v>
      </c>
      <c r="E93" s="64">
        <v>11402.72</v>
      </c>
      <c r="F93" s="64">
        <v>16147.14</v>
      </c>
    </row>
    <row r="94" spans="1:226" ht="20.25" customHeight="1">
      <c r="A94" s="103" t="s">
        <v>261</v>
      </c>
      <c r="B94" s="119" t="s">
        <v>262</v>
      </c>
      <c r="C94" s="139"/>
      <c r="D94" s="62">
        <f>SUM(D95:D95)</f>
        <v>1666578.64</v>
      </c>
      <c r="E94" s="62">
        <f>SUM(E95:E95)</f>
        <v>2063912.37</v>
      </c>
      <c r="F94" s="62">
        <f>SUM(F95:F95)</f>
        <v>2457460.25</v>
      </c>
      <c r="HQ94" s="112"/>
      <c r="HR94" s="112"/>
    </row>
    <row r="95" spans="1:6" ht="12.75">
      <c r="A95" s="101" t="s">
        <v>263</v>
      </c>
      <c r="B95" s="120" t="s">
        <v>264</v>
      </c>
      <c r="C95" s="142" t="s">
        <v>380</v>
      </c>
      <c r="D95" s="64">
        <v>1666578.64</v>
      </c>
      <c r="E95" s="64">
        <v>2063912.37</v>
      </c>
      <c r="F95" s="64">
        <v>2457460.25</v>
      </c>
    </row>
    <row r="96" spans="1:226" ht="22.5">
      <c r="A96" s="103" t="s">
        <v>265</v>
      </c>
      <c r="B96" s="119" t="s">
        <v>266</v>
      </c>
      <c r="C96" s="139"/>
      <c r="D96" s="62">
        <f>SUM(D97:D97)</f>
        <v>36336.47</v>
      </c>
      <c r="E96" s="62">
        <f>SUM(E97:E97)</f>
        <v>36731.57</v>
      </c>
      <c r="F96" s="62">
        <f>SUM(F97:F97)</f>
        <v>41719.65</v>
      </c>
      <c r="HQ96" s="112"/>
      <c r="HR96" s="112"/>
    </row>
    <row r="97" spans="1:6" ht="12.75">
      <c r="A97" s="101" t="s">
        <v>267</v>
      </c>
      <c r="B97" s="120" t="s">
        <v>268</v>
      </c>
      <c r="C97" s="142" t="s">
        <v>380</v>
      </c>
      <c r="D97" s="64">
        <v>36336.47</v>
      </c>
      <c r="E97" s="64">
        <v>36731.57</v>
      </c>
      <c r="F97" s="64">
        <v>41719.65</v>
      </c>
    </row>
    <row r="98" spans="1:226" ht="12.75" customHeight="1">
      <c r="A98" s="103" t="s">
        <v>269</v>
      </c>
      <c r="B98" s="119" t="s">
        <v>270</v>
      </c>
      <c r="C98" s="139"/>
      <c r="D98" s="62">
        <f>SUM(D99:D101)</f>
        <v>1008566.3400000001</v>
      </c>
      <c r="E98" s="62">
        <f>SUM(E99:E100)</f>
        <v>0</v>
      </c>
      <c r="F98" s="62">
        <f>SUM(F99:F100)</f>
        <v>0</v>
      </c>
      <c r="HQ98" s="112"/>
      <c r="HR98" s="112"/>
    </row>
    <row r="99" spans="1:6" ht="12.75" customHeight="1" hidden="1">
      <c r="A99" s="101" t="s">
        <v>442</v>
      </c>
      <c r="B99" s="120" t="s">
        <v>583</v>
      </c>
      <c r="C99" s="142" t="s">
        <v>94</v>
      </c>
      <c r="D99" s="64">
        <v>806035.65</v>
      </c>
      <c r="E99" s="64">
        <v>0</v>
      </c>
      <c r="F99" s="64">
        <v>0</v>
      </c>
    </row>
    <row r="100" spans="1:6" ht="12.75" customHeight="1" hidden="1">
      <c r="A100" s="101" t="s">
        <v>1559</v>
      </c>
      <c r="B100" s="120" t="s">
        <v>1561</v>
      </c>
      <c r="C100" s="142" t="s">
        <v>1560</v>
      </c>
      <c r="D100" s="64">
        <v>191870.19</v>
      </c>
      <c r="E100" s="64"/>
      <c r="F100" s="64"/>
    </row>
    <row r="101" spans="1:6" ht="12.75" customHeight="1" hidden="1">
      <c r="A101" s="101" t="s">
        <v>1789</v>
      </c>
      <c r="B101" s="120" t="s">
        <v>1790</v>
      </c>
      <c r="C101" s="142" t="s">
        <v>1617</v>
      </c>
      <c r="D101" s="64">
        <v>10660.5</v>
      </c>
      <c r="E101" s="64"/>
      <c r="F101" s="64"/>
    </row>
    <row r="102" spans="1:6" ht="12.75">
      <c r="A102" s="128" t="s">
        <v>1131</v>
      </c>
      <c r="B102" s="129" t="s">
        <v>443</v>
      </c>
      <c r="C102" s="130" t="s">
        <v>192</v>
      </c>
      <c r="D102" s="131">
        <v>6690298.53</v>
      </c>
      <c r="E102" s="131">
        <v>8429202.88</v>
      </c>
      <c r="F102" s="131">
        <v>8501614.64</v>
      </c>
    </row>
    <row r="103" spans="1:6" ht="12.75">
      <c r="A103" s="128" t="s">
        <v>585</v>
      </c>
      <c r="B103" s="129" t="s">
        <v>586</v>
      </c>
      <c r="C103" s="130"/>
      <c r="D103" s="131">
        <f>SUM(D104+D107+D277)</f>
        <v>50451377.43000001</v>
      </c>
      <c r="E103" s="131">
        <f>SUM(E104+E107+E277)</f>
        <v>56906569.190000005</v>
      </c>
      <c r="F103" s="131">
        <f>SUM(F104+F107+F277)</f>
        <v>56157122.07000001</v>
      </c>
    </row>
    <row r="104" spans="1:6" ht="12.75">
      <c r="A104" s="132" t="s">
        <v>587</v>
      </c>
      <c r="B104" s="133" t="s">
        <v>588</v>
      </c>
      <c r="C104" s="134"/>
      <c r="D104" s="131">
        <f>D105</f>
        <v>23663.79</v>
      </c>
      <c r="E104" s="131">
        <f>E105</f>
        <v>17294.57</v>
      </c>
      <c r="F104" s="131">
        <f>F105</f>
        <v>22971.48</v>
      </c>
    </row>
    <row r="105" spans="1:6" ht="12.75">
      <c r="A105" s="135" t="s">
        <v>589</v>
      </c>
      <c r="B105" s="136" t="s">
        <v>590</v>
      </c>
      <c r="C105" s="137"/>
      <c r="D105" s="138">
        <f>SUM(D106:D106)</f>
        <v>23663.79</v>
      </c>
      <c r="E105" s="138">
        <f>SUM(E106:E106)</f>
        <v>17294.57</v>
      </c>
      <c r="F105" s="138">
        <f>SUM(F106:F106)</f>
        <v>22971.48</v>
      </c>
    </row>
    <row r="106" spans="1:6" ht="12.75">
      <c r="A106" s="101" t="s">
        <v>591</v>
      </c>
      <c r="B106" s="120" t="s">
        <v>592</v>
      </c>
      <c r="C106" s="142" t="s">
        <v>87</v>
      </c>
      <c r="D106" s="64">
        <v>23663.79</v>
      </c>
      <c r="E106" s="64">
        <v>17294.57</v>
      </c>
      <c r="F106" s="64">
        <v>22971.48</v>
      </c>
    </row>
    <row r="107" spans="1:6" ht="12.75">
      <c r="A107" s="132" t="s">
        <v>597</v>
      </c>
      <c r="B107" s="133" t="s">
        <v>598</v>
      </c>
      <c r="C107" s="134"/>
      <c r="D107" s="131">
        <f>SUM(D109+D269+D108)</f>
        <v>50210765.27000001</v>
      </c>
      <c r="E107" s="131">
        <f>SUM(E109+E269+E108)</f>
        <v>56426273.88</v>
      </c>
      <c r="F107" s="131">
        <f>SUM(F109+F269+F108)</f>
        <v>55620421.06000001</v>
      </c>
    </row>
    <row r="108" spans="1:6" ht="12.75">
      <c r="A108" s="135" t="s">
        <v>2673</v>
      </c>
      <c r="B108" s="136" t="s">
        <v>2674</v>
      </c>
      <c r="C108" s="137" t="s">
        <v>87</v>
      </c>
      <c r="D108" s="138"/>
      <c r="E108" s="138"/>
      <c r="F108" s="138">
        <v>47575.9</v>
      </c>
    </row>
    <row r="109" spans="1:6" ht="12.75">
      <c r="A109" s="135" t="s">
        <v>601</v>
      </c>
      <c r="B109" s="136" t="s">
        <v>602</v>
      </c>
      <c r="C109" s="137"/>
      <c r="D109" s="138">
        <f>SUM(D110+D265)</f>
        <v>10621436.34</v>
      </c>
      <c r="E109" s="138">
        <f>SUM(E110+E265)</f>
        <v>11483620.149999999</v>
      </c>
      <c r="F109" s="138">
        <f>SUM(F110+F265)</f>
        <v>10160413.73</v>
      </c>
    </row>
    <row r="110" spans="1:226" ht="12.75">
      <c r="A110" s="103" t="s">
        <v>603</v>
      </c>
      <c r="B110" s="119" t="s">
        <v>604</v>
      </c>
      <c r="C110" s="139"/>
      <c r="D110" s="62">
        <f>SUM(D111+D112+D159+D160+D161+D162+D187+D206)</f>
        <v>5196991.85</v>
      </c>
      <c r="E110" s="62">
        <f>SUM(E111+E112+E159+E160+E161+E162+E187+E206)</f>
        <v>6208012.1899999995</v>
      </c>
      <c r="F110" s="62">
        <f>SUM(F111+F112+F159+F160+F161+F162+F187+F206)</f>
        <v>5045752.25</v>
      </c>
      <c r="HQ110" s="112"/>
      <c r="HR110" s="112"/>
    </row>
    <row r="111" spans="1:226" ht="12.75">
      <c r="A111" s="103" t="s">
        <v>605</v>
      </c>
      <c r="B111" s="119" t="s">
        <v>606</v>
      </c>
      <c r="C111" s="139" t="s">
        <v>96</v>
      </c>
      <c r="D111" s="62">
        <v>670306.1</v>
      </c>
      <c r="E111" s="62">
        <v>437376.42</v>
      </c>
      <c r="F111" s="62">
        <v>488328.14</v>
      </c>
      <c r="HQ111" s="112"/>
      <c r="HR111" s="112"/>
    </row>
    <row r="112" spans="1:226" ht="22.5">
      <c r="A112" s="103" t="s">
        <v>607</v>
      </c>
      <c r="B112" s="119" t="s">
        <v>608</v>
      </c>
      <c r="C112" s="139"/>
      <c r="D112" s="62">
        <f>SUM(D113:D158)</f>
        <v>1201229.4799999997</v>
      </c>
      <c r="E112" s="62">
        <f>SUM(E113:E158)</f>
        <v>1427059.6199999999</v>
      </c>
      <c r="F112" s="62">
        <f>SUM(F113:F158)</f>
        <v>994777.02</v>
      </c>
      <c r="HQ112" s="112"/>
      <c r="HR112" s="112"/>
    </row>
    <row r="113" spans="1:6" ht="12.75" hidden="1">
      <c r="A113" s="101" t="s">
        <v>609</v>
      </c>
      <c r="B113" s="120" t="s">
        <v>610</v>
      </c>
      <c r="C113" s="142" t="s">
        <v>97</v>
      </c>
      <c r="D113" s="64">
        <v>5033.32</v>
      </c>
      <c r="E113" s="64">
        <v>6472.55</v>
      </c>
      <c r="F113" s="64"/>
    </row>
    <row r="114" spans="1:6" ht="12.75" hidden="1">
      <c r="A114" s="101" t="s">
        <v>611</v>
      </c>
      <c r="B114" s="120" t="s">
        <v>612</v>
      </c>
      <c r="C114" s="142" t="s">
        <v>98</v>
      </c>
      <c r="D114" s="64">
        <v>11895.59</v>
      </c>
      <c r="E114" s="64">
        <v>8346.17</v>
      </c>
      <c r="F114" s="64">
        <v>13870.76</v>
      </c>
    </row>
    <row r="115" spans="1:6" ht="12.75" hidden="1">
      <c r="A115" s="101" t="s">
        <v>613</v>
      </c>
      <c r="B115" s="120" t="s">
        <v>614</v>
      </c>
      <c r="C115" s="142" t="s">
        <v>99</v>
      </c>
      <c r="D115" s="64">
        <v>32500.92</v>
      </c>
      <c r="E115" s="64">
        <v>72520.21</v>
      </c>
      <c r="F115" s="64">
        <v>44744.32</v>
      </c>
    </row>
    <row r="116" spans="1:6" ht="12.75" hidden="1">
      <c r="A116" s="101" t="s">
        <v>615</v>
      </c>
      <c r="B116" s="120" t="s">
        <v>616</v>
      </c>
      <c r="C116" s="142" t="s">
        <v>90</v>
      </c>
      <c r="D116" s="64">
        <v>28594.44</v>
      </c>
      <c r="E116" s="64">
        <v>20841.11</v>
      </c>
      <c r="F116" s="64">
        <v>10829.13</v>
      </c>
    </row>
    <row r="117" spans="1:6" ht="12.75" hidden="1">
      <c r="A117" s="101" t="s">
        <v>617</v>
      </c>
      <c r="B117" s="120" t="s">
        <v>618</v>
      </c>
      <c r="C117" s="142" t="s">
        <v>100</v>
      </c>
      <c r="D117" s="64">
        <v>16723.55</v>
      </c>
      <c r="E117" s="64">
        <v>16033.53</v>
      </c>
      <c r="F117" s="64">
        <v>18771.89</v>
      </c>
    </row>
    <row r="118" spans="1:6" ht="12.75" hidden="1">
      <c r="A118" s="101" t="s">
        <v>619</v>
      </c>
      <c r="B118" s="120" t="s">
        <v>620</v>
      </c>
      <c r="C118" s="142" t="s">
        <v>101</v>
      </c>
      <c r="D118" s="64">
        <v>16804.25</v>
      </c>
      <c r="E118" s="64">
        <v>9227.24</v>
      </c>
      <c r="F118" s="64">
        <v>33077.97</v>
      </c>
    </row>
    <row r="119" spans="1:6" ht="12.75" hidden="1">
      <c r="A119" s="101" t="s">
        <v>621</v>
      </c>
      <c r="B119" s="120" t="s">
        <v>622</v>
      </c>
      <c r="C119" s="142" t="s">
        <v>1946</v>
      </c>
      <c r="D119" s="64">
        <v>28146.26</v>
      </c>
      <c r="E119" s="64">
        <v>35270.52</v>
      </c>
      <c r="F119" s="64">
        <v>22739.57</v>
      </c>
    </row>
    <row r="120" spans="1:6" ht="12.75" hidden="1">
      <c r="A120" s="101" t="s">
        <v>623</v>
      </c>
      <c r="B120" s="120" t="s">
        <v>624</v>
      </c>
      <c r="C120" s="142" t="s">
        <v>103</v>
      </c>
      <c r="D120" s="64">
        <v>75862.34</v>
      </c>
      <c r="E120" s="64">
        <v>114798.97</v>
      </c>
      <c r="F120" s="64"/>
    </row>
    <row r="121" spans="1:6" ht="12.75" hidden="1">
      <c r="A121" s="101" t="s">
        <v>625</v>
      </c>
      <c r="B121" s="120" t="s">
        <v>626</v>
      </c>
      <c r="C121" s="142" t="s">
        <v>104</v>
      </c>
      <c r="D121" s="64">
        <v>56654.69</v>
      </c>
      <c r="E121" s="64">
        <v>37686.72</v>
      </c>
      <c r="F121" s="64">
        <v>132369.26</v>
      </c>
    </row>
    <row r="122" spans="1:6" ht="12.75" hidden="1">
      <c r="A122" s="101" t="s">
        <v>627</v>
      </c>
      <c r="B122" s="120" t="s">
        <v>628</v>
      </c>
      <c r="C122" s="142" t="s">
        <v>105</v>
      </c>
      <c r="D122" s="64">
        <v>17166.19</v>
      </c>
      <c r="E122" s="64">
        <v>24446.86</v>
      </c>
      <c r="F122" s="64">
        <v>12742.54</v>
      </c>
    </row>
    <row r="123" spans="1:6" ht="12.75" hidden="1">
      <c r="A123" s="101" t="s">
        <v>629</v>
      </c>
      <c r="B123" s="120" t="s">
        <v>630</v>
      </c>
      <c r="C123" s="142" t="s">
        <v>106</v>
      </c>
      <c r="D123" s="64">
        <v>11793.84</v>
      </c>
      <c r="E123" s="64">
        <v>35328.67</v>
      </c>
      <c r="F123" s="64">
        <v>13745.1</v>
      </c>
    </row>
    <row r="124" spans="1:6" ht="12.75" hidden="1">
      <c r="A124" s="101" t="s">
        <v>271</v>
      </c>
      <c r="B124" s="120" t="s">
        <v>632</v>
      </c>
      <c r="C124" s="142" t="s">
        <v>107</v>
      </c>
      <c r="D124" s="64">
        <v>17744.87</v>
      </c>
      <c r="E124" s="64">
        <v>24481.75</v>
      </c>
      <c r="F124" s="64">
        <v>0</v>
      </c>
    </row>
    <row r="125" spans="1:6" ht="12.75" hidden="1">
      <c r="A125" s="101" t="s">
        <v>633</v>
      </c>
      <c r="B125" s="120" t="s">
        <v>384</v>
      </c>
      <c r="C125" s="142">
        <v>4760</v>
      </c>
      <c r="D125" s="64">
        <v>0.16</v>
      </c>
      <c r="E125" s="64">
        <v>0</v>
      </c>
      <c r="F125" s="64">
        <v>0</v>
      </c>
    </row>
    <row r="126" spans="1:6" ht="12.75" hidden="1">
      <c r="A126" s="101" t="s">
        <v>634</v>
      </c>
      <c r="B126" s="120" t="s">
        <v>635</v>
      </c>
      <c r="C126" s="142" t="s">
        <v>109</v>
      </c>
      <c r="D126" s="64">
        <v>9212.36</v>
      </c>
      <c r="E126" s="64">
        <v>1374.9</v>
      </c>
      <c r="F126" s="64">
        <v>0</v>
      </c>
    </row>
    <row r="127" spans="1:6" ht="12.75" hidden="1">
      <c r="A127" s="101" t="s">
        <v>636</v>
      </c>
      <c r="B127" s="120" t="s">
        <v>637</v>
      </c>
      <c r="C127" s="142" t="s">
        <v>110</v>
      </c>
      <c r="D127" s="64">
        <v>4929.85</v>
      </c>
      <c r="E127" s="64">
        <v>10526.3</v>
      </c>
      <c r="F127" s="64">
        <v>10746.84</v>
      </c>
    </row>
    <row r="128" spans="1:6" ht="12.75" hidden="1">
      <c r="A128" s="101" t="s">
        <v>638</v>
      </c>
      <c r="B128" s="120" t="s">
        <v>639</v>
      </c>
      <c r="C128" s="142" t="s">
        <v>111</v>
      </c>
      <c r="D128" s="64">
        <v>204870.16</v>
      </c>
      <c r="E128" s="64">
        <v>246394.29</v>
      </c>
      <c r="F128" s="64">
        <v>138248.57</v>
      </c>
    </row>
    <row r="129" spans="1:6" ht="12.75" hidden="1">
      <c r="A129" s="101" t="s">
        <v>640</v>
      </c>
      <c r="B129" s="120" t="s">
        <v>446</v>
      </c>
      <c r="C129" s="142" t="s">
        <v>113</v>
      </c>
      <c r="D129" s="64">
        <v>159110.16</v>
      </c>
      <c r="E129" s="64">
        <v>152529.18</v>
      </c>
      <c r="F129" s="64">
        <v>115469.29</v>
      </c>
    </row>
    <row r="130" spans="1:6" ht="12.75" hidden="1">
      <c r="A130" s="101" t="s">
        <v>642</v>
      </c>
      <c r="B130" s="120" t="s">
        <v>1320</v>
      </c>
      <c r="C130" s="142" t="s">
        <v>1177</v>
      </c>
      <c r="D130" s="64">
        <v>7440.95</v>
      </c>
      <c r="E130" s="64">
        <v>13280.1</v>
      </c>
      <c r="F130" s="64">
        <v>3210.46</v>
      </c>
    </row>
    <row r="131" spans="1:6" ht="12" customHeight="1" hidden="1">
      <c r="A131" s="101" t="s">
        <v>643</v>
      </c>
      <c r="B131" s="101" t="s">
        <v>421</v>
      </c>
      <c r="C131" s="102" t="s">
        <v>114</v>
      </c>
      <c r="D131" s="64">
        <v>21957.51</v>
      </c>
      <c r="E131" s="64">
        <v>33881.02</v>
      </c>
      <c r="F131" s="64">
        <v>23621.3</v>
      </c>
    </row>
    <row r="132" spans="1:6" ht="12.75" hidden="1">
      <c r="A132" s="101" t="s">
        <v>644</v>
      </c>
      <c r="B132" s="101" t="s">
        <v>645</v>
      </c>
      <c r="C132" s="102" t="s">
        <v>115</v>
      </c>
      <c r="D132" s="64">
        <v>0</v>
      </c>
      <c r="E132" s="64"/>
      <c r="F132" s="64">
        <v>0</v>
      </c>
    </row>
    <row r="133" spans="1:6" ht="12.75" hidden="1">
      <c r="A133" s="101" t="s">
        <v>646</v>
      </c>
      <c r="B133" s="101" t="s">
        <v>422</v>
      </c>
      <c r="C133" s="102" t="s">
        <v>117</v>
      </c>
      <c r="D133" s="64">
        <v>40723.65</v>
      </c>
      <c r="E133" s="64">
        <v>50852.72</v>
      </c>
      <c r="F133" s="64">
        <v>22690.6</v>
      </c>
    </row>
    <row r="134" spans="1:6" ht="12.75" customHeight="1" hidden="1">
      <c r="A134" s="101" t="s">
        <v>647</v>
      </c>
      <c r="B134" s="101" t="s">
        <v>447</v>
      </c>
      <c r="C134" s="102" t="s">
        <v>112</v>
      </c>
      <c r="D134" s="64">
        <v>23581.36</v>
      </c>
      <c r="E134" s="64">
        <v>30546.22</v>
      </c>
      <c r="F134" s="64">
        <v>0</v>
      </c>
    </row>
    <row r="135" spans="1:6" ht="12.75" customHeight="1" hidden="1">
      <c r="A135" s="101" t="s">
        <v>647</v>
      </c>
      <c r="B135" s="101" t="s">
        <v>1987</v>
      </c>
      <c r="C135" s="102" t="s">
        <v>1973</v>
      </c>
      <c r="D135" s="64"/>
      <c r="E135" s="64"/>
      <c r="F135" s="64">
        <v>1691.66</v>
      </c>
    </row>
    <row r="136" spans="1:6" ht="12.75" customHeight="1" hidden="1">
      <c r="A136" s="101" t="s">
        <v>648</v>
      </c>
      <c r="B136" s="101" t="s">
        <v>0</v>
      </c>
      <c r="C136" s="102" t="s">
        <v>108</v>
      </c>
      <c r="D136" s="64">
        <v>950.04</v>
      </c>
      <c r="E136" s="64">
        <v>920.35</v>
      </c>
      <c r="F136" s="64">
        <v>0</v>
      </c>
    </row>
    <row r="137" spans="1:6" ht="12.75" customHeight="1" hidden="1">
      <c r="A137" s="101" t="s">
        <v>649</v>
      </c>
      <c r="B137" s="101" t="s">
        <v>30</v>
      </c>
      <c r="C137" s="102" t="s">
        <v>119</v>
      </c>
      <c r="D137" s="64">
        <v>26043.91</v>
      </c>
      <c r="E137" s="64">
        <v>26213.61</v>
      </c>
      <c r="F137" s="64">
        <v>51162.35</v>
      </c>
    </row>
    <row r="138" spans="1:6" ht="12.75" customHeight="1" hidden="1">
      <c r="A138" s="101" t="s">
        <v>650</v>
      </c>
      <c r="B138" s="101" t="s">
        <v>205</v>
      </c>
      <c r="C138" s="102" t="s">
        <v>204</v>
      </c>
      <c r="D138" s="64">
        <v>2831.02</v>
      </c>
      <c r="E138" s="64">
        <v>3327.34</v>
      </c>
      <c r="F138" s="64">
        <v>10738.4</v>
      </c>
    </row>
    <row r="139" spans="1:241" s="111" customFormat="1" ht="12.75" hidden="1">
      <c r="A139" s="101" t="s">
        <v>1585</v>
      </c>
      <c r="B139" s="101" t="s">
        <v>1586</v>
      </c>
      <c r="C139" s="102" t="s">
        <v>1177</v>
      </c>
      <c r="D139" s="64">
        <v>14128.97</v>
      </c>
      <c r="E139" s="64">
        <v>25920.64</v>
      </c>
      <c r="F139" s="64">
        <v>15339.67</v>
      </c>
      <c r="HQ139" s="110"/>
      <c r="HR139" s="110"/>
      <c r="HS139" s="110"/>
      <c r="HT139" s="110"/>
      <c r="HU139" s="110"/>
      <c r="HV139" s="110"/>
      <c r="HW139" s="110"/>
      <c r="HX139" s="110"/>
      <c r="HY139" s="110"/>
      <c r="HZ139" s="110"/>
      <c r="IA139" s="110"/>
      <c r="IB139" s="110"/>
      <c r="IC139" s="110"/>
      <c r="ID139" s="110"/>
      <c r="IE139" s="110"/>
      <c r="IF139" s="110"/>
      <c r="IG139" s="110"/>
    </row>
    <row r="140" spans="1:241" s="111" customFormat="1" ht="12.75" hidden="1">
      <c r="A140" s="101" t="s">
        <v>25</v>
      </c>
      <c r="B140" s="120" t="s">
        <v>27</v>
      </c>
      <c r="C140" s="142" t="s">
        <v>26</v>
      </c>
      <c r="D140" s="64">
        <v>11942.09</v>
      </c>
      <c r="E140" s="64">
        <v>13471.7</v>
      </c>
      <c r="F140" s="64">
        <v>11114.17</v>
      </c>
      <c r="HQ140" s="110"/>
      <c r="HR140" s="110"/>
      <c r="HS140" s="110"/>
      <c r="HT140" s="110"/>
      <c r="HU140" s="110"/>
      <c r="HV140" s="110"/>
      <c r="HW140" s="110"/>
      <c r="HX140" s="110"/>
      <c r="HY140" s="110"/>
      <c r="HZ140" s="110"/>
      <c r="IA140" s="110"/>
      <c r="IB140" s="110"/>
      <c r="IC140" s="110"/>
      <c r="ID140" s="110"/>
      <c r="IE140" s="110"/>
      <c r="IF140" s="110"/>
      <c r="IG140" s="110"/>
    </row>
    <row r="141" spans="1:241" s="111" customFormat="1" ht="12.75" customHeight="1" hidden="1">
      <c r="A141" s="101" t="s">
        <v>182</v>
      </c>
      <c r="B141" s="120" t="s">
        <v>184</v>
      </c>
      <c r="C141" s="142" t="s">
        <v>183</v>
      </c>
      <c r="D141" s="64">
        <v>5791.75</v>
      </c>
      <c r="E141" s="64">
        <v>5463.31</v>
      </c>
      <c r="F141" s="64">
        <v>0</v>
      </c>
      <c r="HQ141" s="110"/>
      <c r="HR141" s="110"/>
      <c r="HS141" s="110"/>
      <c r="HT141" s="110"/>
      <c r="HU141" s="110"/>
      <c r="HV141" s="110"/>
      <c r="HW141" s="110"/>
      <c r="HX141" s="110"/>
      <c r="HY141" s="110"/>
      <c r="HZ141" s="110"/>
      <c r="IA141" s="110"/>
      <c r="IB141" s="110"/>
      <c r="IC141" s="110"/>
      <c r="ID141" s="110"/>
      <c r="IE141" s="110"/>
      <c r="IF141" s="110"/>
      <c r="IG141" s="110"/>
    </row>
    <row r="142" spans="1:241" s="111" customFormat="1" ht="14.25" customHeight="1" hidden="1">
      <c r="A142" s="101" t="s">
        <v>1545</v>
      </c>
      <c r="B142" s="101" t="s">
        <v>1078</v>
      </c>
      <c r="C142" s="142" t="s">
        <v>1075</v>
      </c>
      <c r="D142" s="64">
        <v>1035.94</v>
      </c>
      <c r="E142" s="64">
        <v>5308.11</v>
      </c>
      <c r="F142" s="64">
        <v>689.12</v>
      </c>
      <c r="HQ142" s="110"/>
      <c r="HR142" s="110"/>
      <c r="HS142" s="110"/>
      <c r="HT142" s="110"/>
      <c r="HU142" s="110"/>
      <c r="HV142" s="110"/>
      <c r="HW142" s="110"/>
      <c r="HX142" s="110"/>
      <c r="HY142" s="110"/>
      <c r="HZ142" s="110"/>
      <c r="IA142" s="110"/>
      <c r="IB142" s="110"/>
      <c r="IC142" s="110"/>
      <c r="ID142" s="110"/>
      <c r="IE142" s="110"/>
      <c r="IF142" s="110"/>
      <c r="IG142" s="110"/>
    </row>
    <row r="143" spans="1:241" s="111" customFormat="1" ht="12.75" customHeight="1" hidden="1">
      <c r="A143" s="101" t="s">
        <v>1547</v>
      </c>
      <c r="B143" s="101" t="s">
        <v>1546</v>
      </c>
      <c r="C143" s="142" t="s">
        <v>1077</v>
      </c>
      <c r="D143" s="64">
        <v>11193.09</v>
      </c>
      <c r="E143" s="64"/>
      <c r="F143" s="64">
        <v>0</v>
      </c>
      <c r="HQ143" s="110"/>
      <c r="HR143" s="110"/>
      <c r="HS143" s="110"/>
      <c r="HT143" s="110"/>
      <c r="HU143" s="110"/>
      <c r="HV143" s="110"/>
      <c r="HW143" s="110"/>
      <c r="HX143" s="110"/>
      <c r="HY143" s="110"/>
      <c r="HZ143" s="110"/>
      <c r="IA143" s="110"/>
      <c r="IB143" s="110"/>
      <c r="IC143" s="110"/>
      <c r="ID143" s="110"/>
      <c r="IE143" s="110"/>
      <c r="IF143" s="110"/>
      <c r="IG143" s="110"/>
    </row>
    <row r="144" spans="1:241" s="111" customFormat="1" ht="12.75" hidden="1">
      <c r="A144" s="101" t="s">
        <v>1285</v>
      </c>
      <c r="B144" s="120" t="s">
        <v>1286</v>
      </c>
      <c r="C144" s="142" t="s">
        <v>1215</v>
      </c>
      <c r="D144" s="64">
        <v>14413.08</v>
      </c>
      <c r="E144" s="64">
        <v>34271.35</v>
      </c>
      <c r="F144" s="64">
        <v>9617.21</v>
      </c>
      <c r="HQ144" s="110"/>
      <c r="HR144" s="110"/>
      <c r="HS144" s="110"/>
      <c r="HT144" s="110"/>
      <c r="HU144" s="110"/>
      <c r="HV144" s="110"/>
      <c r="HW144" s="110"/>
      <c r="HX144" s="110"/>
      <c r="HY144" s="110"/>
      <c r="HZ144" s="110"/>
      <c r="IA144" s="110"/>
      <c r="IB144" s="110"/>
      <c r="IC144" s="110"/>
      <c r="ID144" s="110"/>
      <c r="IE144" s="110"/>
      <c r="IF144" s="110"/>
      <c r="IG144" s="110"/>
    </row>
    <row r="145" spans="1:241" s="111" customFormat="1" ht="13.5" customHeight="1" hidden="1">
      <c r="A145" s="101" t="s">
        <v>1351</v>
      </c>
      <c r="B145" s="120" t="s">
        <v>1353</v>
      </c>
      <c r="C145" s="142" t="s">
        <v>1352</v>
      </c>
      <c r="D145" s="64">
        <v>2459.81</v>
      </c>
      <c r="E145" s="64">
        <v>1573.94</v>
      </c>
      <c r="F145" s="64"/>
      <c r="HQ145" s="110"/>
      <c r="HR145" s="110"/>
      <c r="HS145" s="110"/>
      <c r="HT145" s="110"/>
      <c r="HU145" s="110"/>
      <c r="HV145" s="110"/>
      <c r="HW145" s="110"/>
      <c r="HX145" s="110"/>
      <c r="HY145" s="110"/>
      <c r="HZ145" s="110"/>
      <c r="IA145" s="110"/>
      <c r="IB145" s="110"/>
      <c r="IC145" s="110"/>
      <c r="ID145" s="110"/>
      <c r="IE145" s="110"/>
      <c r="IF145" s="110"/>
      <c r="IG145" s="110"/>
    </row>
    <row r="146" spans="1:241" s="111" customFormat="1" ht="12.75" hidden="1">
      <c r="A146" s="101" t="s">
        <v>1354</v>
      </c>
      <c r="B146" s="120" t="s">
        <v>1356</v>
      </c>
      <c r="C146" s="142" t="s">
        <v>1355</v>
      </c>
      <c r="D146" s="64">
        <v>1601.09</v>
      </c>
      <c r="E146" s="64">
        <v>4056.3</v>
      </c>
      <c r="F146" s="64">
        <v>8398.71</v>
      </c>
      <c r="HQ146" s="110"/>
      <c r="HR146" s="110"/>
      <c r="HS146" s="110"/>
      <c r="HT146" s="110"/>
      <c r="HU146" s="110"/>
      <c r="HV146" s="110"/>
      <c r="HW146" s="110"/>
      <c r="HX146" s="110"/>
      <c r="HY146" s="110"/>
      <c r="HZ146" s="110"/>
      <c r="IA146" s="110"/>
      <c r="IB146" s="110"/>
      <c r="IC146" s="110"/>
      <c r="ID146" s="110"/>
      <c r="IE146" s="110"/>
      <c r="IF146" s="110"/>
      <c r="IG146" s="110"/>
    </row>
    <row r="147" spans="1:241" s="111" customFormat="1" ht="12.75" hidden="1">
      <c r="A147" s="101" t="s">
        <v>1357</v>
      </c>
      <c r="B147" s="120" t="s">
        <v>1359</v>
      </c>
      <c r="C147" s="142" t="s">
        <v>1358</v>
      </c>
      <c r="D147" s="64">
        <v>1932.15</v>
      </c>
      <c r="E147" s="64">
        <v>6806.76</v>
      </c>
      <c r="F147" s="64"/>
      <c r="HQ147" s="110"/>
      <c r="HR147" s="110"/>
      <c r="HS147" s="110"/>
      <c r="HT147" s="110"/>
      <c r="HU147" s="110"/>
      <c r="HV147" s="110"/>
      <c r="HW147" s="110"/>
      <c r="HX147" s="110"/>
      <c r="HY147" s="110"/>
      <c r="HZ147" s="110"/>
      <c r="IA147" s="110"/>
      <c r="IB147" s="110"/>
      <c r="IC147" s="110"/>
      <c r="ID147" s="110"/>
      <c r="IE147" s="110"/>
      <c r="IF147" s="110"/>
      <c r="IG147" s="110"/>
    </row>
    <row r="148" spans="1:241" s="111" customFormat="1" ht="12.75" hidden="1">
      <c r="A148" s="101" t="s">
        <v>1360</v>
      </c>
      <c r="B148" s="101" t="s">
        <v>1362</v>
      </c>
      <c r="C148" s="142" t="s">
        <v>1361</v>
      </c>
      <c r="D148" s="64">
        <v>6196.7</v>
      </c>
      <c r="E148" s="64">
        <v>16881.75</v>
      </c>
      <c r="F148" s="64">
        <v>3962.25</v>
      </c>
      <c r="HQ148" s="110"/>
      <c r="HR148" s="110"/>
      <c r="HS148" s="110"/>
      <c r="HT148" s="110"/>
      <c r="HU148" s="110"/>
      <c r="HV148" s="110"/>
      <c r="HW148" s="110"/>
      <c r="HX148" s="110"/>
      <c r="HY148" s="110"/>
      <c r="HZ148" s="110"/>
      <c r="IA148" s="110"/>
      <c r="IB148" s="110"/>
      <c r="IC148" s="110"/>
      <c r="ID148" s="110"/>
      <c r="IE148" s="110"/>
      <c r="IF148" s="110"/>
      <c r="IG148" s="110"/>
    </row>
    <row r="149" spans="1:241" s="111" customFormat="1" ht="12.75" hidden="1">
      <c r="A149" s="101" t="s">
        <v>1440</v>
      </c>
      <c r="B149" s="120" t="s">
        <v>1</v>
      </c>
      <c r="C149" s="142" t="s">
        <v>116</v>
      </c>
      <c r="D149" s="64">
        <v>204619.52</v>
      </c>
      <c r="E149" s="64">
        <v>212526.33</v>
      </c>
      <c r="F149" s="64">
        <v>160709.24</v>
      </c>
      <c r="HQ149" s="110"/>
      <c r="HR149" s="110"/>
      <c r="HS149" s="110"/>
      <c r="HT149" s="110"/>
      <c r="HU149" s="110"/>
      <c r="HV149" s="110"/>
      <c r="HW149" s="110"/>
      <c r="HX149" s="110"/>
      <c r="HY149" s="110"/>
      <c r="HZ149" s="110"/>
      <c r="IA149" s="110"/>
      <c r="IB149" s="110"/>
      <c r="IC149" s="110"/>
      <c r="ID149" s="110"/>
      <c r="IE149" s="110"/>
      <c r="IF149" s="110"/>
      <c r="IG149" s="110"/>
    </row>
    <row r="150" spans="1:241" s="111" customFormat="1" ht="12.75" hidden="1">
      <c r="A150" s="101" t="s">
        <v>1502</v>
      </c>
      <c r="B150" s="101" t="s">
        <v>1504</v>
      </c>
      <c r="C150" s="142" t="s">
        <v>1503</v>
      </c>
      <c r="D150" s="64">
        <v>2571.84</v>
      </c>
      <c r="E150" s="64">
        <v>1578.38</v>
      </c>
      <c r="F150" s="64">
        <v>0</v>
      </c>
      <c r="HQ150" s="110"/>
      <c r="HR150" s="110"/>
      <c r="HS150" s="110"/>
      <c r="HT150" s="110"/>
      <c r="HU150" s="110"/>
      <c r="HV150" s="110"/>
      <c r="HW150" s="110"/>
      <c r="HX150" s="110"/>
      <c r="HY150" s="110"/>
      <c r="HZ150" s="110"/>
      <c r="IA150" s="110"/>
      <c r="IB150" s="110"/>
      <c r="IC150" s="110"/>
      <c r="ID150" s="110"/>
      <c r="IE150" s="110"/>
      <c r="IF150" s="110"/>
      <c r="IG150" s="110"/>
    </row>
    <row r="151" spans="1:6" ht="12.75" hidden="1">
      <c r="A151" s="101" t="s">
        <v>1505</v>
      </c>
      <c r="B151" s="101" t="s">
        <v>1406</v>
      </c>
      <c r="C151" s="142" t="s">
        <v>1403</v>
      </c>
      <c r="D151" s="64">
        <v>43139.51</v>
      </c>
      <c r="E151" s="64">
        <v>40255.79</v>
      </c>
      <c r="F151" s="64">
        <v>19892</v>
      </c>
    </row>
    <row r="152" spans="1:6" ht="12.75" hidden="1">
      <c r="A152" s="101" t="s">
        <v>1506</v>
      </c>
      <c r="B152" s="120" t="s">
        <v>1508</v>
      </c>
      <c r="C152" s="142" t="s">
        <v>1137</v>
      </c>
      <c r="D152" s="64">
        <v>2613.3</v>
      </c>
      <c r="E152" s="64">
        <v>2381.82</v>
      </c>
      <c r="F152" s="64">
        <v>2387.38</v>
      </c>
    </row>
    <row r="153" spans="1:6" ht="12.75" hidden="1">
      <c r="A153" s="101" t="s">
        <v>1527</v>
      </c>
      <c r="B153" s="120" t="s">
        <v>1529</v>
      </c>
      <c r="C153" s="142" t="s">
        <v>1528</v>
      </c>
      <c r="D153" s="64">
        <v>5573.73</v>
      </c>
      <c r="E153" s="64">
        <v>9647.88</v>
      </c>
      <c r="F153" s="64"/>
    </row>
    <row r="154" spans="1:6" ht="12.75" customHeight="1" hidden="1">
      <c r="A154" s="101" t="s">
        <v>1562</v>
      </c>
      <c r="B154" s="120" t="s">
        <v>1564</v>
      </c>
      <c r="C154" s="142" t="s">
        <v>1653</v>
      </c>
      <c r="D154" s="64">
        <v>7754.68</v>
      </c>
      <c r="E154" s="64">
        <v>10258.06</v>
      </c>
      <c r="F154" s="64">
        <v>5006.78</v>
      </c>
    </row>
    <row r="155" spans="1:6" ht="12.75" customHeight="1" hidden="1">
      <c r="A155" s="101" t="s">
        <v>1596</v>
      </c>
      <c r="B155" s="101" t="s">
        <v>1564</v>
      </c>
      <c r="C155" s="102" t="s">
        <v>1597</v>
      </c>
      <c r="D155" s="64">
        <v>5880.64</v>
      </c>
      <c r="E155" s="64">
        <v>18686.82</v>
      </c>
      <c r="F155" s="64">
        <v>75510.45</v>
      </c>
    </row>
    <row r="156" spans="1:6" ht="12.75" customHeight="1" hidden="1">
      <c r="A156" s="101" t="s">
        <v>1607</v>
      </c>
      <c r="B156" s="101" t="s">
        <v>1608</v>
      </c>
      <c r="C156" s="102" t="s">
        <v>1603</v>
      </c>
      <c r="D156" s="64">
        <v>7989.28</v>
      </c>
      <c r="E156" s="64">
        <v>9389.95</v>
      </c>
      <c r="F156" s="64">
        <v>1535.62</v>
      </c>
    </row>
    <row r="157" spans="1:6" ht="12.75" customHeight="1" hidden="1">
      <c r="A157" s="101" t="s">
        <v>2675</v>
      </c>
      <c r="B157" s="101" t="s">
        <v>622</v>
      </c>
      <c r="C157" s="102" t="s">
        <v>102</v>
      </c>
      <c r="D157" s="64"/>
      <c r="E157" s="64"/>
      <c r="F157" s="64">
        <v>144.41</v>
      </c>
    </row>
    <row r="158" spans="1:6" ht="12.75" customHeight="1" hidden="1">
      <c r="A158" s="101" t="s">
        <v>1664</v>
      </c>
      <c r="B158" s="101" t="s">
        <v>1666</v>
      </c>
      <c r="C158" s="102" t="s">
        <v>1665</v>
      </c>
      <c r="D158" s="64">
        <v>29820.92</v>
      </c>
      <c r="E158" s="64">
        <v>33280.4</v>
      </c>
      <c r="F158" s="64"/>
    </row>
    <row r="159" spans="1:226" ht="20.25" customHeight="1">
      <c r="A159" s="103" t="s">
        <v>652</v>
      </c>
      <c r="B159" s="119" t="s">
        <v>653</v>
      </c>
      <c r="C159" s="139" t="s">
        <v>88</v>
      </c>
      <c r="D159" s="62">
        <v>115005.84</v>
      </c>
      <c r="E159" s="62">
        <v>494475.26</v>
      </c>
      <c r="F159" s="62">
        <v>91441.63</v>
      </c>
      <c r="HQ159" s="112"/>
      <c r="HR159" s="112"/>
    </row>
    <row r="160" spans="1:241" s="111" customFormat="1" ht="22.5">
      <c r="A160" s="103" t="s">
        <v>654</v>
      </c>
      <c r="B160" s="119" t="s">
        <v>366</v>
      </c>
      <c r="C160" s="139" t="s">
        <v>89</v>
      </c>
      <c r="D160" s="62">
        <v>15485.47</v>
      </c>
      <c r="E160" s="62">
        <v>37760.54</v>
      </c>
      <c r="F160" s="62">
        <v>31309.58</v>
      </c>
      <c r="HQ160" s="110"/>
      <c r="HR160" s="110"/>
      <c r="HS160" s="110"/>
      <c r="HT160" s="110"/>
      <c r="HU160" s="110"/>
      <c r="HV160" s="110"/>
      <c r="HW160" s="110"/>
      <c r="HX160" s="110"/>
      <c r="HY160" s="110"/>
      <c r="HZ160" s="110"/>
      <c r="IA160" s="110"/>
      <c r="IB160" s="110"/>
      <c r="IC160" s="110"/>
      <c r="ID160" s="110"/>
      <c r="IE160" s="110"/>
      <c r="IF160" s="110"/>
      <c r="IG160" s="110"/>
    </row>
    <row r="161" spans="1:241" s="111" customFormat="1" ht="12.75">
      <c r="A161" s="103" t="s">
        <v>656</v>
      </c>
      <c r="B161" s="119" t="s">
        <v>657</v>
      </c>
      <c r="C161" s="139" t="s">
        <v>121</v>
      </c>
      <c r="D161" s="62">
        <v>1706.67</v>
      </c>
      <c r="E161" s="62">
        <v>8067.39</v>
      </c>
      <c r="F161" s="62">
        <v>10397.98</v>
      </c>
      <c r="HQ161" s="110"/>
      <c r="HR161" s="110"/>
      <c r="HS161" s="110"/>
      <c r="HT161" s="110"/>
      <c r="HU161" s="110"/>
      <c r="HV161" s="110"/>
      <c r="HW161" s="110"/>
      <c r="HX161" s="110"/>
      <c r="HY161" s="110"/>
      <c r="HZ161" s="110"/>
      <c r="IA161" s="110"/>
      <c r="IB161" s="110"/>
      <c r="IC161" s="110"/>
      <c r="ID161" s="110"/>
      <c r="IE161" s="110"/>
      <c r="IF161" s="110"/>
      <c r="IG161" s="110"/>
    </row>
    <row r="162" spans="1:241" s="111" customFormat="1" ht="22.5">
      <c r="A162" s="103" t="s">
        <v>658</v>
      </c>
      <c r="B162" s="119" t="s">
        <v>367</v>
      </c>
      <c r="C162" s="139"/>
      <c r="D162" s="145">
        <f>SUM(D163:D183)</f>
        <v>212387.03</v>
      </c>
      <c r="E162" s="145">
        <f>SUM(E163:E183)</f>
        <v>169090.49</v>
      </c>
      <c r="F162" s="145">
        <f>SUM(F163:F186)</f>
        <v>106931.49</v>
      </c>
      <c r="HQ162" s="110"/>
      <c r="HR162" s="110"/>
      <c r="HS162" s="110"/>
      <c r="HT162" s="110"/>
      <c r="HU162" s="110"/>
      <c r="HV162" s="110"/>
      <c r="HW162" s="110"/>
      <c r="HX162" s="110"/>
      <c r="HY162" s="110"/>
      <c r="HZ162" s="110"/>
      <c r="IA162" s="110"/>
      <c r="IB162" s="110"/>
      <c r="IC162" s="110"/>
      <c r="ID162" s="110"/>
      <c r="IE162" s="110"/>
      <c r="IF162" s="110"/>
      <c r="IG162" s="110"/>
    </row>
    <row r="163" spans="1:241" s="111" customFormat="1" ht="12.75" hidden="1">
      <c r="A163" s="101" t="s">
        <v>660</v>
      </c>
      <c r="B163" s="120" t="s">
        <v>661</v>
      </c>
      <c r="C163" s="142" t="s">
        <v>122</v>
      </c>
      <c r="D163" s="64">
        <v>2225.42</v>
      </c>
      <c r="E163" s="64">
        <v>29325.44</v>
      </c>
      <c r="F163" s="64">
        <v>11318.01</v>
      </c>
      <c r="HQ163" s="110"/>
      <c r="HR163" s="110"/>
      <c r="HS163" s="110"/>
      <c r="HT163" s="110"/>
      <c r="HU163" s="110"/>
      <c r="HV163" s="110"/>
      <c r="HW163" s="110"/>
      <c r="HX163" s="110"/>
      <c r="HY163" s="110"/>
      <c r="HZ163" s="110"/>
      <c r="IA163" s="110"/>
      <c r="IB163" s="110"/>
      <c r="IC163" s="110"/>
      <c r="ID163" s="110"/>
      <c r="IE163" s="110"/>
      <c r="IF163" s="110"/>
      <c r="IG163" s="110"/>
    </row>
    <row r="164" spans="1:241" s="111" customFormat="1" ht="12.75" hidden="1">
      <c r="A164" s="101" t="s">
        <v>662</v>
      </c>
      <c r="B164" s="120" t="s">
        <v>663</v>
      </c>
      <c r="C164" s="142" t="s">
        <v>123</v>
      </c>
      <c r="D164" s="64">
        <v>11737.93</v>
      </c>
      <c r="E164" s="64">
        <v>9353.59</v>
      </c>
      <c r="F164" s="64">
        <v>4481.85</v>
      </c>
      <c r="HQ164" s="110"/>
      <c r="HR164" s="110"/>
      <c r="HS164" s="110"/>
      <c r="HT164" s="110"/>
      <c r="HU164" s="110"/>
      <c r="HV164" s="110"/>
      <c r="HW164" s="110"/>
      <c r="HX164" s="110"/>
      <c r="HY164" s="110"/>
      <c r="HZ164" s="110"/>
      <c r="IA164" s="110"/>
      <c r="IB164" s="110"/>
      <c r="IC164" s="110"/>
      <c r="ID164" s="110"/>
      <c r="IE164" s="110"/>
      <c r="IF164" s="110"/>
      <c r="IG164" s="110"/>
    </row>
    <row r="165" spans="1:241" s="111" customFormat="1" ht="12.75" hidden="1">
      <c r="A165" s="101" t="s">
        <v>664</v>
      </c>
      <c r="B165" s="120" t="s">
        <v>665</v>
      </c>
      <c r="C165" s="142" t="s">
        <v>124</v>
      </c>
      <c r="D165" s="64">
        <v>8767.13</v>
      </c>
      <c r="E165" s="64">
        <v>9631.96</v>
      </c>
      <c r="F165" s="64">
        <v>8552.87</v>
      </c>
      <c r="HQ165" s="110"/>
      <c r="HR165" s="110"/>
      <c r="HS165" s="110"/>
      <c r="HT165" s="110"/>
      <c r="HU165" s="110"/>
      <c r="HV165" s="110"/>
      <c r="HW165" s="110"/>
      <c r="HX165" s="110"/>
      <c r="HY165" s="110"/>
      <c r="HZ165" s="110"/>
      <c r="IA165" s="110"/>
      <c r="IB165" s="110"/>
      <c r="IC165" s="110"/>
      <c r="ID165" s="110"/>
      <c r="IE165" s="110"/>
      <c r="IF165" s="110"/>
      <c r="IG165" s="110"/>
    </row>
    <row r="166" spans="1:241" s="111" customFormat="1" ht="18" customHeight="1" hidden="1">
      <c r="A166" s="101" t="s">
        <v>666</v>
      </c>
      <c r="B166" s="120" t="s">
        <v>667</v>
      </c>
      <c r="C166" s="142" t="s">
        <v>125</v>
      </c>
      <c r="D166" s="64">
        <v>5605.84</v>
      </c>
      <c r="E166" s="64">
        <v>969.01</v>
      </c>
      <c r="F166" s="64">
        <v>0</v>
      </c>
      <c r="HQ166" s="110"/>
      <c r="HR166" s="110"/>
      <c r="HS166" s="110"/>
      <c r="HT166" s="110"/>
      <c r="HU166" s="110"/>
      <c r="HV166" s="110"/>
      <c r="HW166" s="110"/>
      <c r="HX166" s="110"/>
      <c r="HY166" s="110"/>
      <c r="HZ166" s="110"/>
      <c r="IA166" s="110"/>
      <c r="IB166" s="110"/>
      <c r="IC166" s="110"/>
      <c r="ID166" s="110"/>
      <c r="IE166" s="110"/>
      <c r="IF166" s="110"/>
      <c r="IG166" s="110"/>
    </row>
    <row r="167" spans="1:241" s="111" customFormat="1" ht="12.75" customHeight="1" hidden="1">
      <c r="A167" s="101" t="s">
        <v>668</v>
      </c>
      <c r="B167" s="120" t="s">
        <v>669</v>
      </c>
      <c r="C167" s="142" t="s">
        <v>126</v>
      </c>
      <c r="D167" s="64">
        <v>9676.09</v>
      </c>
      <c r="E167" s="64">
        <v>1218.25</v>
      </c>
      <c r="F167" s="64">
        <v>0</v>
      </c>
      <c r="HQ167" s="110"/>
      <c r="HR167" s="110"/>
      <c r="HS167" s="110"/>
      <c r="HT167" s="110"/>
      <c r="HU167" s="110"/>
      <c r="HV167" s="110"/>
      <c r="HW167" s="110"/>
      <c r="HX167" s="110"/>
      <c r="HY167" s="110"/>
      <c r="HZ167" s="110"/>
      <c r="IA167" s="110"/>
      <c r="IB167" s="110"/>
      <c r="IC167" s="110"/>
      <c r="ID167" s="110"/>
      <c r="IE167" s="110"/>
      <c r="IF167" s="110"/>
      <c r="IG167" s="110"/>
    </row>
    <row r="168" spans="1:241" s="111" customFormat="1" ht="12.75" customHeight="1" hidden="1">
      <c r="A168" s="101" t="s">
        <v>670</v>
      </c>
      <c r="B168" s="120" t="s">
        <v>671</v>
      </c>
      <c r="C168" s="142" t="s">
        <v>127</v>
      </c>
      <c r="D168" s="64">
        <v>3781.02</v>
      </c>
      <c r="E168" s="64">
        <v>476.52</v>
      </c>
      <c r="F168" s="64">
        <v>0</v>
      </c>
      <c r="HQ168" s="110"/>
      <c r="HR168" s="110"/>
      <c r="HS168" s="110"/>
      <c r="HT168" s="110"/>
      <c r="HU168" s="110"/>
      <c r="HV168" s="110"/>
      <c r="HW168" s="110"/>
      <c r="HX168" s="110"/>
      <c r="HY168" s="110"/>
      <c r="HZ168" s="110"/>
      <c r="IA168" s="110"/>
      <c r="IB168" s="110"/>
      <c r="IC168" s="110"/>
      <c r="ID168" s="110"/>
      <c r="IE168" s="110"/>
      <c r="IF168" s="110"/>
      <c r="IG168" s="110"/>
    </row>
    <row r="169" spans="1:241" s="111" customFormat="1" ht="12.75" customHeight="1" hidden="1">
      <c r="A169" s="101" t="s">
        <v>673</v>
      </c>
      <c r="B169" s="120" t="s">
        <v>687</v>
      </c>
      <c r="C169" s="142" t="s">
        <v>137</v>
      </c>
      <c r="D169" s="64">
        <v>602.22</v>
      </c>
      <c r="E169" s="64">
        <v>75.86</v>
      </c>
      <c r="F169" s="64">
        <v>0</v>
      </c>
      <c r="HQ169" s="110"/>
      <c r="HR169" s="110"/>
      <c r="HS169" s="110"/>
      <c r="HT169" s="110"/>
      <c r="HU169" s="110"/>
      <c r="HV169" s="110"/>
      <c r="HW169" s="110"/>
      <c r="HX169" s="110"/>
      <c r="HY169" s="110"/>
      <c r="HZ169" s="110"/>
      <c r="IA169" s="110"/>
      <c r="IB169" s="110"/>
      <c r="IC169" s="110"/>
      <c r="ID169" s="110"/>
      <c r="IE169" s="110"/>
      <c r="IF169" s="110"/>
      <c r="IG169" s="110"/>
    </row>
    <row r="170" spans="1:241" s="111" customFormat="1" ht="12.75" hidden="1">
      <c r="A170" s="101" t="s">
        <v>675</v>
      </c>
      <c r="B170" s="120" t="s">
        <v>4</v>
      </c>
      <c r="C170" s="142" t="s">
        <v>3</v>
      </c>
      <c r="D170" s="64">
        <v>227.96</v>
      </c>
      <c r="E170" s="64">
        <v>336.98</v>
      </c>
      <c r="F170" s="64">
        <v>64.93</v>
      </c>
      <c r="HQ170" s="110"/>
      <c r="HR170" s="110"/>
      <c r="HS170" s="110"/>
      <c r="HT170" s="110"/>
      <c r="HU170" s="110"/>
      <c r="HV170" s="110"/>
      <c r="HW170" s="110"/>
      <c r="HX170" s="110"/>
      <c r="HY170" s="110"/>
      <c r="HZ170" s="110"/>
      <c r="IA170" s="110"/>
      <c r="IB170" s="110"/>
      <c r="IC170" s="110"/>
      <c r="ID170" s="110"/>
      <c r="IE170" s="110"/>
      <c r="IF170" s="110"/>
      <c r="IG170" s="110"/>
    </row>
    <row r="171" spans="1:241" s="111" customFormat="1" ht="12.75" customHeight="1" hidden="1">
      <c r="A171" s="101" t="s">
        <v>678</v>
      </c>
      <c r="B171" s="120" t="s">
        <v>679</v>
      </c>
      <c r="C171" s="142" t="s">
        <v>133</v>
      </c>
      <c r="D171" s="64">
        <v>661.15</v>
      </c>
      <c r="E171" s="64">
        <v>98.28</v>
      </c>
      <c r="F171" s="64">
        <v>0</v>
      </c>
      <c r="HQ171" s="110"/>
      <c r="HR171" s="110"/>
      <c r="HS171" s="110"/>
      <c r="HT171" s="110"/>
      <c r="HU171" s="110"/>
      <c r="HV171" s="110"/>
      <c r="HW171" s="110"/>
      <c r="HX171" s="110"/>
      <c r="HY171" s="110"/>
      <c r="HZ171" s="110"/>
      <c r="IA171" s="110"/>
      <c r="IB171" s="110"/>
      <c r="IC171" s="110"/>
      <c r="ID171" s="110"/>
      <c r="IE171" s="110"/>
      <c r="IF171" s="110"/>
      <c r="IG171" s="110"/>
    </row>
    <row r="172" spans="1:241" s="111" customFormat="1" ht="12.75" hidden="1">
      <c r="A172" s="101" t="s">
        <v>681</v>
      </c>
      <c r="B172" s="120" t="s">
        <v>682</v>
      </c>
      <c r="C172" s="142" t="s">
        <v>134</v>
      </c>
      <c r="D172" s="64">
        <v>58679.31</v>
      </c>
      <c r="E172" s="64">
        <v>72013.47</v>
      </c>
      <c r="F172" s="64">
        <v>53825.33</v>
      </c>
      <c r="HQ172" s="110"/>
      <c r="HR172" s="110"/>
      <c r="HS172" s="110"/>
      <c r="HT172" s="110"/>
      <c r="HU172" s="110"/>
      <c r="HV172" s="110"/>
      <c r="HW172" s="110"/>
      <c r="HX172" s="110"/>
      <c r="HY172" s="110"/>
      <c r="HZ172" s="110"/>
      <c r="IA172" s="110"/>
      <c r="IB172" s="110"/>
      <c r="IC172" s="110"/>
      <c r="ID172" s="110"/>
      <c r="IE172" s="110"/>
      <c r="IF172" s="110"/>
      <c r="IG172" s="110"/>
    </row>
    <row r="173" spans="1:241" s="111" customFormat="1" ht="12.75" customHeight="1" hidden="1">
      <c r="A173" s="101" t="s">
        <v>684</v>
      </c>
      <c r="B173" s="120" t="s">
        <v>272</v>
      </c>
      <c r="C173" s="142" t="s">
        <v>135</v>
      </c>
      <c r="D173" s="64">
        <v>8122.14</v>
      </c>
      <c r="E173" s="64">
        <v>990.92</v>
      </c>
      <c r="F173" s="64">
        <v>0</v>
      </c>
      <c r="HQ173" s="110"/>
      <c r="HR173" s="110"/>
      <c r="HS173" s="110"/>
      <c r="HT173" s="110"/>
      <c r="HU173" s="110"/>
      <c r="HV173" s="110"/>
      <c r="HW173" s="110"/>
      <c r="HX173" s="110"/>
      <c r="HY173" s="110"/>
      <c r="HZ173" s="110"/>
      <c r="IA173" s="110"/>
      <c r="IB173" s="110"/>
      <c r="IC173" s="110"/>
      <c r="ID173" s="110"/>
      <c r="IE173" s="110"/>
      <c r="IF173" s="110"/>
      <c r="IG173" s="110"/>
    </row>
    <row r="174" spans="1:241" s="111" customFormat="1" ht="12.75" customHeight="1" hidden="1">
      <c r="A174" s="101" t="s">
        <v>33</v>
      </c>
      <c r="B174" s="120" t="s">
        <v>34</v>
      </c>
      <c r="C174" s="142" t="s">
        <v>31</v>
      </c>
      <c r="D174" s="64">
        <v>9984.29</v>
      </c>
      <c r="E174" s="64">
        <v>1260.68</v>
      </c>
      <c r="F174" s="64">
        <v>0</v>
      </c>
      <c r="HQ174" s="110"/>
      <c r="HR174" s="110"/>
      <c r="HS174" s="110"/>
      <c r="HT174" s="110"/>
      <c r="HU174" s="110"/>
      <c r="HV174" s="110"/>
      <c r="HW174" s="110"/>
      <c r="HX174" s="110"/>
      <c r="HY174" s="110"/>
      <c r="HZ174" s="110"/>
      <c r="IA174" s="110"/>
      <c r="IB174" s="110"/>
      <c r="IC174" s="110"/>
      <c r="ID174" s="110"/>
      <c r="IE174" s="110"/>
      <c r="IF174" s="110"/>
      <c r="IG174" s="110"/>
    </row>
    <row r="175" spans="1:241" s="111" customFormat="1" ht="12.75" customHeight="1" hidden="1">
      <c r="A175" s="101" t="s">
        <v>185</v>
      </c>
      <c r="B175" s="120" t="s">
        <v>674</v>
      </c>
      <c r="C175" s="142" t="s">
        <v>130</v>
      </c>
      <c r="D175" s="64">
        <v>455.7</v>
      </c>
      <c r="E175" s="64">
        <v>57.4</v>
      </c>
      <c r="F175" s="64">
        <v>0</v>
      </c>
      <c r="HQ175" s="110"/>
      <c r="HR175" s="110"/>
      <c r="HS175" s="110"/>
      <c r="HT175" s="110"/>
      <c r="HU175" s="110"/>
      <c r="HV175" s="110"/>
      <c r="HW175" s="110"/>
      <c r="HX175" s="110"/>
      <c r="HY175" s="110"/>
      <c r="HZ175" s="110"/>
      <c r="IA175" s="110"/>
      <c r="IB175" s="110"/>
      <c r="IC175" s="110"/>
      <c r="ID175" s="110"/>
      <c r="IE175" s="110"/>
      <c r="IF175" s="110"/>
      <c r="IG175" s="110"/>
    </row>
    <row r="176" spans="1:241" s="111" customFormat="1" ht="12.75" customHeight="1" hidden="1">
      <c r="A176" s="101" t="s">
        <v>1101</v>
      </c>
      <c r="B176" s="120" t="s">
        <v>1102</v>
      </c>
      <c r="C176" s="142" t="s">
        <v>1085</v>
      </c>
      <c r="D176" s="64">
        <v>455.26</v>
      </c>
      <c r="E176" s="64">
        <v>57.41</v>
      </c>
      <c r="F176" s="64">
        <v>0</v>
      </c>
      <c r="HQ176" s="110"/>
      <c r="HR176" s="110"/>
      <c r="HS176" s="110"/>
      <c r="HT176" s="110"/>
      <c r="HU176" s="110"/>
      <c r="HV176" s="110"/>
      <c r="HW176" s="110"/>
      <c r="HX176" s="110"/>
      <c r="HY176" s="110"/>
      <c r="HZ176" s="110"/>
      <c r="IA176" s="110"/>
      <c r="IB176" s="110"/>
      <c r="IC176" s="110"/>
      <c r="ID176" s="110"/>
      <c r="IE176" s="110"/>
      <c r="IF176" s="110"/>
      <c r="IG176" s="110"/>
    </row>
    <row r="177" spans="1:241" s="111" customFormat="1" ht="12.75" hidden="1">
      <c r="A177" s="101" t="s">
        <v>1142</v>
      </c>
      <c r="B177" s="120" t="s">
        <v>1144</v>
      </c>
      <c r="C177" s="142" t="s">
        <v>1143</v>
      </c>
      <c r="D177" s="64">
        <v>12752.65</v>
      </c>
      <c r="E177" s="64">
        <v>11799.24</v>
      </c>
      <c r="F177" s="64">
        <v>3279.06</v>
      </c>
      <c r="HQ177" s="110"/>
      <c r="HR177" s="110"/>
      <c r="HS177" s="110"/>
      <c r="HT177" s="110"/>
      <c r="HU177" s="110"/>
      <c r="HV177" s="110"/>
      <c r="HW177" s="110"/>
      <c r="HX177" s="110"/>
      <c r="HY177" s="110"/>
      <c r="HZ177" s="110"/>
      <c r="IA177" s="110"/>
      <c r="IB177" s="110"/>
      <c r="IC177" s="110"/>
      <c r="ID177" s="110"/>
      <c r="IE177" s="110"/>
      <c r="IF177" s="110"/>
      <c r="IG177" s="110"/>
    </row>
    <row r="178" spans="1:241" s="111" customFormat="1" ht="12.75" customHeight="1" hidden="1">
      <c r="A178" s="101" t="s">
        <v>1341</v>
      </c>
      <c r="B178" s="120" t="s">
        <v>1343</v>
      </c>
      <c r="C178" s="142" t="s">
        <v>1342</v>
      </c>
      <c r="D178" s="64">
        <v>40620.06</v>
      </c>
      <c r="E178" s="64">
        <v>16977.03</v>
      </c>
      <c r="F178" s="64">
        <v>4693.05</v>
      </c>
      <c r="HQ178" s="110"/>
      <c r="HR178" s="110"/>
      <c r="HS178" s="110"/>
      <c r="HT178" s="110"/>
      <c r="HU178" s="110"/>
      <c r="HV178" s="110"/>
      <c r="HW178" s="110"/>
      <c r="HX178" s="110"/>
      <c r="HY178" s="110"/>
      <c r="HZ178" s="110"/>
      <c r="IA178" s="110"/>
      <c r="IB178" s="110"/>
      <c r="IC178" s="110"/>
      <c r="ID178" s="110"/>
      <c r="IE178" s="110"/>
      <c r="IF178" s="110"/>
      <c r="IG178" s="110"/>
    </row>
    <row r="179" spans="1:241" s="111" customFormat="1" ht="12.75" customHeight="1" hidden="1">
      <c r="A179" s="101" t="s">
        <v>1565</v>
      </c>
      <c r="B179" s="120" t="s">
        <v>34</v>
      </c>
      <c r="C179" s="142" t="s">
        <v>1566</v>
      </c>
      <c r="D179" s="64">
        <v>29357.53</v>
      </c>
      <c r="E179" s="64">
        <v>3505.06</v>
      </c>
      <c r="F179" s="64">
        <v>0</v>
      </c>
      <c r="HQ179" s="110"/>
      <c r="HR179" s="110"/>
      <c r="HS179" s="110"/>
      <c r="HT179" s="110"/>
      <c r="HU179" s="110"/>
      <c r="HV179" s="110"/>
      <c r="HW179" s="110"/>
      <c r="HX179" s="110"/>
      <c r="HY179" s="110"/>
      <c r="HZ179" s="110"/>
      <c r="IA179" s="110"/>
      <c r="IB179" s="110"/>
      <c r="IC179" s="110"/>
      <c r="ID179" s="110"/>
      <c r="IE179" s="110"/>
      <c r="IF179" s="110"/>
      <c r="IG179" s="110"/>
    </row>
    <row r="180" spans="1:241" s="111" customFormat="1" ht="12.75" customHeight="1" hidden="1">
      <c r="A180" s="101" t="s">
        <v>1587</v>
      </c>
      <c r="B180" s="101" t="s">
        <v>1589</v>
      </c>
      <c r="C180" s="102" t="s">
        <v>1588</v>
      </c>
      <c r="D180" s="64">
        <v>760.37</v>
      </c>
      <c r="E180" s="64">
        <v>165.32</v>
      </c>
      <c r="F180" s="64">
        <v>0</v>
      </c>
      <c r="HQ180" s="110"/>
      <c r="HR180" s="110"/>
      <c r="HS180" s="110"/>
      <c r="HT180" s="110"/>
      <c r="HU180" s="110"/>
      <c r="HV180" s="110"/>
      <c r="HW180" s="110"/>
      <c r="HX180" s="110"/>
      <c r="HY180" s="110"/>
      <c r="HZ180" s="110"/>
      <c r="IA180" s="110"/>
      <c r="IB180" s="110"/>
      <c r="IC180" s="110"/>
      <c r="ID180" s="110"/>
      <c r="IE180" s="110"/>
      <c r="IF180" s="110"/>
      <c r="IG180" s="110"/>
    </row>
    <row r="181" spans="1:241" s="111" customFormat="1" ht="12.75" customHeight="1" hidden="1">
      <c r="A181" s="101" t="s">
        <v>1616</v>
      </c>
      <c r="B181" s="101" t="s">
        <v>1618</v>
      </c>
      <c r="C181" s="102" t="s">
        <v>1617</v>
      </c>
      <c r="D181" s="64">
        <v>43.92</v>
      </c>
      <c r="E181" s="64">
        <v>2204.62</v>
      </c>
      <c r="F181" s="64">
        <v>2492.43</v>
      </c>
      <c r="HQ181" s="110"/>
      <c r="HR181" s="110"/>
      <c r="HS181" s="110"/>
      <c r="HT181" s="110"/>
      <c r="HU181" s="110"/>
      <c r="HV181" s="110"/>
      <c r="HW181" s="110"/>
      <c r="HX181" s="110"/>
      <c r="HY181" s="110"/>
      <c r="HZ181" s="110"/>
      <c r="IA181" s="110"/>
      <c r="IB181" s="110"/>
      <c r="IC181" s="110"/>
      <c r="ID181" s="110"/>
      <c r="IE181" s="110"/>
      <c r="IF181" s="110"/>
      <c r="IG181" s="110"/>
    </row>
    <row r="182" spans="1:241" s="111" customFormat="1" ht="12.75" customHeight="1" hidden="1">
      <c r="A182" s="101" t="s">
        <v>1632</v>
      </c>
      <c r="B182" s="101" t="s">
        <v>1633</v>
      </c>
      <c r="C182" s="102" t="s">
        <v>1605</v>
      </c>
      <c r="D182" s="64">
        <v>3390.84</v>
      </c>
      <c r="E182" s="64">
        <v>2433.81</v>
      </c>
      <c r="F182" s="64">
        <v>689.82</v>
      </c>
      <c r="HQ182" s="110"/>
      <c r="HR182" s="110"/>
      <c r="HS182" s="110"/>
      <c r="HT182" s="110"/>
      <c r="HU182" s="110"/>
      <c r="HV182" s="110"/>
      <c r="HW182" s="110"/>
      <c r="HX182" s="110"/>
      <c r="HY182" s="110"/>
      <c r="HZ182" s="110"/>
      <c r="IA182" s="110"/>
      <c r="IB182" s="110"/>
      <c r="IC182" s="110"/>
      <c r="ID182" s="110"/>
      <c r="IE182" s="110"/>
      <c r="IF182" s="110"/>
      <c r="IG182" s="110"/>
    </row>
    <row r="183" spans="1:241" s="111" customFormat="1" ht="12.75" hidden="1">
      <c r="A183" s="101" t="s">
        <v>1691</v>
      </c>
      <c r="B183" s="101" t="s">
        <v>1693</v>
      </c>
      <c r="C183" s="102" t="s">
        <v>1692</v>
      </c>
      <c r="D183" s="64">
        <v>4480.2</v>
      </c>
      <c r="E183" s="64">
        <v>6139.64</v>
      </c>
      <c r="F183" s="64">
        <v>5703.92</v>
      </c>
      <c r="HQ183" s="110"/>
      <c r="HR183" s="110"/>
      <c r="HS183" s="110"/>
      <c r="HT183" s="110"/>
      <c r="HU183" s="110"/>
      <c r="HV183" s="110"/>
      <c r="HW183" s="110"/>
      <c r="HX183" s="110"/>
      <c r="HY183" s="110"/>
      <c r="HZ183" s="110"/>
      <c r="IA183" s="110"/>
      <c r="IB183" s="110"/>
      <c r="IC183" s="110"/>
      <c r="ID183" s="110"/>
      <c r="IE183" s="110"/>
      <c r="IF183" s="110"/>
      <c r="IG183" s="110"/>
    </row>
    <row r="184" spans="1:241" s="111" customFormat="1" ht="12.75" hidden="1">
      <c r="A184" s="101" t="s">
        <v>1957</v>
      </c>
      <c r="B184" s="101" t="s">
        <v>1958</v>
      </c>
      <c r="C184" s="102" t="s">
        <v>1959</v>
      </c>
      <c r="D184" s="64"/>
      <c r="E184" s="64"/>
      <c r="F184" s="64">
        <v>2581.57</v>
      </c>
      <c r="HQ184" s="110"/>
      <c r="HR184" s="110"/>
      <c r="HS184" s="110"/>
      <c r="HT184" s="110"/>
      <c r="HU184" s="110"/>
      <c r="HV184" s="110"/>
      <c r="HW184" s="110"/>
      <c r="HX184" s="110"/>
      <c r="HY184" s="110"/>
      <c r="HZ184" s="110"/>
      <c r="IA184" s="110"/>
      <c r="IB184" s="110"/>
      <c r="IC184" s="110"/>
      <c r="ID184" s="110"/>
      <c r="IE184" s="110"/>
      <c r="IF184" s="110"/>
      <c r="IG184" s="110"/>
    </row>
    <row r="185" spans="1:241" s="111" customFormat="1" ht="12.75" hidden="1">
      <c r="A185" s="101" t="s">
        <v>1960</v>
      </c>
      <c r="B185" s="101" t="s">
        <v>1961</v>
      </c>
      <c r="C185" s="102" t="s">
        <v>1962</v>
      </c>
      <c r="D185" s="64"/>
      <c r="E185" s="64"/>
      <c r="F185" s="64">
        <v>7711.09</v>
      </c>
      <c r="HQ185" s="110"/>
      <c r="HR185" s="110"/>
      <c r="HS185" s="110"/>
      <c r="HT185" s="110"/>
      <c r="HU185" s="110"/>
      <c r="HV185" s="110"/>
      <c r="HW185" s="110"/>
      <c r="HX185" s="110"/>
      <c r="HY185" s="110"/>
      <c r="HZ185" s="110"/>
      <c r="IA185" s="110"/>
      <c r="IB185" s="110"/>
      <c r="IC185" s="110"/>
      <c r="ID185" s="110"/>
      <c r="IE185" s="110"/>
      <c r="IF185" s="110"/>
      <c r="IG185" s="110"/>
    </row>
    <row r="186" spans="1:241" s="111" customFormat="1" ht="12.75" hidden="1">
      <c r="A186" s="101" t="s">
        <v>1960</v>
      </c>
      <c r="B186" s="101" t="s">
        <v>2677</v>
      </c>
      <c r="C186" s="102" t="s">
        <v>2676</v>
      </c>
      <c r="D186" s="64"/>
      <c r="E186" s="64"/>
      <c r="F186" s="64">
        <v>1537.56</v>
      </c>
      <c r="HQ186" s="110"/>
      <c r="HR186" s="110"/>
      <c r="HS186" s="110"/>
      <c r="HT186" s="110"/>
      <c r="HU186" s="110"/>
      <c r="HV186" s="110"/>
      <c r="HW186" s="110"/>
      <c r="HX186" s="110"/>
      <c r="HY186" s="110"/>
      <c r="HZ186" s="110"/>
      <c r="IA186" s="110"/>
      <c r="IB186" s="110"/>
      <c r="IC186" s="110"/>
      <c r="ID186" s="110"/>
      <c r="IE186" s="110"/>
      <c r="IF186" s="110"/>
      <c r="IG186" s="110"/>
    </row>
    <row r="187" spans="1:241" s="111" customFormat="1" ht="12.75">
      <c r="A187" s="103" t="s">
        <v>688</v>
      </c>
      <c r="B187" s="119" t="s">
        <v>689</v>
      </c>
      <c r="C187" s="139"/>
      <c r="D187" s="62">
        <f>SUM(D188:D203)</f>
        <v>1319576.94</v>
      </c>
      <c r="E187" s="62">
        <f>SUM(E188:E204)</f>
        <v>1277001.4200000002</v>
      </c>
      <c r="F187" s="62">
        <f>SUM(F188:F205)</f>
        <v>700255.99</v>
      </c>
      <c r="HQ187" s="110"/>
      <c r="HR187" s="110"/>
      <c r="HS187" s="110"/>
      <c r="HT187" s="110"/>
      <c r="HU187" s="110"/>
      <c r="HV187" s="110"/>
      <c r="HW187" s="110"/>
      <c r="HX187" s="110"/>
      <c r="HY187" s="110"/>
      <c r="HZ187" s="110"/>
      <c r="IA187" s="110"/>
      <c r="IB187" s="110"/>
      <c r="IC187" s="110"/>
      <c r="ID187" s="110"/>
      <c r="IE187" s="110"/>
      <c r="IF187" s="110"/>
      <c r="IG187" s="110"/>
    </row>
    <row r="188" spans="1:241" s="111" customFormat="1" ht="12.75" hidden="1">
      <c r="A188" s="101" t="s">
        <v>690</v>
      </c>
      <c r="B188" s="120" t="s">
        <v>691</v>
      </c>
      <c r="C188" s="142" t="s">
        <v>139</v>
      </c>
      <c r="D188" s="64">
        <v>2931.58</v>
      </c>
      <c r="E188" s="64">
        <v>4110.03</v>
      </c>
      <c r="F188" s="64">
        <v>3997.82</v>
      </c>
      <c r="HQ188" s="110"/>
      <c r="HR188" s="110"/>
      <c r="HS188" s="110"/>
      <c r="HT188" s="110"/>
      <c r="HU188" s="110"/>
      <c r="HV188" s="110"/>
      <c r="HW188" s="110"/>
      <c r="HX188" s="110"/>
      <c r="HY188" s="110"/>
      <c r="HZ188" s="110"/>
      <c r="IA188" s="110"/>
      <c r="IB188" s="110"/>
      <c r="IC188" s="110"/>
      <c r="ID188" s="110"/>
      <c r="IE188" s="110"/>
      <c r="IF188" s="110"/>
      <c r="IG188" s="110"/>
    </row>
    <row r="189" spans="1:241" s="111" customFormat="1" ht="12.75" hidden="1">
      <c r="A189" s="101" t="s">
        <v>692</v>
      </c>
      <c r="B189" s="120" t="s">
        <v>693</v>
      </c>
      <c r="C189" s="142" t="s">
        <v>140</v>
      </c>
      <c r="D189" s="64">
        <v>637682.46</v>
      </c>
      <c r="E189" s="64">
        <v>505564.54</v>
      </c>
      <c r="F189" s="64">
        <v>140824.37</v>
      </c>
      <c r="HQ189" s="110"/>
      <c r="HR189" s="110"/>
      <c r="HS189" s="110"/>
      <c r="HT189" s="110"/>
      <c r="HU189" s="110"/>
      <c r="HV189" s="110"/>
      <c r="HW189" s="110"/>
      <c r="HX189" s="110"/>
      <c r="HY189" s="110"/>
      <c r="HZ189" s="110"/>
      <c r="IA189" s="110"/>
      <c r="IB189" s="110"/>
      <c r="IC189" s="110"/>
      <c r="ID189" s="110"/>
      <c r="IE189" s="110"/>
      <c r="IF189" s="110"/>
      <c r="IG189" s="110"/>
    </row>
    <row r="190" spans="1:241" s="111" customFormat="1" ht="12.75" hidden="1">
      <c r="A190" s="101" t="s">
        <v>694</v>
      </c>
      <c r="B190" s="120" t="s">
        <v>695</v>
      </c>
      <c r="C190" s="142" t="s">
        <v>141</v>
      </c>
      <c r="D190" s="64">
        <v>17234.25</v>
      </c>
      <c r="E190" s="64">
        <v>20556.44</v>
      </c>
      <c r="F190" s="64">
        <v>13885.35</v>
      </c>
      <c r="HQ190" s="110"/>
      <c r="HR190" s="110"/>
      <c r="HS190" s="110"/>
      <c r="HT190" s="110"/>
      <c r="HU190" s="110"/>
      <c r="HV190" s="110"/>
      <c r="HW190" s="110"/>
      <c r="HX190" s="110"/>
      <c r="HY190" s="110"/>
      <c r="HZ190" s="110"/>
      <c r="IA190" s="110"/>
      <c r="IB190" s="110"/>
      <c r="IC190" s="110"/>
      <c r="ID190" s="110"/>
      <c r="IE190" s="110"/>
      <c r="IF190" s="110"/>
      <c r="IG190" s="110"/>
    </row>
    <row r="191" spans="1:241" s="111" customFormat="1" ht="12.75" hidden="1">
      <c r="A191" s="101" t="s">
        <v>696</v>
      </c>
      <c r="B191" s="120" t="s">
        <v>697</v>
      </c>
      <c r="C191" s="142" t="s">
        <v>142</v>
      </c>
      <c r="D191" s="64">
        <v>302.26</v>
      </c>
      <c r="E191" s="64">
        <v>5.9</v>
      </c>
      <c r="F191" s="64">
        <v>1342.66</v>
      </c>
      <c r="HQ191" s="110"/>
      <c r="HR191" s="110"/>
      <c r="HS191" s="110"/>
      <c r="HT191" s="110"/>
      <c r="HU191" s="110"/>
      <c r="HV191" s="110"/>
      <c r="HW191" s="110"/>
      <c r="HX191" s="110"/>
      <c r="HY191" s="110"/>
      <c r="HZ191" s="110"/>
      <c r="IA191" s="110"/>
      <c r="IB191" s="110"/>
      <c r="IC191" s="110"/>
      <c r="ID191" s="110"/>
      <c r="IE191" s="110"/>
      <c r="IF191" s="110"/>
      <c r="IG191" s="110"/>
    </row>
    <row r="192" spans="1:241" s="111" customFormat="1" ht="12.75" hidden="1">
      <c r="A192" s="101" t="s">
        <v>698</v>
      </c>
      <c r="B192" s="120" t="s">
        <v>699</v>
      </c>
      <c r="C192" s="142" t="s">
        <v>143</v>
      </c>
      <c r="D192" s="64">
        <v>3964.7</v>
      </c>
      <c r="E192" s="64">
        <v>5689.29</v>
      </c>
      <c r="F192" s="64">
        <v>4014.92</v>
      </c>
      <c r="HQ192" s="110"/>
      <c r="HR192" s="110"/>
      <c r="HS192" s="110"/>
      <c r="HT192" s="110"/>
      <c r="HU192" s="110"/>
      <c r="HV192" s="110"/>
      <c r="HW192" s="110"/>
      <c r="HX192" s="110"/>
      <c r="HY192" s="110"/>
      <c r="HZ192" s="110"/>
      <c r="IA192" s="110"/>
      <c r="IB192" s="110"/>
      <c r="IC192" s="110"/>
      <c r="ID192" s="110"/>
      <c r="IE192" s="110"/>
      <c r="IF192" s="110"/>
      <c r="IG192" s="110"/>
    </row>
    <row r="193" spans="1:241" s="111" customFormat="1" ht="12.75" hidden="1">
      <c r="A193" s="101" t="s">
        <v>702</v>
      </c>
      <c r="B193" s="120" t="s">
        <v>176</v>
      </c>
      <c r="C193" s="142" t="s">
        <v>217</v>
      </c>
      <c r="D193" s="64">
        <v>106.73</v>
      </c>
      <c r="E193" s="64">
        <v>400.97</v>
      </c>
      <c r="F193" s="64">
        <v>502.9</v>
      </c>
      <c r="HQ193" s="110"/>
      <c r="HR193" s="110"/>
      <c r="HS193" s="110"/>
      <c r="HT193" s="110"/>
      <c r="HU193" s="110"/>
      <c r="HV193" s="110"/>
      <c r="HW193" s="110"/>
      <c r="HX193" s="110"/>
      <c r="HY193" s="110"/>
      <c r="HZ193" s="110"/>
      <c r="IA193" s="110"/>
      <c r="IB193" s="110"/>
      <c r="IC193" s="110"/>
      <c r="ID193" s="110"/>
      <c r="IE193" s="110"/>
      <c r="IF193" s="110"/>
      <c r="IG193" s="110"/>
    </row>
    <row r="194" spans="1:241" s="111" customFormat="1" ht="12.75" customHeight="1" hidden="1">
      <c r="A194" s="101" t="s">
        <v>186</v>
      </c>
      <c r="B194" s="120" t="s">
        <v>1699</v>
      </c>
      <c r="C194" s="142" t="s">
        <v>29</v>
      </c>
      <c r="D194" s="64">
        <v>60657.99</v>
      </c>
      <c r="E194" s="64">
        <v>70009.55</v>
      </c>
      <c r="F194" s="64">
        <v>25695.24</v>
      </c>
      <c r="HQ194" s="110"/>
      <c r="HR194" s="110"/>
      <c r="HS194" s="110"/>
      <c r="HT194" s="110"/>
      <c r="HU194" s="110"/>
      <c r="HV194" s="110"/>
      <c r="HW194" s="110"/>
      <c r="HX194" s="110"/>
      <c r="HY194" s="110"/>
      <c r="HZ194" s="110"/>
      <c r="IA194" s="110"/>
      <c r="IB194" s="110"/>
      <c r="IC194" s="110"/>
      <c r="ID194" s="110"/>
      <c r="IE194" s="110"/>
      <c r="IF194" s="110"/>
      <c r="IG194" s="110"/>
    </row>
    <row r="195" spans="1:241" s="111" customFormat="1" ht="12.75" customHeight="1" hidden="1">
      <c r="A195" s="101" t="s">
        <v>1079</v>
      </c>
      <c r="B195" s="120" t="s">
        <v>1080</v>
      </c>
      <c r="C195" s="142" t="s">
        <v>1059</v>
      </c>
      <c r="D195" s="64">
        <v>11538.96</v>
      </c>
      <c r="E195" s="64">
        <v>11960.36</v>
      </c>
      <c r="F195" s="64">
        <v>5194.67</v>
      </c>
      <c r="HQ195" s="110"/>
      <c r="HR195" s="110"/>
      <c r="HS195" s="110"/>
      <c r="HT195" s="110"/>
      <c r="HU195" s="110"/>
      <c r="HV195" s="110"/>
      <c r="HW195" s="110"/>
      <c r="HX195" s="110"/>
      <c r="HY195" s="110"/>
      <c r="HZ195" s="110"/>
      <c r="IA195" s="110"/>
      <c r="IB195" s="110"/>
      <c r="IC195" s="110"/>
      <c r="ID195" s="110"/>
      <c r="IE195" s="110"/>
      <c r="IF195" s="110"/>
      <c r="IG195" s="110"/>
    </row>
    <row r="196" spans="1:241" s="111" customFormat="1" ht="12.75" customHeight="1" hidden="1">
      <c r="A196" s="101" t="s">
        <v>1145</v>
      </c>
      <c r="B196" s="120" t="s">
        <v>1147</v>
      </c>
      <c r="C196" s="142" t="s">
        <v>1146</v>
      </c>
      <c r="D196" s="64">
        <v>20272.14</v>
      </c>
      <c r="E196" s="64">
        <v>24208.23</v>
      </c>
      <c r="F196" s="64">
        <v>16017.23</v>
      </c>
      <c r="HQ196" s="110"/>
      <c r="HR196" s="110"/>
      <c r="HS196" s="110"/>
      <c r="HT196" s="110"/>
      <c r="HU196" s="110"/>
      <c r="HV196" s="110"/>
      <c r="HW196" s="110"/>
      <c r="HX196" s="110"/>
      <c r="HY196" s="110"/>
      <c r="HZ196" s="110"/>
      <c r="IA196" s="110"/>
      <c r="IB196" s="110"/>
      <c r="IC196" s="110"/>
      <c r="ID196" s="110"/>
      <c r="IE196" s="110"/>
      <c r="IF196" s="110"/>
      <c r="IG196" s="110"/>
    </row>
    <row r="197" spans="1:241" s="111" customFormat="1" ht="18" hidden="1">
      <c r="A197" s="101" t="s">
        <v>1309</v>
      </c>
      <c r="B197" s="120" t="s">
        <v>1310</v>
      </c>
      <c r="C197" s="142" t="s">
        <v>1308</v>
      </c>
      <c r="D197" s="64">
        <v>188423.59</v>
      </c>
      <c r="E197" s="64">
        <v>206444.61</v>
      </c>
      <c r="F197" s="64">
        <v>162567.66</v>
      </c>
      <c r="HQ197" s="110"/>
      <c r="HR197" s="110"/>
      <c r="HS197" s="110"/>
      <c r="HT197" s="110"/>
      <c r="HU197" s="110"/>
      <c r="HV197" s="110"/>
      <c r="HW197" s="110"/>
      <c r="HX197" s="110"/>
      <c r="HY197" s="110"/>
      <c r="HZ197" s="110"/>
      <c r="IA197" s="110"/>
      <c r="IB197" s="110"/>
      <c r="IC197" s="110"/>
      <c r="ID197" s="110"/>
      <c r="IE197" s="110"/>
      <c r="IF197" s="110"/>
      <c r="IG197" s="110"/>
    </row>
    <row r="198" spans="1:241" s="111" customFormat="1" ht="18" hidden="1">
      <c r="A198" s="101" t="s">
        <v>1344</v>
      </c>
      <c r="B198" s="120" t="s">
        <v>1345</v>
      </c>
      <c r="C198" s="142" t="s">
        <v>1339</v>
      </c>
      <c r="D198" s="64">
        <v>333179.82</v>
      </c>
      <c r="E198" s="64">
        <v>396775.01</v>
      </c>
      <c r="F198" s="64">
        <v>295252.71</v>
      </c>
      <c r="HQ198" s="110"/>
      <c r="HR198" s="110"/>
      <c r="HS198" s="110"/>
      <c r="HT198" s="110"/>
      <c r="HU198" s="110"/>
      <c r="HV198" s="110"/>
      <c r="HW198" s="110"/>
      <c r="HX198" s="110"/>
      <c r="HY198" s="110"/>
      <c r="HZ198" s="110"/>
      <c r="IA198" s="110"/>
      <c r="IB198" s="110"/>
      <c r="IC198" s="110"/>
      <c r="ID198" s="110"/>
      <c r="IE198" s="110"/>
      <c r="IF198" s="110"/>
      <c r="IG198" s="110"/>
    </row>
    <row r="199" spans="1:241" s="111" customFormat="1" ht="12.75" customHeight="1" hidden="1">
      <c r="A199" s="101" t="s">
        <v>1442</v>
      </c>
      <c r="B199" s="101" t="s">
        <v>1443</v>
      </c>
      <c r="C199" s="102" t="s">
        <v>1445</v>
      </c>
      <c r="D199" s="64">
        <v>797.28</v>
      </c>
      <c r="E199" s="64">
        <v>0</v>
      </c>
      <c r="F199" s="64">
        <f>E199*1.075</f>
        <v>0</v>
      </c>
      <c r="HQ199" s="110"/>
      <c r="HR199" s="110"/>
      <c r="HS199" s="110"/>
      <c r="HT199" s="110"/>
      <c r="HU199" s="110"/>
      <c r="HV199" s="110"/>
      <c r="HW199" s="110"/>
      <c r="HX199" s="110"/>
      <c r="HY199" s="110"/>
      <c r="HZ199" s="110"/>
      <c r="IA199" s="110"/>
      <c r="IB199" s="110"/>
      <c r="IC199" s="110"/>
      <c r="ID199" s="110"/>
      <c r="IE199" s="110"/>
      <c r="IF199" s="110"/>
      <c r="IG199" s="110"/>
    </row>
    <row r="200" spans="1:241" s="111" customFormat="1" ht="12.75" customHeight="1" hidden="1">
      <c r="A200" s="101" t="s">
        <v>1444</v>
      </c>
      <c r="B200" s="101" t="s">
        <v>1447</v>
      </c>
      <c r="C200" s="102" t="s">
        <v>1446</v>
      </c>
      <c r="D200" s="64">
        <v>2918.3</v>
      </c>
      <c r="E200" s="64">
        <v>3476.41</v>
      </c>
      <c r="F200" s="64">
        <v>2646.4</v>
      </c>
      <c r="HQ200" s="110"/>
      <c r="HR200" s="110"/>
      <c r="HS200" s="110"/>
      <c r="HT200" s="110"/>
      <c r="HU200" s="110"/>
      <c r="HV200" s="110"/>
      <c r="HW200" s="110"/>
      <c r="HX200" s="110"/>
      <c r="HY200" s="110"/>
      <c r="HZ200" s="110"/>
      <c r="IA200" s="110"/>
      <c r="IB200" s="110"/>
      <c r="IC200" s="110"/>
      <c r="ID200" s="110"/>
      <c r="IE200" s="110"/>
      <c r="IF200" s="110"/>
      <c r="IG200" s="110"/>
    </row>
    <row r="201" spans="1:241" s="111" customFormat="1" ht="12.75" customHeight="1" hidden="1">
      <c r="A201" s="101" t="s">
        <v>1448</v>
      </c>
      <c r="B201" s="101" t="s">
        <v>1450</v>
      </c>
      <c r="C201" s="102" t="s">
        <v>1449</v>
      </c>
      <c r="D201" s="64">
        <v>1498.29</v>
      </c>
      <c r="E201" s="64">
        <v>0</v>
      </c>
      <c r="F201" s="64">
        <f>E201*1.075</f>
        <v>0</v>
      </c>
      <c r="HQ201" s="110"/>
      <c r="HR201" s="110"/>
      <c r="HS201" s="110"/>
      <c r="HT201" s="110"/>
      <c r="HU201" s="110"/>
      <c r="HV201" s="110"/>
      <c r="HW201" s="110"/>
      <c r="HX201" s="110"/>
      <c r="HY201" s="110"/>
      <c r="HZ201" s="110"/>
      <c r="IA201" s="110"/>
      <c r="IB201" s="110"/>
      <c r="IC201" s="110"/>
      <c r="ID201" s="110"/>
      <c r="IE201" s="110"/>
      <c r="IF201" s="110"/>
      <c r="IG201" s="110"/>
    </row>
    <row r="202" spans="1:241" s="111" customFormat="1" ht="12.75" customHeight="1" hidden="1">
      <c r="A202" s="101" t="s">
        <v>1509</v>
      </c>
      <c r="B202" s="101" t="s">
        <v>1511</v>
      </c>
      <c r="C202" s="102" t="s">
        <v>1510</v>
      </c>
      <c r="D202" s="64">
        <v>8285.24</v>
      </c>
      <c r="E202" s="64">
        <v>246.58</v>
      </c>
      <c r="F202" s="64">
        <v>161.32</v>
      </c>
      <c r="HQ202" s="110"/>
      <c r="HR202" s="110"/>
      <c r="HS202" s="110"/>
      <c r="HT202" s="110"/>
      <c r="HU202" s="110"/>
      <c r="HV202" s="110"/>
      <c r="HW202" s="110"/>
      <c r="HX202" s="110"/>
      <c r="HY202" s="110"/>
      <c r="HZ202" s="110"/>
      <c r="IA202" s="110"/>
      <c r="IB202" s="110"/>
      <c r="IC202" s="110"/>
      <c r="ID202" s="110"/>
      <c r="IE202" s="110"/>
      <c r="IF202" s="110"/>
      <c r="IG202" s="110"/>
    </row>
    <row r="203" spans="1:241" s="111" customFormat="1" ht="12.75" hidden="1">
      <c r="A203" s="101" t="s">
        <v>1513</v>
      </c>
      <c r="B203" s="101" t="s">
        <v>1514</v>
      </c>
      <c r="C203" s="102" t="s">
        <v>1512</v>
      </c>
      <c r="D203" s="64">
        <v>29783.35</v>
      </c>
      <c r="E203" s="64">
        <v>27493.4</v>
      </c>
      <c r="F203" s="64">
        <v>15461.23</v>
      </c>
      <c r="HQ203" s="110"/>
      <c r="HR203" s="110"/>
      <c r="HS203" s="110"/>
      <c r="HT203" s="110"/>
      <c r="HU203" s="110"/>
      <c r="HV203" s="110"/>
      <c r="HW203" s="110"/>
      <c r="HX203" s="110"/>
      <c r="HY203" s="110"/>
      <c r="HZ203" s="110"/>
      <c r="IA203" s="110"/>
      <c r="IB203" s="110"/>
      <c r="IC203" s="110"/>
      <c r="ID203" s="110"/>
      <c r="IE203" s="110"/>
      <c r="IF203" s="110"/>
      <c r="IG203" s="110"/>
    </row>
    <row r="204" spans="1:241" s="111" customFormat="1" ht="12.75" hidden="1">
      <c r="A204" s="101" t="s">
        <v>1914</v>
      </c>
      <c r="B204" s="101" t="s">
        <v>1915</v>
      </c>
      <c r="C204" s="102" t="s">
        <v>1916</v>
      </c>
      <c r="D204" s="64"/>
      <c r="E204" s="64">
        <v>60.1</v>
      </c>
      <c r="F204" s="64">
        <v>2.05</v>
      </c>
      <c r="HQ204" s="110"/>
      <c r="HR204" s="110"/>
      <c r="HS204" s="110"/>
      <c r="HT204" s="110"/>
      <c r="HU204" s="110"/>
      <c r="HV204" s="110"/>
      <c r="HW204" s="110"/>
      <c r="HX204" s="110"/>
      <c r="HY204" s="110"/>
      <c r="HZ204" s="110"/>
      <c r="IA204" s="110"/>
      <c r="IB204" s="110"/>
      <c r="IC204" s="110"/>
      <c r="ID204" s="110"/>
      <c r="IE204" s="110"/>
      <c r="IF204" s="110"/>
      <c r="IG204" s="110"/>
    </row>
    <row r="205" spans="1:241" s="111" customFormat="1" ht="12.75" hidden="1">
      <c r="A205" s="101" t="s">
        <v>1954</v>
      </c>
      <c r="B205" s="101" t="s">
        <v>1988</v>
      </c>
      <c r="C205" s="102" t="s">
        <v>1955</v>
      </c>
      <c r="D205" s="64"/>
      <c r="E205" s="64"/>
      <c r="F205" s="64">
        <v>12689.46</v>
      </c>
      <c r="HQ205" s="110"/>
      <c r="HR205" s="110"/>
      <c r="HS205" s="110"/>
      <c r="HT205" s="110"/>
      <c r="HU205" s="110"/>
      <c r="HV205" s="110"/>
      <c r="HW205" s="110"/>
      <c r="HX205" s="110"/>
      <c r="HY205" s="110"/>
      <c r="HZ205" s="110"/>
      <c r="IA205" s="110"/>
      <c r="IB205" s="110"/>
      <c r="IC205" s="110"/>
      <c r="ID205" s="110"/>
      <c r="IE205" s="110"/>
      <c r="IF205" s="110"/>
      <c r="IG205" s="110"/>
    </row>
    <row r="206" spans="1:241" s="111" customFormat="1" ht="21.75" customHeight="1">
      <c r="A206" s="103" t="s">
        <v>703</v>
      </c>
      <c r="B206" s="119" t="s">
        <v>704</v>
      </c>
      <c r="C206" s="62"/>
      <c r="D206" s="62">
        <f>SUM(D207:D227)</f>
        <v>1661294.3200000003</v>
      </c>
      <c r="E206" s="62">
        <f>SUM(E207:E227)</f>
        <v>2357181.05</v>
      </c>
      <c r="F206" s="62">
        <f>SUM(F207:F227)</f>
        <v>2622310.42</v>
      </c>
      <c r="HQ206" s="110"/>
      <c r="HR206" s="110"/>
      <c r="HS206" s="110"/>
      <c r="HT206" s="110"/>
      <c r="HU206" s="110"/>
      <c r="HV206" s="110"/>
      <c r="HW206" s="110"/>
      <c r="HX206" s="110"/>
      <c r="HY206" s="110"/>
      <c r="HZ206" s="110"/>
      <c r="IA206" s="110"/>
      <c r="IB206" s="110"/>
      <c r="IC206" s="110"/>
      <c r="ID206" s="110"/>
      <c r="IE206" s="110"/>
      <c r="IF206" s="110"/>
      <c r="IG206" s="110"/>
    </row>
    <row r="207" spans="1:241" s="111" customFormat="1" ht="18">
      <c r="A207" s="101" t="s">
        <v>385</v>
      </c>
      <c r="B207" s="120" t="s">
        <v>273</v>
      </c>
      <c r="C207" s="142" t="s">
        <v>380</v>
      </c>
      <c r="D207" s="64">
        <v>181619.81</v>
      </c>
      <c r="E207" s="64">
        <v>590664.84</v>
      </c>
      <c r="F207" s="64">
        <v>990417.42</v>
      </c>
      <c r="HQ207" s="110"/>
      <c r="HR207" s="110"/>
      <c r="HS207" s="110"/>
      <c r="HT207" s="110"/>
      <c r="HU207" s="110"/>
      <c r="HV207" s="110"/>
      <c r="HW207" s="110"/>
      <c r="HX207" s="110"/>
      <c r="HY207" s="110"/>
      <c r="HZ207" s="110"/>
      <c r="IA207" s="110"/>
      <c r="IB207" s="110"/>
      <c r="IC207" s="110"/>
      <c r="ID207" s="110"/>
      <c r="IE207" s="110"/>
      <c r="IF207" s="110"/>
      <c r="IG207" s="110"/>
    </row>
    <row r="208" spans="1:241" s="111" customFormat="1" ht="12.75" hidden="1">
      <c r="A208" s="101" t="s">
        <v>705</v>
      </c>
      <c r="B208" s="120" t="s">
        <v>706</v>
      </c>
      <c r="C208" s="142" t="s">
        <v>145</v>
      </c>
      <c r="D208" s="64">
        <v>101545.33</v>
      </c>
      <c r="E208" s="64">
        <v>115273.29</v>
      </c>
      <c r="F208" s="64">
        <v>69768.02</v>
      </c>
      <c r="HQ208" s="110"/>
      <c r="HR208" s="110"/>
      <c r="HS208" s="110"/>
      <c r="HT208" s="110"/>
      <c r="HU208" s="110"/>
      <c r="HV208" s="110"/>
      <c r="HW208" s="110"/>
      <c r="HX208" s="110"/>
      <c r="HY208" s="110"/>
      <c r="HZ208" s="110"/>
      <c r="IA208" s="110"/>
      <c r="IB208" s="110"/>
      <c r="IC208" s="110"/>
      <c r="ID208" s="110"/>
      <c r="IE208" s="110"/>
      <c r="IF208" s="110"/>
      <c r="IG208" s="110"/>
    </row>
    <row r="209" spans="1:241" s="111" customFormat="1" ht="12.75" hidden="1">
      <c r="A209" s="101" t="s">
        <v>707</v>
      </c>
      <c r="B209" s="120" t="s">
        <v>708</v>
      </c>
      <c r="C209" s="142" t="s">
        <v>91</v>
      </c>
      <c r="D209" s="64">
        <v>84911.66</v>
      </c>
      <c r="E209" s="64">
        <v>138344.71</v>
      </c>
      <c r="F209" s="64">
        <v>100876.7</v>
      </c>
      <c r="HQ209" s="110"/>
      <c r="HR209" s="110"/>
      <c r="HS209" s="110"/>
      <c r="HT209" s="110"/>
      <c r="HU209" s="110"/>
      <c r="HV209" s="110"/>
      <c r="HW209" s="110"/>
      <c r="HX209" s="110"/>
      <c r="HY209" s="110"/>
      <c r="HZ209" s="110"/>
      <c r="IA209" s="110"/>
      <c r="IB209" s="110"/>
      <c r="IC209" s="110"/>
      <c r="ID209" s="110"/>
      <c r="IE209" s="110"/>
      <c r="IF209" s="110"/>
      <c r="IG209" s="110"/>
    </row>
    <row r="210" spans="1:241" s="111" customFormat="1" ht="12.75" hidden="1">
      <c r="A210" s="101" t="s">
        <v>709</v>
      </c>
      <c r="B210" s="120" t="s">
        <v>710</v>
      </c>
      <c r="C210" s="142" t="s">
        <v>146</v>
      </c>
      <c r="D210" s="64">
        <v>49633.1</v>
      </c>
      <c r="E210" s="64">
        <v>23344.31</v>
      </c>
      <c r="F210" s="64">
        <v>30374.08</v>
      </c>
      <c r="HQ210" s="110"/>
      <c r="HR210" s="110"/>
      <c r="HS210" s="110"/>
      <c r="HT210" s="110"/>
      <c r="HU210" s="110"/>
      <c r="HV210" s="110"/>
      <c r="HW210" s="110"/>
      <c r="HX210" s="110"/>
      <c r="HY210" s="110"/>
      <c r="HZ210" s="110"/>
      <c r="IA210" s="110"/>
      <c r="IB210" s="110"/>
      <c r="IC210" s="110"/>
      <c r="ID210" s="110"/>
      <c r="IE210" s="110"/>
      <c r="IF210" s="110"/>
      <c r="IG210" s="110"/>
    </row>
    <row r="211" spans="1:241" s="111" customFormat="1" ht="12.75" hidden="1">
      <c r="A211" s="101" t="s">
        <v>711</v>
      </c>
      <c r="B211" s="120" t="s">
        <v>712</v>
      </c>
      <c r="C211" s="142" t="s">
        <v>93</v>
      </c>
      <c r="D211" s="64">
        <v>9651.16</v>
      </c>
      <c r="E211" s="64">
        <v>12649.2</v>
      </c>
      <c r="F211" s="64">
        <v>8622</v>
      </c>
      <c r="HQ211" s="110"/>
      <c r="HR211" s="110"/>
      <c r="HS211" s="110"/>
      <c r="HT211" s="110"/>
      <c r="HU211" s="110"/>
      <c r="HV211" s="110"/>
      <c r="HW211" s="110"/>
      <c r="HX211" s="110"/>
      <c r="HY211" s="110"/>
      <c r="HZ211" s="110"/>
      <c r="IA211" s="110"/>
      <c r="IB211" s="110"/>
      <c r="IC211" s="110"/>
      <c r="ID211" s="110"/>
      <c r="IE211" s="110"/>
      <c r="IF211" s="110"/>
      <c r="IG211" s="110"/>
    </row>
    <row r="212" spans="1:241" s="111" customFormat="1" ht="12.75" hidden="1">
      <c r="A212" s="101" t="s">
        <v>1060</v>
      </c>
      <c r="B212" s="120" t="s">
        <v>274</v>
      </c>
      <c r="C212" s="142" t="s">
        <v>374</v>
      </c>
      <c r="D212" s="64">
        <v>22169.8</v>
      </c>
      <c r="E212" s="64">
        <v>27381.75</v>
      </c>
      <c r="F212" s="64">
        <v>18567.62</v>
      </c>
      <c r="HQ212" s="110"/>
      <c r="HR212" s="110"/>
      <c r="HS212" s="110"/>
      <c r="HT212" s="110"/>
      <c r="HU212" s="110"/>
      <c r="HV212" s="110"/>
      <c r="HW212" s="110"/>
      <c r="HX212" s="110"/>
      <c r="HY212" s="110"/>
      <c r="HZ212" s="110"/>
      <c r="IA212" s="110"/>
      <c r="IB212" s="110"/>
      <c r="IC212" s="110"/>
      <c r="ID212" s="110"/>
      <c r="IE212" s="110"/>
      <c r="IF212" s="110"/>
      <c r="IG212" s="110"/>
    </row>
    <row r="213" spans="1:241" s="111" customFormat="1" ht="12.75" hidden="1">
      <c r="A213" s="101" t="s">
        <v>6</v>
      </c>
      <c r="B213" s="120" t="s">
        <v>713</v>
      </c>
      <c r="C213" s="142" t="s">
        <v>92</v>
      </c>
      <c r="D213" s="64">
        <v>2900.4</v>
      </c>
      <c r="E213" s="64">
        <v>3770.8</v>
      </c>
      <c r="F213" s="64">
        <v>4888</v>
      </c>
      <c r="HQ213" s="110"/>
      <c r="HR213" s="110"/>
      <c r="HS213" s="110"/>
      <c r="HT213" s="110"/>
      <c r="HU213" s="110"/>
      <c r="HV213" s="110"/>
      <c r="HW213" s="110"/>
      <c r="HX213" s="110"/>
      <c r="HY213" s="110"/>
      <c r="HZ213" s="110"/>
      <c r="IA213" s="110"/>
      <c r="IB213" s="110"/>
      <c r="IC213" s="110"/>
      <c r="ID213" s="110"/>
      <c r="IE213" s="110"/>
      <c r="IF213" s="110"/>
      <c r="IG213" s="110"/>
    </row>
    <row r="214" spans="1:241" s="111" customFormat="1" ht="12.75" hidden="1">
      <c r="A214" s="101" t="s">
        <v>718</v>
      </c>
      <c r="B214" s="120" t="s">
        <v>719</v>
      </c>
      <c r="C214" s="142" t="s">
        <v>150</v>
      </c>
      <c r="D214" s="64">
        <v>278664.3</v>
      </c>
      <c r="E214" s="64">
        <v>382948.33</v>
      </c>
      <c r="F214" s="64">
        <v>365328</v>
      </c>
      <c r="HQ214" s="110"/>
      <c r="HR214" s="110"/>
      <c r="HS214" s="110"/>
      <c r="HT214" s="110"/>
      <c r="HU214" s="110"/>
      <c r="HV214" s="110"/>
      <c r="HW214" s="110"/>
      <c r="HX214" s="110"/>
      <c r="HY214" s="110"/>
      <c r="HZ214" s="110"/>
      <c r="IA214" s="110"/>
      <c r="IB214" s="110"/>
      <c r="IC214" s="110"/>
      <c r="ID214" s="110"/>
      <c r="IE214" s="110"/>
      <c r="IF214" s="110"/>
      <c r="IG214" s="110"/>
    </row>
    <row r="215" spans="1:241" s="111" customFormat="1" ht="12.75" hidden="1">
      <c r="A215" s="101" t="s">
        <v>721</v>
      </c>
      <c r="B215" s="120" t="s">
        <v>722</v>
      </c>
      <c r="C215" s="142" t="s">
        <v>152</v>
      </c>
      <c r="D215" s="64">
        <v>2221.27</v>
      </c>
      <c r="E215" s="64">
        <v>2639.64</v>
      </c>
      <c r="F215" s="64">
        <v>1726.95</v>
      </c>
      <c r="HQ215" s="110"/>
      <c r="HR215" s="110"/>
      <c r="HS215" s="110"/>
      <c r="HT215" s="110"/>
      <c r="HU215" s="110"/>
      <c r="HV215" s="110"/>
      <c r="HW215" s="110"/>
      <c r="HX215" s="110"/>
      <c r="HY215" s="110"/>
      <c r="HZ215" s="110"/>
      <c r="IA215" s="110"/>
      <c r="IB215" s="110"/>
      <c r="IC215" s="110"/>
      <c r="ID215" s="110"/>
      <c r="IE215" s="110"/>
      <c r="IF215" s="110"/>
      <c r="IG215" s="110"/>
    </row>
    <row r="216" spans="1:241" s="111" customFormat="1" ht="18" hidden="1">
      <c r="A216" s="101" t="s">
        <v>723</v>
      </c>
      <c r="B216" s="120" t="s">
        <v>724</v>
      </c>
      <c r="C216" s="142" t="s">
        <v>95</v>
      </c>
      <c r="D216" s="64">
        <v>483.5</v>
      </c>
      <c r="E216" s="64">
        <v>570.87</v>
      </c>
      <c r="F216" s="64">
        <v>373.48</v>
      </c>
      <c r="HQ216" s="110"/>
      <c r="HR216" s="110"/>
      <c r="HS216" s="110"/>
      <c r="HT216" s="110"/>
      <c r="HU216" s="110"/>
      <c r="HV216" s="110"/>
      <c r="HW216" s="110"/>
      <c r="HX216" s="110"/>
      <c r="HY216" s="110"/>
      <c r="HZ216" s="110"/>
      <c r="IA216" s="110"/>
      <c r="IB216" s="110"/>
      <c r="IC216" s="110"/>
      <c r="ID216" s="110"/>
      <c r="IE216" s="110"/>
      <c r="IF216" s="110"/>
      <c r="IG216" s="110"/>
    </row>
    <row r="217" spans="1:241" s="111" customFormat="1" ht="12.75" hidden="1">
      <c r="A217" s="101" t="s">
        <v>725</v>
      </c>
      <c r="B217" s="120" t="s">
        <v>368</v>
      </c>
      <c r="C217" s="142" t="s">
        <v>153</v>
      </c>
      <c r="D217" s="64">
        <v>113.16</v>
      </c>
      <c r="E217" s="64">
        <v>133.01</v>
      </c>
      <c r="F217" s="64">
        <v>40.21</v>
      </c>
      <c r="HQ217" s="110"/>
      <c r="HR217" s="110"/>
      <c r="HS217" s="110"/>
      <c r="HT217" s="110"/>
      <c r="HU217" s="110"/>
      <c r="HV217" s="110"/>
      <c r="HW217" s="110"/>
      <c r="HX217" s="110"/>
      <c r="HY217" s="110"/>
      <c r="HZ217" s="110"/>
      <c r="IA217" s="110"/>
      <c r="IB217" s="110"/>
      <c r="IC217" s="110"/>
      <c r="ID217" s="110"/>
      <c r="IE217" s="110"/>
      <c r="IF217" s="110"/>
      <c r="IG217" s="110"/>
    </row>
    <row r="218" spans="1:241" s="111" customFormat="1" ht="12.75" hidden="1">
      <c r="A218" s="101" t="s">
        <v>727</v>
      </c>
      <c r="B218" s="120" t="s">
        <v>728</v>
      </c>
      <c r="C218" s="142" t="s">
        <v>94</v>
      </c>
      <c r="D218" s="64">
        <v>98350.7</v>
      </c>
      <c r="E218" s="64">
        <v>96187.3</v>
      </c>
      <c r="F218" s="64">
        <v>71198.43</v>
      </c>
      <c r="HQ218" s="110"/>
      <c r="HR218" s="110"/>
      <c r="HS218" s="110"/>
      <c r="HT218" s="110"/>
      <c r="HU218" s="110"/>
      <c r="HV218" s="110"/>
      <c r="HW218" s="110"/>
      <c r="HX218" s="110"/>
      <c r="HY218" s="110"/>
      <c r="HZ218" s="110"/>
      <c r="IA218" s="110"/>
      <c r="IB218" s="110"/>
      <c r="IC218" s="110"/>
      <c r="ID218" s="110"/>
      <c r="IE218" s="110"/>
      <c r="IF218" s="110"/>
      <c r="IG218" s="110"/>
    </row>
    <row r="219" spans="1:241" s="111" customFormat="1" ht="12.75" hidden="1">
      <c r="A219" s="101" t="s">
        <v>1103</v>
      </c>
      <c r="B219" s="120" t="s">
        <v>729</v>
      </c>
      <c r="C219" s="142" t="s">
        <v>154</v>
      </c>
      <c r="D219" s="64">
        <v>103.88</v>
      </c>
      <c r="E219" s="64">
        <v>122.1</v>
      </c>
      <c r="F219" s="64">
        <v>98.03</v>
      </c>
      <c r="HQ219" s="110"/>
      <c r="HR219" s="110"/>
      <c r="HS219" s="110"/>
      <c r="HT219" s="110"/>
      <c r="HU219" s="110"/>
      <c r="HV219" s="110"/>
      <c r="HW219" s="110"/>
      <c r="HX219" s="110"/>
      <c r="HY219" s="110"/>
      <c r="HZ219" s="110"/>
      <c r="IA219" s="110"/>
      <c r="IB219" s="110"/>
      <c r="IC219" s="110"/>
      <c r="ID219" s="110"/>
      <c r="IE219" s="110"/>
      <c r="IF219" s="110"/>
      <c r="IG219" s="110"/>
    </row>
    <row r="220" spans="1:241" s="111" customFormat="1" ht="12" customHeight="1" hidden="1">
      <c r="A220" s="101" t="s">
        <v>730</v>
      </c>
      <c r="B220" s="120" t="s">
        <v>275</v>
      </c>
      <c r="C220" s="142" t="s">
        <v>155</v>
      </c>
      <c r="D220" s="64">
        <v>45324.78</v>
      </c>
      <c r="E220" s="64">
        <v>44686.88</v>
      </c>
      <c r="F220" s="64">
        <v>0</v>
      </c>
      <c r="HQ220" s="110"/>
      <c r="HR220" s="110"/>
      <c r="HS220" s="110"/>
      <c r="HT220" s="110"/>
      <c r="HU220" s="110"/>
      <c r="HV220" s="110"/>
      <c r="HW220" s="110"/>
      <c r="HX220" s="110"/>
      <c r="HY220" s="110"/>
      <c r="HZ220" s="110"/>
      <c r="IA220" s="110"/>
      <c r="IB220" s="110"/>
      <c r="IC220" s="110"/>
      <c r="ID220" s="110"/>
      <c r="IE220" s="110"/>
      <c r="IF220" s="110"/>
      <c r="IG220" s="110"/>
    </row>
    <row r="221" spans="1:241" s="111" customFormat="1" ht="12.75" hidden="1">
      <c r="A221" s="101" t="s">
        <v>732</v>
      </c>
      <c r="B221" s="120" t="s">
        <v>733</v>
      </c>
      <c r="C221" s="142" t="s">
        <v>157</v>
      </c>
      <c r="D221" s="64">
        <v>9855.56</v>
      </c>
      <c r="E221" s="64">
        <v>32953.45</v>
      </c>
      <c r="F221" s="64">
        <v>40317.61</v>
      </c>
      <c r="HQ221" s="110"/>
      <c r="HR221" s="110"/>
      <c r="HS221" s="110"/>
      <c r="HT221" s="110"/>
      <c r="HU221" s="110"/>
      <c r="HV221" s="110"/>
      <c r="HW221" s="110"/>
      <c r="HX221" s="110"/>
      <c r="HY221" s="110"/>
      <c r="HZ221" s="110"/>
      <c r="IA221" s="110"/>
      <c r="IB221" s="110"/>
      <c r="IC221" s="110"/>
      <c r="ID221" s="110"/>
      <c r="IE221" s="110"/>
      <c r="IF221" s="110"/>
      <c r="IG221" s="110"/>
    </row>
    <row r="222" spans="1:241" s="146" customFormat="1" ht="12.75" hidden="1">
      <c r="A222" s="101" t="s">
        <v>189</v>
      </c>
      <c r="B222" s="101" t="s">
        <v>194</v>
      </c>
      <c r="C222" s="102" t="s">
        <v>192</v>
      </c>
      <c r="D222" s="64">
        <v>338893.68</v>
      </c>
      <c r="E222" s="64">
        <v>472608.74</v>
      </c>
      <c r="F222" s="64">
        <v>547712.79</v>
      </c>
      <c r="HQ222" s="147"/>
      <c r="HR222" s="147"/>
      <c r="HS222" s="147"/>
      <c r="HT222" s="147"/>
      <c r="HU222" s="147"/>
      <c r="HV222" s="147"/>
      <c r="HW222" s="147"/>
      <c r="HX222" s="147"/>
      <c r="HY222" s="147"/>
      <c r="HZ222" s="147"/>
      <c r="IA222" s="147"/>
      <c r="IB222" s="147"/>
      <c r="IC222" s="147"/>
      <c r="ID222" s="147"/>
      <c r="IE222" s="147"/>
      <c r="IF222" s="147"/>
      <c r="IG222" s="147"/>
    </row>
    <row r="223" spans="1:241" s="111" customFormat="1" ht="12.75" customHeight="1" hidden="1">
      <c r="A223" s="101" t="s">
        <v>1105</v>
      </c>
      <c r="B223" s="101" t="s">
        <v>1106</v>
      </c>
      <c r="C223" s="102" t="s">
        <v>1056</v>
      </c>
      <c r="D223" s="64">
        <v>69289.05</v>
      </c>
      <c r="E223" s="64">
        <v>18234.89</v>
      </c>
      <c r="F223" s="64">
        <v>0</v>
      </c>
      <c r="HQ223" s="110"/>
      <c r="HR223" s="110"/>
      <c r="HS223" s="110"/>
      <c r="HT223" s="110"/>
      <c r="HU223" s="110"/>
      <c r="HV223" s="110"/>
      <c r="HW223" s="110"/>
      <c r="HX223" s="110"/>
      <c r="HY223" s="110"/>
      <c r="HZ223" s="110"/>
      <c r="IA223" s="110"/>
      <c r="IB223" s="110"/>
      <c r="IC223" s="110"/>
      <c r="ID223" s="110"/>
      <c r="IE223" s="110"/>
      <c r="IF223" s="110"/>
      <c r="IG223" s="110"/>
    </row>
    <row r="224" spans="1:241" s="111" customFormat="1" ht="12.75" customHeight="1" hidden="1">
      <c r="A224" s="101" t="s">
        <v>1126</v>
      </c>
      <c r="B224" s="101" t="s">
        <v>1127</v>
      </c>
      <c r="C224" s="102" t="s">
        <v>1117</v>
      </c>
      <c r="D224" s="64">
        <v>475.62</v>
      </c>
      <c r="E224" s="64">
        <v>680.71</v>
      </c>
      <c r="F224" s="64">
        <v>687.85</v>
      </c>
      <c r="HQ224" s="110"/>
      <c r="HR224" s="110"/>
      <c r="HS224" s="110"/>
      <c r="HT224" s="110"/>
      <c r="HU224" s="110"/>
      <c r="HV224" s="110"/>
      <c r="HW224" s="110"/>
      <c r="HX224" s="110"/>
      <c r="HY224" s="110"/>
      <c r="HZ224" s="110"/>
      <c r="IA224" s="110"/>
      <c r="IB224" s="110"/>
      <c r="IC224" s="110"/>
      <c r="ID224" s="110"/>
      <c r="IE224" s="110"/>
      <c r="IF224" s="110"/>
      <c r="IG224" s="110"/>
    </row>
    <row r="225" spans="1:241" s="111" customFormat="1" ht="12.75" customHeight="1" hidden="1">
      <c r="A225" s="101" t="s">
        <v>1148</v>
      </c>
      <c r="B225" s="101" t="s">
        <v>1149</v>
      </c>
      <c r="C225" s="102" t="s">
        <v>1129</v>
      </c>
      <c r="D225" s="64">
        <v>1098.2</v>
      </c>
      <c r="E225" s="64">
        <v>95.67</v>
      </c>
      <c r="F225" s="64"/>
      <c r="HQ225" s="110"/>
      <c r="HR225" s="110"/>
      <c r="HS225" s="110"/>
      <c r="HT225" s="110"/>
      <c r="HU225" s="110"/>
      <c r="HV225" s="110"/>
      <c r="HW225" s="110"/>
      <c r="HX225" s="110"/>
      <c r="HY225" s="110"/>
      <c r="HZ225" s="110"/>
      <c r="IA225" s="110"/>
      <c r="IB225" s="110"/>
      <c r="IC225" s="110"/>
      <c r="ID225" s="110"/>
      <c r="IE225" s="110"/>
      <c r="IF225" s="110"/>
      <c r="IG225" s="110"/>
    </row>
    <row r="226" spans="1:241" s="111" customFormat="1" ht="12.75" hidden="1">
      <c r="A226" s="101" t="s">
        <v>1154</v>
      </c>
      <c r="B226" s="101" t="s">
        <v>1156</v>
      </c>
      <c r="C226" s="102" t="s">
        <v>1155</v>
      </c>
      <c r="D226" s="64">
        <v>146710.32</v>
      </c>
      <c r="E226" s="64">
        <v>172887.36</v>
      </c>
      <c r="F226" s="64">
        <v>141000.61</v>
      </c>
      <c r="HQ226" s="110"/>
      <c r="HR226" s="110"/>
      <c r="HS226" s="110"/>
      <c r="HT226" s="110"/>
      <c r="HU226" s="110"/>
      <c r="HV226" s="110"/>
      <c r="HW226" s="110"/>
      <c r="HX226" s="110"/>
      <c r="HY226" s="110"/>
      <c r="HZ226" s="110"/>
      <c r="IA226" s="110"/>
      <c r="IB226" s="110"/>
      <c r="IC226" s="110"/>
      <c r="ID226" s="110"/>
      <c r="IE226" s="110"/>
      <c r="IF226" s="110"/>
      <c r="IG226" s="110"/>
    </row>
    <row r="227" spans="1:6" s="147" customFormat="1" ht="12.75">
      <c r="A227" s="103" t="s">
        <v>1081</v>
      </c>
      <c r="B227" s="176" t="s">
        <v>1084</v>
      </c>
      <c r="C227" s="103"/>
      <c r="D227" s="62">
        <f>SUM(D228:D253)</f>
        <v>217279.03999999998</v>
      </c>
      <c r="E227" s="62">
        <f>SUM(E228:E257)</f>
        <v>221003.19999999998</v>
      </c>
      <c r="F227" s="62">
        <f>SUM(F228:F264)</f>
        <v>230312.62000000002</v>
      </c>
    </row>
    <row r="228" spans="1:6" ht="12.75" customHeight="1" hidden="1">
      <c r="A228" s="101" t="s">
        <v>1297</v>
      </c>
      <c r="B228" s="101" t="s">
        <v>1299</v>
      </c>
      <c r="C228" s="102" t="s">
        <v>1295</v>
      </c>
      <c r="D228" s="64">
        <v>1463.63</v>
      </c>
      <c r="E228" s="64">
        <v>8143.23</v>
      </c>
      <c r="F228" s="64">
        <v>9962.55</v>
      </c>
    </row>
    <row r="229" spans="1:6" ht="12.75" customHeight="1" hidden="1">
      <c r="A229" s="101" t="s">
        <v>1311</v>
      </c>
      <c r="B229" s="101" t="s">
        <v>1312</v>
      </c>
      <c r="C229" s="102" t="s">
        <v>1290</v>
      </c>
      <c r="D229" s="64">
        <v>56.43</v>
      </c>
      <c r="E229" s="64"/>
      <c r="F229" s="64"/>
    </row>
    <row r="230" spans="1:6" ht="12.75" customHeight="1" hidden="1">
      <c r="A230" s="101" t="s">
        <v>1321</v>
      </c>
      <c r="B230" s="101" t="s">
        <v>1322</v>
      </c>
      <c r="C230" s="102" t="s">
        <v>388</v>
      </c>
      <c r="D230" s="64">
        <v>32766.32</v>
      </c>
      <c r="E230" s="64">
        <v>33346.57</v>
      </c>
      <c r="F230" s="64"/>
    </row>
    <row r="231" spans="1:6" ht="12.75" customHeight="1" hidden="1">
      <c r="A231" s="101" t="s">
        <v>1324</v>
      </c>
      <c r="B231" s="101" t="s">
        <v>1325</v>
      </c>
      <c r="C231" s="102" t="s">
        <v>1055</v>
      </c>
      <c r="D231" s="64">
        <v>24278.49</v>
      </c>
      <c r="E231" s="64">
        <v>4518.17</v>
      </c>
      <c r="F231" s="64">
        <v>3453.71</v>
      </c>
    </row>
    <row r="232" spans="1:6" ht="12.75" customHeight="1" hidden="1">
      <c r="A232" s="101" t="s">
        <v>1328</v>
      </c>
      <c r="B232" s="101" t="s">
        <v>1331</v>
      </c>
      <c r="C232" s="102" t="s">
        <v>1329</v>
      </c>
      <c r="D232" s="64">
        <v>102.57</v>
      </c>
      <c r="E232" s="64"/>
      <c r="F232" s="64"/>
    </row>
    <row r="233" spans="1:6" ht="12.75" customHeight="1" hidden="1">
      <c r="A233" s="101" t="s">
        <v>1407</v>
      </c>
      <c r="B233" s="101" t="s">
        <v>1408</v>
      </c>
      <c r="C233" s="102" t="s">
        <v>1409</v>
      </c>
      <c r="D233" s="64">
        <v>1456.17</v>
      </c>
      <c r="E233" s="64">
        <v>1480.95</v>
      </c>
      <c r="F233" s="64">
        <v>912.61</v>
      </c>
    </row>
    <row r="234" spans="1:6" ht="12.75" customHeight="1" hidden="1">
      <c r="A234" s="101" t="s">
        <v>1454</v>
      </c>
      <c r="B234" s="101" t="s">
        <v>1455</v>
      </c>
      <c r="C234" s="102" t="s">
        <v>1395</v>
      </c>
      <c r="D234" s="64">
        <v>388.47</v>
      </c>
      <c r="E234" s="64">
        <v>34.82</v>
      </c>
      <c r="F234" s="64"/>
    </row>
    <row r="235" spans="1:6" ht="12.75" hidden="1">
      <c r="A235" s="101" t="s">
        <v>1456</v>
      </c>
      <c r="B235" s="101" t="s">
        <v>1457</v>
      </c>
      <c r="C235" s="102" t="s">
        <v>1401</v>
      </c>
      <c r="D235" s="64">
        <v>24296.93</v>
      </c>
      <c r="E235" s="64">
        <v>22556.96</v>
      </c>
      <c r="F235" s="64">
        <v>19682.43</v>
      </c>
    </row>
    <row r="236" spans="1:6" ht="12.75" customHeight="1" hidden="1">
      <c r="A236" s="101" t="s">
        <v>1462</v>
      </c>
      <c r="B236" s="101" t="s">
        <v>1463</v>
      </c>
      <c r="C236" s="102" t="s">
        <v>1396</v>
      </c>
      <c r="D236" s="64">
        <v>3176.95</v>
      </c>
      <c r="E236" s="64">
        <v>0</v>
      </c>
      <c r="F236" s="64"/>
    </row>
    <row r="237" spans="1:6" ht="12.75" customHeight="1" hidden="1">
      <c r="A237" s="101" t="s">
        <v>1464</v>
      </c>
      <c r="B237" s="101" t="s">
        <v>1465</v>
      </c>
      <c r="C237" s="102" t="s">
        <v>1432</v>
      </c>
      <c r="D237" s="64">
        <v>11117.23</v>
      </c>
      <c r="E237" s="64">
        <v>0</v>
      </c>
      <c r="F237" s="64"/>
    </row>
    <row r="238" spans="1:6" ht="11.25" customHeight="1" hidden="1">
      <c r="A238" s="101" t="s">
        <v>1466</v>
      </c>
      <c r="B238" s="101" t="s">
        <v>1467</v>
      </c>
      <c r="C238" s="102" t="s">
        <v>1399</v>
      </c>
      <c r="D238" s="64">
        <v>9343.47</v>
      </c>
      <c r="E238" s="64">
        <v>334.1</v>
      </c>
      <c r="F238" s="64"/>
    </row>
    <row r="239" spans="1:6" ht="15" customHeight="1" hidden="1">
      <c r="A239" s="101" t="s">
        <v>1568</v>
      </c>
      <c r="B239" s="101" t="s">
        <v>1569</v>
      </c>
      <c r="C239" s="102" t="s">
        <v>1560</v>
      </c>
      <c r="D239" s="64">
        <v>43865.11</v>
      </c>
      <c r="E239" s="64">
        <v>23269.38</v>
      </c>
      <c r="F239" s="64">
        <v>20401.55</v>
      </c>
    </row>
    <row r="240" spans="1:6" ht="20.25" customHeight="1" hidden="1">
      <c r="A240" s="101" t="s">
        <v>1571</v>
      </c>
      <c r="B240" s="101" t="s">
        <v>1573</v>
      </c>
      <c r="C240" s="102" t="s">
        <v>1402</v>
      </c>
      <c r="D240" s="64">
        <v>10701.24</v>
      </c>
      <c r="E240" s="64">
        <v>927.75</v>
      </c>
      <c r="F240" s="64"/>
    </row>
    <row r="241" spans="1:6" ht="12.75" customHeight="1" hidden="1">
      <c r="A241" s="101" t="s">
        <v>1634</v>
      </c>
      <c r="B241" s="101" t="s">
        <v>1637</v>
      </c>
      <c r="C241" s="102" t="s">
        <v>1622</v>
      </c>
      <c r="D241" s="64">
        <v>57.47</v>
      </c>
      <c r="E241" s="64">
        <v>17.57</v>
      </c>
      <c r="F241" s="64"/>
    </row>
    <row r="242" spans="1:6" ht="12.75" hidden="1">
      <c r="A242" s="101" t="s">
        <v>1635</v>
      </c>
      <c r="B242" s="101" t="s">
        <v>1636</v>
      </c>
      <c r="C242" s="102" t="s">
        <v>1612</v>
      </c>
      <c r="D242" s="64">
        <v>10170.93</v>
      </c>
      <c r="E242" s="64">
        <v>11472.13</v>
      </c>
      <c r="F242" s="64">
        <v>10059.73</v>
      </c>
    </row>
    <row r="243" spans="1:6" ht="12.75" customHeight="1" hidden="1">
      <c r="A243" s="101" t="s">
        <v>1667</v>
      </c>
      <c r="B243" s="101" t="s">
        <v>1669</v>
      </c>
      <c r="C243" s="102" t="s">
        <v>1668</v>
      </c>
      <c r="D243" s="64">
        <v>7002.79</v>
      </c>
      <c r="E243" s="64">
        <v>30.58</v>
      </c>
      <c r="F243" s="64"/>
    </row>
    <row r="244" spans="1:6" ht="12.75" customHeight="1" hidden="1">
      <c r="A244" s="101" t="s">
        <v>1670</v>
      </c>
      <c r="B244" s="101" t="s">
        <v>1672</v>
      </c>
      <c r="C244" s="102" t="s">
        <v>1671</v>
      </c>
      <c r="D244" s="64">
        <v>3659.37</v>
      </c>
      <c r="E244" s="64">
        <v>0</v>
      </c>
      <c r="F244" s="64"/>
    </row>
    <row r="245" spans="1:6" ht="12.75" customHeight="1" hidden="1">
      <c r="A245" s="101" t="s">
        <v>1673</v>
      </c>
      <c r="B245" s="101" t="s">
        <v>1791</v>
      </c>
      <c r="C245" s="102" t="s">
        <v>1554</v>
      </c>
      <c r="D245" s="64">
        <v>1352.95</v>
      </c>
      <c r="E245" s="64">
        <v>0</v>
      </c>
      <c r="F245" s="64"/>
    </row>
    <row r="246" spans="1:6" ht="12.75" customHeight="1" hidden="1">
      <c r="A246" s="101" t="s">
        <v>1675</v>
      </c>
      <c r="B246" s="101" t="s">
        <v>1676</v>
      </c>
      <c r="C246" s="102" t="s">
        <v>1551</v>
      </c>
      <c r="D246" s="64">
        <v>3807.37</v>
      </c>
      <c r="E246" s="64">
        <v>0</v>
      </c>
      <c r="F246" s="64"/>
    </row>
    <row r="247" spans="1:6" ht="12.75" customHeight="1" hidden="1">
      <c r="A247" s="101" t="s">
        <v>1752</v>
      </c>
      <c r="B247" s="101" t="s">
        <v>1792</v>
      </c>
      <c r="C247" s="102" t="s">
        <v>1727</v>
      </c>
      <c r="D247" s="64">
        <v>17024.37</v>
      </c>
      <c r="E247" s="64">
        <v>18078.42</v>
      </c>
      <c r="F247" s="64">
        <v>15393.88</v>
      </c>
    </row>
    <row r="248" spans="1:6" ht="12.75" customHeight="1" hidden="1">
      <c r="A248" s="101" t="s">
        <v>1753</v>
      </c>
      <c r="B248" s="101" t="s">
        <v>1793</v>
      </c>
      <c r="C248" s="102" t="s">
        <v>1556</v>
      </c>
      <c r="D248" s="64">
        <v>655.13</v>
      </c>
      <c r="E248" s="64">
        <v>26.27</v>
      </c>
      <c r="F248" s="64"/>
    </row>
    <row r="249" spans="1:6" ht="12.75" hidden="1">
      <c r="A249" s="101" t="s">
        <v>1769</v>
      </c>
      <c r="B249" s="101" t="s">
        <v>1794</v>
      </c>
      <c r="C249" s="102" t="s">
        <v>163</v>
      </c>
      <c r="D249" s="64">
        <v>182.43</v>
      </c>
      <c r="E249" s="64">
        <v>387.1</v>
      </c>
      <c r="F249" s="64">
        <v>230.54</v>
      </c>
    </row>
    <row r="250" spans="1:6" ht="12.75" hidden="1">
      <c r="A250" s="101" t="s">
        <v>1770</v>
      </c>
      <c r="B250" s="101" t="s">
        <v>1795</v>
      </c>
      <c r="C250" s="102" t="s">
        <v>162</v>
      </c>
      <c r="D250" s="64">
        <v>10.85</v>
      </c>
      <c r="E250" s="64">
        <v>23.02</v>
      </c>
      <c r="F250" s="64">
        <v>16.13</v>
      </c>
    </row>
    <row r="251" spans="1:6" ht="12.75" hidden="1">
      <c r="A251" s="101" t="s">
        <v>1775</v>
      </c>
      <c r="B251" s="101" t="s">
        <v>1796</v>
      </c>
      <c r="C251" s="102" t="s">
        <v>1711</v>
      </c>
      <c r="D251" s="64">
        <v>3949.92</v>
      </c>
      <c r="E251" s="64">
        <v>12609.77</v>
      </c>
      <c r="F251" s="64">
        <v>10034.6</v>
      </c>
    </row>
    <row r="252" spans="1:6" ht="12.75" customHeight="1" hidden="1">
      <c r="A252" s="101" t="s">
        <v>1797</v>
      </c>
      <c r="B252" s="101" t="s">
        <v>1798</v>
      </c>
      <c r="C252" s="102" t="s">
        <v>1799</v>
      </c>
      <c r="D252" s="64">
        <v>4991.59</v>
      </c>
      <c r="E252" s="64">
        <v>9041.49</v>
      </c>
      <c r="F252" s="64">
        <v>1799.16</v>
      </c>
    </row>
    <row r="253" spans="1:6" ht="12.75" customHeight="1" hidden="1">
      <c r="A253" s="101" t="s">
        <v>1800</v>
      </c>
      <c r="B253" s="101" t="s">
        <v>1801</v>
      </c>
      <c r="C253" s="102" t="s">
        <v>1721</v>
      </c>
      <c r="D253" s="64">
        <v>1400.86</v>
      </c>
      <c r="E253" s="64">
        <v>30325.43</v>
      </c>
      <c r="F253" s="64">
        <v>2136.66</v>
      </c>
    </row>
    <row r="254" spans="1:6" ht="12.75" customHeight="1" hidden="1">
      <c r="A254" s="101" t="s">
        <v>1864</v>
      </c>
      <c r="B254" s="101" t="s">
        <v>1865</v>
      </c>
      <c r="C254" s="102" t="s">
        <v>1724</v>
      </c>
      <c r="D254" s="64"/>
      <c r="E254" s="64">
        <v>4559.5</v>
      </c>
      <c r="F254" s="64"/>
    </row>
    <row r="255" spans="1:6" ht="12.75" customHeight="1" hidden="1">
      <c r="A255" s="101" t="s">
        <v>1866</v>
      </c>
      <c r="B255" s="101" t="s">
        <v>1867</v>
      </c>
      <c r="C255" s="102" t="s">
        <v>1550</v>
      </c>
      <c r="D255" s="64"/>
      <c r="E255" s="64">
        <v>21535.8</v>
      </c>
      <c r="F255" s="64">
        <v>7435.95</v>
      </c>
    </row>
    <row r="256" spans="1:6" ht="12.75" hidden="1">
      <c r="A256" s="101" t="s">
        <v>1877</v>
      </c>
      <c r="B256" s="101" t="s">
        <v>1908</v>
      </c>
      <c r="C256" s="102" t="s">
        <v>1718</v>
      </c>
      <c r="D256" s="64"/>
      <c r="E256" s="64">
        <v>10771.36</v>
      </c>
      <c r="F256" s="64">
        <v>3765.34</v>
      </c>
    </row>
    <row r="257" spans="1:6" ht="12.75" hidden="1">
      <c r="A257" s="101" t="s">
        <v>1917</v>
      </c>
      <c r="B257" s="101" t="s">
        <v>1918</v>
      </c>
      <c r="C257" s="102" t="s">
        <v>1919</v>
      </c>
      <c r="D257" s="64"/>
      <c r="E257" s="64">
        <v>7512.83</v>
      </c>
      <c r="F257" s="64">
        <v>57539.85</v>
      </c>
    </row>
    <row r="258" spans="1:6" ht="12.75" hidden="1">
      <c r="A258" s="101" t="s">
        <v>1963</v>
      </c>
      <c r="B258" s="101" t="s">
        <v>1965</v>
      </c>
      <c r="C258" s="102" t="s">
        <v>1782</v>
      </c>
      <c r="D258" s="64"/>
      <c r="E258" s="64"/>
      <c r="F258" s="64">
        <v>19941.32</v>
      </c>
    </row>
    <row r="259" spans="1:6" ht="12.75" hidden="1">
      <c r="A259" s="101" t="s">
        <v>1964</v>
      </c>
      <c r="B259" s="101" t="s">
        <v>1966</v>
      </c>
      <c r="C259" s="102" t="s">
        <v>1715</v>
      </c>
      <c r="D259" s="64"/>
      <c r="E259" s="64"/>
      <c r="F259" s="64">
        <v>38717.8</v>
      </c>
    </row>
    <row r="260" spans="1:6" ht="12.75" hidden="1">
      <c r="A260" s="101" t="s">
        <v>1977</v>
      </c>
      <c r="B260" s="101" t="s">
        <v>1978</v>
      </c>
      <c r="C260" s="102" t="s">
        <v>1780</v>
      </c>
      <c r="D260" s="64"/>
      <c r="E260" s="64"/>
      <c r="F260" s="64">
        <v>8.04</v>
      </c>
    </row>
    <row r="261" spans="1:6" ht="12.75" hidden="1">
      <c r="A261" s="101" t="s">
        <v>2678</v>
      </c>
      <c r="B261" s="101" t="s">
        <v>2679</v>
      </c>
      <c r="C261" s="102" t="s">
        <v>1912</v>
      </c>
      <c r="D261" s="64"/>
      <c r="E261" s="64"/>
      <c r="F261" s="64">
        <v>5791.95</v>
      </c>
    </row>
    <row r="262" spans="1:6" ht="12.75" hidden="1">
      <c r="A262" s="101" t="s">
        <v>2682</v>
      </c>
      <c r="B262" s="101" t="s">
        <v>2680</v>
      </c>
      <c r="C262" s="102" t="s">
        <v>2681</v>
      </c>
      <c r="D262" s="64"/>
      <c r="E262" s="64"/>
      <c r="F262" s="64">
        <v>1544.85</v>
      </c>
    </row>
    <row r="263" spans="1:6" ht="12.75" hidden="1">
      <c r="A263" s="101" t="s">
        <v>2683</v>
      </c>
      <c r="B263" s="101" t="s">
        <v>2684</v>
      </c>
      <c r="C263" s="102" t="s">
        <v>2685</v>
      </c>
      <c r="D263" s="64"/>
      <c r="E263" s="64"/>
      <c r="F263" s="64">
        <v>1435.93</v>
      </c>
    </row>
    <row r="264" spans="1:6" ht="12.75" hidden="1">
      <c r="A264" s="101" t="s">
        <v>2686</v>
      </c>
      <c r="B264" s="101" t="s">
        <v>2687</v>
      </c>
      <c r="C264" s="102" t="s">
        <v>1982</v>
      </c>
      <c r="D264" s="64"/>
      <c r="E264" s="64"/>
      <c r="F264" s="64">
        <v>48.04</v>
      </c>
    </row>
    <row r="265" spans="1:224" ht="12.75" customHeight="1">
      <c r="A265" s="103" t="s">
        <v>736</v>
      </c>
      <c r="B265" s="119" t="s">
        <v>1735</v>
      </c>
      <c r="C265" s="139"/>
      <c r="D265" s="62">
        <f>D266</f>
        <v>5424444.49</v>
      </c>
      <c r="E265" s="62">
        <f>E266</f>
        <v>5275607.96</v>
      </c>
      <c r="F265" s="62">
        <f>F266</f>
        <v>5114661.48</v>
      </c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110"/>
      <c r="AG265" s="110"/>
      <c r="AH265" s="110"/>
      <c r="AI265" s="110"/>
      <c r="AJ265" s="110"/>
      <c r="AK265" s="110"/>
      <c r="AL265" s="110"/>
      <c r="AM265" s="110"/>
      <c r="AN265" s="110"/>
      <c r="AO265" s="110"/>
      <c r="AP265" s="110"/>
      <c r="AQ265" s="110"/>
      <c r="AR265" s="110"/>
      <c r="AS265" s="110"/>
      <c r="AT265" s="110"/>
      <c r="AU265" s="110"/>
      <c r="AV265" s="110"/>
      <c r="AW265" s="110"/>
      <c r="AX265" s="110"/>
      <c r="AY265" s="110"/>
      <c r="AZ265" s="110"/>
      <c r="BA265" s="110"/>
      <c r="BB265" s="110"/>
      <c r="BC265" s="110"/>
      <c r="BD265" s="110"/>
      <c r="BE265" s="110"/>
      <c r="BF265" s="110"/>
      <c r="BG265" s="110"/>
      <c r="BH265" s="110"/>
      <c r="BI265" s="110"/>
      <c r="BJ265" s="110"/>
      <c r="BK265" s="110"/>
      <c r="BL265" s="110"/>
      <c r="BM265" s="110"/>
      <c r="BN265" s="110"/>
      <c r="BO265" s="110"/>
      <c r="BP265" s="110"/>
      <c r="BQ265" s="110"/>
      <c r="BR265" s="110"/>
      <c r="BS265" s="110"/>
      <c r="BT265" s="110"/>
      <c r="BU265" s="110"/>
      <c r="BV265" s="110"/>
      <c r="BW265" s="110"/>
      <c r="BX265" s="110"/>
      <c r="BY265" s="110"/>
      <c r="BZ265" s="110"/>
      <c r="CA265" s="110"/>
      <c r="CB265" s="110"/>
      <c r="CC265" s="110"/>
      <c r="CD265" s="110"/>
      <c r="CE265" s="110"/>
      <c r="CF265" s="110"/>
      <c r="CG265" s="110"/>
      <c r="CH265" s="110"/>
      <c r="CI265" s="110"/>
      <c r="CJ265" s="110"/>
      <c r="CK265" s="110"/>
      <c r="CL265" s="110"/>
      <c r="CM265" s="110"/>
      <c r="CN265" s="110"/>
      <c r="CO265" s="110"/>
      <c r="CP265" s="110"/>
      <c r="CQ265" s="110"/>
      <c r="CR265" s="110"/>
      <c r="CS265" s="110"/>
      <c r="CT265" s="110"/>
      <c r="CU265" s="110"/>
      <c r="CV265" s="110"/>
      <c r="CW265" s="110"/>
      <c r="CX265" s="110"/>
      <c r="CY265" s="110"/>
      <c r="CZ265" s="110"/>
      <c r="DA265" s="110"/>
      <c r="DB265" s="110"/>
      <c r="DC265" s="110"/>
      <c r="DD265" s="110"/>
      <c r="DE265" s="110"/>
      <c r="DF265" s="110"/>
      <c r="DG265" s="110"/>
      <c r="DH265" s="110"/>
      <c r="DI265" s="110"/>
      <c r="DJ265" s="110"/>
      <c r="DK265" s="110"/>
      <c r="DL265" s="110"/>
      <c r="DM265" s="110"/>
      <c r="DN265" s="110"/>
      <c r="DO265" s="110"/>
      <c r="DP265" s="110"/>
      <c r="DQ265" s="110"/>
      <c r="DR265" s="110"/>
      <c r="DS265" s="110"/>
      <c r="DT265" s="110"/>
      <c r="DU265" s="110"/>
      <c r="DV265" s="110"/>
      <c r="DW265" s="110"/>
      <c r="DX265" s="110"/>
      <c r="DY265" s="110"/>
      <c r="DZ265" s="110"/>
      <c r="EA265" s="110"/>
      <c r="EB265" s="110"/>
      <c r="EC265" s="110"/>
      <c r="ED265" s="110"/>
      <c r="EE265" s="110"/>
      <c r="EF265" s="110"/>
      <c r="EG265" s="110"/>
      <c r="EH265" s="110"/>
      <c r="EI265" s="110"/>
      <c r="EJ265" s="110"/>
      <c r="EK265" s="110"/>
      <c r="EL265" s="110"/>
      <c r="EM265" s="110"/>
      <c r="EN265" s="110"/>
      <c r="EO265" s="110"/>
      <c r="EP265" s="110"/>
      <c r="EQ265" s="110"/>
      <c r="ER265" s="110"/>
      <c r="ES265" s="110"/>
      <c r="ET265" s="110"/>
      <c r="EU265" s="110"/>
      <c r="EV265" s="110"/>
      <c r="EW265" s="110"/>
      <c r="EX265" s="110"/>
      <c r="EY265" s="110"/>
      <c r="EZ265" s="110"/>
      <c r="FA265" s="110"/>
      <c r="FB265" s="110"/>
      <c r="FC265" s="110"/>
      <c r="FD265" s="110"/>
      <c r="FE265" s="110"/>
      <c r="FF265" s="110"/>
      <c r="FG265" s="110"/>
      <c r="FH265" s="110"/>
      <c r="FI265" s="110"/>
      <c r="FJ265" s="110"/>
      <c r="FK265" s="110"/>
      <c r="FL265" s="110"/>
      <c r="FM265" s="110"/>
      <c r="FN265" s="110"/>
      <c r="FO265" s="110"/>
      <c r="FP265" s="110"/>
      <c r="FQ265" s="110"/>
      <c r="FR265" s="110"/>
      <c r="FS265" s="110"/>
      <c r="FT265" s="110"/>
      <c r="FU265" s="110"/>
      <c r="FV265" s="110"/>
      <c r="FW265" s="110"/>
      <c r="FX265" s="110"/>
      <c r="FY265" s="110"/>
      <c r="FZ265" s="110"/>
      <c r="GA265" s="110"/>
      <c r="GB265" s="110"/>
      <c r="GC265" s="110"/>
      <c r="GD265" s="110"/>
      <c r="GE265" s="110"/>
      <c r="GF265" s="110"/>
      <c r="GG265" s="110"/>
      <c r="GH265" s="110"/>
      <c r="GI265" s="110"/>
      <c r="GJ265" s="110"/>
      <c r="GK265" s="110"/>
      <c r="GL265" s="110"/>
      <c r="GM265" s="110"/>
      <c r="GN265" s="110"/>
      <c r="GO265" s="110"/>
      <c r="GP265" s="110"/>
      <c r="GQ265" s="110"/>
      <c r="GR265" s="110"/>
      <c r="GS265" s="110"/>
      <c r="GT265" s="110"/>
      <c r="GU265" s="110"/>
      <c r="GV265" s="110"/>
      <c r="GW265" s="110"/>
      <c r="GX265" s="110"/>
      <c r="GY265" s="110"/>
      <c r="GZ265" s="110"/>
      <c r="HA265" s="110"/>
      <c r="HB265" s="110"/>
      <c r="HC265" s="110"/>
      <c r="HD265" s="110"/>
      <c r="HE265" s="110"/>
      <c r="HF265" s="110"/>
      <c r="HG265" s="110"/>
      <c r="HH265" s="110"/>
      <c r="HI265" s="110"/>
      <c r="HJ265" s="110"/>
      <c r="HK265" s="110"/>
      <c r="HL265" s="110"/>
      <c r="HM265" s="110"/>
      <c r="HN265" s="110"/>
      <c r="HO265" s="110"/>
      <c r="HP265" s="110"/>
    </row>
    <row r="266" spans="1:6" ht="22.5">
      <c r="A266" s="103" t="s">
        <v>738</v>
      </c>
      <c r="B266" s="119" t="s">
        <v>739</v>
      </c>
      <c r="C266" s="139"/>
      <c r="D266" s="62">
        <f>SUM(D267:D268)</f>
        <v>5424444.49</v>
      </c>
      <c r="E266" s="62">
        <f>SUM(E267:E268)</f>
        <v>5275607.96</v>
      </c>
      <c r="F266" s="62">
        <f>SUM(F267:F268)</f>
        <v>5114661.48</v>
      </c>
    </row>
    <row r="267" spans="1:6" ht="12.75">
      <c r="A267" s="101" t="s">
        <v>740</v>
      </c>
      <c r="B267" s="120" t="s">
        <v>741</v>
      </c>
      <c r="C267" s="142" t="s">
        <v>87</v>
      </c>
      <c r="D267" s="64">
        <v>5314341.34</v>
      </c>
      <c r="E267" s="64">
        <v>5203466.19</v>
      </c>
      <c r="F267" s="64">
        <v>5087538.11</v>
      </c>
    </row>
    <row r="268" spans="1:6" ht="12.75">
      <c r="A268" s="101" t="s">
        <v>276</v>
      </c>
      <c r="B268" s="120" t="s">
        <v>1995</v>
      </c>
      <c r="C268" s="142" t="s">
        <v>87</v>
      </c>
      <c r="D268" s="64">
        <v>110103.15</v>
      </c>
      <c r="E268" s="64">
        <v>72141.77</v>
      </c>
      <c r="F268" s="64">
        <v>27123.37</v>
      </c>
    </row>
    <row r="269" spans="1:6" ht="22.5">
      <c r="A269" s="135" t="s">
        <v>277</v>
      </c>
      <c r="B269" s="136" t="s">
        <v>278</v>
      </c>
      <c r="C269" s="137"/>
      <c r="D269" s="138">
        <f>D270+D275</f>
        <v>39589328.93000001</v>
      </c>
      <c r="E269" s="138">
        <f>E270+E275</f>
        <v>44942653.730000004</v>
      </c>
      <c r="F269" s="138">
        <f>F270+F275</f>
        <v>45412431.43000001</v>
      </c>
    </row>
    <row r="270" spans="1:6" ht="22.5">
      <c r="A270" s="103" t="s">
        <v>279</v>
      </c>
      <c r="B270" s="119" t="s">
        <v>280</v>
      </c>
      <c r="C270" s="139"/>
      <c r="D270" s="62">
        <f>SUM(D271:D274)</f>
        <v>38470258.25000001</v>
      </c>
      <c r="E270" s="62">
        <f>SUM(E271:E274)</f>
        <v>43516385.830000006</v>
      </c>
      <c r="F270" s="62">
        <f>SUM(F271:F274)</f>
        <v>45165133.84</v>
      </c>
    </row>
    <row r="271" spans="1:6" ht="12.75">
      <c r="A271" s="101" t="s">
        <v>281</v>
      </c>
      <c r="B271" s="120" t="s">
        <v>282</v>
      </c>
      <c r="C271" s="142" t="s">
        <v>380</v>
      </c>
      <c r="D271" s="64">
        <v>37972839.09</v>
      </c>
      <c r="E271" s="64">
        <v>40300189.7</v>
      </c>
      <c r="F271" s="64">
        <v>41079133.27</v>
      </c>
    </row>
    <row r="272" spans="1:6" ht="18">
      <c r="A272" s="101" t="s">
        <v>381</v>
      </c>
      <c r="B272" s="120" t="s">
        <v>382</v>
      </c>
      <c r="C272" s="142" t="s">
        <v>380</v>
      </c>
      <c r="D272" s="64">
        <v>5127.83</v>
      </c>
      <c r="E272" s="64">
        <v>554250.34</v>
      </c>
      <c r="F272" s="64">
        <v>495024.35</v>
      </c>
    </row>
    <row r="273" spans="1:241" s="111" customFormat="1" ht="18">
      <c r="A273" s="101" t="s">
        <v>283</v>
      </c>
      <c r="B273" s="120" t="s">
        <v>383</v>
      </c>
      <c r="C273" s="142" t="s">
        <v>380</v>
      </c>
      <c r="D273" s="64">
        <v>479773.77</v>
      </c>
      <c r="E273" s="64">
        <v>525134.17</v>
      </c>
      <c r="F273" s="64">
        <v>560640.5</v>
      </c>
      <c r="HQ273" s="110"/>
      <c r="HR273" s="110"/>
      <c r="HS273" s="110"/>
      <c r="HT273" s="110"/>
      <c r="HU273" s="110"/>
      <c r="HV273" s="110"/>
      <c r="HW273" s="110"/>
      <c r="HX273" s="110"/>
      <c r="HY273" s="110"/>
      <c r="HZ273" s="110"/>
      <c r="IA273" s="110"/>
      <c r="IB273" s="110"/>
      <c r="IC273" s="110"/>
      <c r="ID273" s="110"/>
      <c r="IE273" s="110"/>
      <c r="IF273" s="110"/>
      <c r="IG273" s="110"/>
    </row>
    <row r="274" spans="1:241" s="111" customFormat="1" ht="12.75">
      <c r="A274" s="101" t="s">
        <v>1802</v>
      </c>
      <c r="B274" s="120" t="s">
        <v>1803</v>
      </c>
      <c r="C274" s="142" t="s">
        <v>1804</v>
      </c>
      <c r="D274" s="64">
        <v>12517.56</v>
      </c>
      <c r="E274" s="64">
        <v>2136811.62</v>
      </c>
      <c r="F274" s="64">
        <v>3030335.72</v>
      </c>
      <c r="HQ274" s="110"/>
      <c r="HR274" s="110"/>
      <c r="HS274" s="110"/>
      <c r="HT274" s="110"/>
      <c r="HU274" s="110"/>
      <c r="HV274" s="110"/>
      <c r="HW274" s="110"/>
      <c r="HX274" s="110"/>
      <c r="HY274" s="110"/>
      <c r="HZ274" s="110"/>
      <c r="IA274" s="110"/>
      <c r="IB274" s="110"/>
      <c r="IC274" s="110"/>
      <c r="ID274" s="110"/>
      <c r="IE274" s="110"/>
      <c r="IF274" s="110"/>
      <c r="IG274" s="110"/>
    </row>
    <row r="275" spans="1:241" s="111" customFormat="1" ht="12.75">
      <c r="A275" s="101" t="s">
        <v>1379</v>
      </c>
      <c r="B275" s="120" t="s">
        <v>1380</v>
      </c>
      <c r="C275" s="142"/>
      <c r="D275" s="64">
        <f>D276</f>
        <v>1119070.68</v>
      </c>
      <c r="E275" s="64">
        <f>E276</f>
        <v>1426267.9</v>
      </c>
      <c r="F275" s="64">
        <f>F276</f>
        <v>247297.59</v>
      </c>
      <c r="HQ275" s="110"/>
      <c r="HR275" s="110"/>
      <c r="HS275" s="110"/>
      <c r="HT275" s="110"/>
      <c r="HU275" s="110"/>
      <c r="HV275" s="110"/>
      <c r="HW275" s="110"/>
      <c r="HX275" s="110"/>
      <c r="HY275" s="110"/>
      <c r="HZ275" s="110"/>
      <c r="IA275" s="110"/>
      <c r="IB275" s="110"/>
      <c r="IC275" s="110"/>
      <c r="ID275" s="110"/>
      <c r="IE275" s="110"/>
      <c r="IF275" s="110"/>
      <c r="IG275" s="110"/>
    </row>
    <row r="276" spans="1:241" s="111" customFormat="1" ht="12.75">
      <c r="A276" s="101" t="s">
        <v>1381</v>
      </c>
      <c r="B276" s="120" t="s">
        <v>1380</v>
      </c>
      <c r="C276" s="142" t="s">
        <v>380</v>
      </c>
      <c r="D276" s="64">
        <v>1119070.68</v>
      </c>
      <c r="E276" s="64">
        <v>1426267.9</v>
      </c>
      <c r="F276" s="64">
        <v>247297.59</v>
      </c>
      <c r="HQ276" s="110"/>
      <c r="HR276" s="110"/>
      <c r="HS276" s="110"/>
      <c r="HT276" s="110"/>
      <c r="HU276" s="110"/>
      <c r="HV276" s="110"/>
      <c r="HW276" s="110"/>
      <c r="HX276" s="110"/>
      <c r="HY276" s="110"/>
      <c r="HZ276" s="110"/>
      <c r="IA276" s="110"/>
      <c r="IB276" s="110"/>
      <c r="IC276" s="110"/>
      <c r="ID276" s="110"/>
      <c r="IE276" s="110"/>
      <c r="IF276" s="110"/>
      <c r="IG276" s="110"/>
    </row>
    <row r="277" spans="1:241" s="111" customFormat="1" ht="12.75">
      <c r="A277" s="132" t="s">
        <v>208</v>
      </c>
      <c r="B277" s="133" t="s">
        <v>284</v>
      </c>
      <c r="C277" s="134"/>
      <c r="D277" s="131">
        <f aca="true" t="shared" si="0" ref="D277:F278">D278</f>
        <v>216948.37</v>
      </c>
      <c r="E277" s="131">
        <f t="shared" si="0"/>
        <v>463000.74</v>
      </c>
      <c r="F277" s="131">
        <f t="shared" si="0"/>
        <v>513729.53</v>
      </c>
      <c r="HQ277" s="110"/>
      <c r="HR277" s="110"/>
      <c r="HS277" s="110"/>
      <c r="HT277" s="110"/>
      <c r="HU277" s="110"/>
      <c r="HV277" s="110"/>
      <c r="HW277" s="110"/>
      <c r="HX277" s="110"/>
      <c r="HY277" s="110"/>
      <c r="HZ277" s="110"/>
      <c r="IA277" s="110"/>
      <c r="IB277" s="110"/>
      <c r="IC277" s="110"/>
      <c r="ID277" s="110"/>
      <c r="IE277" s="110"/>
      <c r="IF277" s="110"/>
      <c r="IG277" s="110"/>
    </row>
    <row r="278" spans="1:241" s="111" customFormat="1" ht="12.75">
      <c r="A278" s="135" t="s">
        <v>210</v>
      </c>
      <c r="B278" s="136" t="s">
        <v>285</v>
      </c>
      <c r="C278" s="137"/>
      <c r="D278" s="138">
        <f t="shared" si="0"/>
        <v>216948.37</v>
      </c>
      <c r="E278" s="138">
        <f t="shared" si="0"/>
        <v>463000.74</v>
      </c>
      <c r="F278" s="138">
        <f t="shared" si="0"/>
        <v>513729.53</v>
      </c>
      <c r="HQ278" s="110"/>
      <c r="HR278" s="110"/>
      <c r="HS278" s="110"/>
      <c r="HT278" s="110"/>
      <c r="HU278" s="110"/>
      <c r="HV278" s="110"/>
      <c r="HW278" s="110"/>
      <c r="HX278" s="110"/>
      <c r="HY278" s="110"/>
      <c r="HZ278" s="110"/>
      <c r="IA278" s="110"/>
      <c r="IB278" s="110"/>
      <c r="IC278" s="110"/>
      <c r="ID278" s="110"/>
      <c r="IE278" s="110"/>
      <c r="IF278" s="110"/>
      <c r="IG278" s="110"/>
    </row>
    <row r="279" spans="1:241" s="111" customFormat="1" ht="12.75">
      <c r="A279" s="103" t="s">
        <v>212</v>
      </c>
      <c r="B279" s="119" t="s">
        <v>286</v>
      </c>
      <c r="C279" s="139"/>
      <c r="D279" s="62">
        <f>SUM(D280:D280)</f>
        <v>216948.37</v>
      </c>
      <c r="E279" s="62">
        <f>SUM(E280:E280)</f>
        <v>463000.74</v>
      </c>
      <c r="F279" s="62">
        <f>SUM(F280:F280)</f>
        <v>513729.53</v>
      </c>
      <c r="HQ279" s="110"/>
      <c r="HR279" s="110"/>
      <c r="HS279" s="110"/>
      <c r="HT279" s="110"/>
      <c r="HU279" s="110"/>
      <c r="HV279" s="110"/>
      <c r="HW279" s="110"/>
      <c r="HX279" s="110"/>
      <c r="HY279" s="110"/>
      <c r="HZ279" s="110"/>
      <c r="IA279" s="110"/>
      <c r="IB279" s="110"/>
      <c r="IC279" s="110"/>
      <c r="ID279" s="110"/>
      <c r="IE279" s="110"/>
      <c r="IF279" s="110"/>
      <c r="IG279" s="110"/>
    </row>
    <row r="280" spans="1:241" s="111" customFormat="1" ht="12.75">
      <c r="A280" s="101" t="s">
        <v>214</v>
      </c>
      <c r="B280" s="120" t="s">
        <v>215</v>
      </c>
      <c r="C280" s="142" t="s">
        <v>87</v>
      </c>
      <c r="D280" s="64">
        <v>216948.37</v>
      </c>
      <c r="E280" s="64">
        <v>463000.74</v>
      </c>
      <c r="F280" s="64">
        <v>513729.53</v>
      </c>
      <c r="HQ280" s="110"/>
      <c r="HR280" s="110"/>
      <c r="HS280" s="110"/>
      <c r="HT280" s="110"/>
      <c r="HU280" s="110"/>
      <c r="HV280" s="110"/>
      <c r="HW280" s="110"/>
      <c r="HX280" s="110"/>
      <c r="HY280" s="110"/>
      <c r="HZ280" s="110"/>
      <c r="IA280" s="110"/>
      <c r="IB280" s="110"/>
      <c r="IC280" s="110"/>
      <c r="ID280" s="110"/>
      <c r="IE280" s="110"/>
      <c r="IF280" s="110"/>
      <c r="IG280" s="110"/>
    </row>
    <row r="281" spans="1:241" s="111" customFormat="1" ht="12.75">
      <c r="A281" s="128" t="s">
        <v>747</v>
      </c>
      <c r="B281" s="129" t="s">
        <v>748</v>
      </c>
      <c r="C281" s="130"/>
      <c r="D281" s="131">
        <f aca="true" t="shared" si="1" ref="D281:F282">SUM(D282)</f>
        <v>4517273.92</v>
      </c>
      <c r="E281" s="131">
        <f>SUM(E282+E286)</f>
        <v>3289851.31</v>
      </c>
      <c r="F281" s="131">
        <f>SUM(F282+F286)</f>
        <v>3433705.2</v>
      </c>
      <c r="HQ281" s="110"/>
      <c r="HR281" s="110"/>
      <c r="HS281" s="110"/>
      <c r="HT281" s="110"/>
      <c r="HU281" s="110"/>
      <c r="HV281" s="110"/>
      <c r="HW281" s="110"/>
      <c r="HX281" s="110"/>
      <c r="HY281" s="110"/>
      <c r="HZ281" s="110"/>
      <c r="IA281" s="110"/>
      <c r="IB281" s="110"/>
      <c r="IC281" s="110"/>
      <c r="ID281" s="110"/>
      <c r="IE281" s="110"/>
      <c r="IF281" s="110"/>
      <c r="IG281" s="110"/>
    </row>
    <row r="282" spans="1:241" s="111" customFormat="1" ht="12.75">
      <c r="A282" s="135" t="s">
        <v>749</v>
      </c>
      <c r="B282" s="136" t="s">
        <v>750</v>
      </c>
      <c r="C282" s="137"/>
      <c r="D282" s="138">
        <f t="shared" si="1"/>
        <v>4517273.92</v>
      </c>
      <c r="E282" s="138">
        <f t="shared" si="1"/>
        <v>3285321.31</v>
      </c>
      <c r="F282" s="138">
        <f t="shared" si="1"/>
        <v>3433345.2</v>
      </c>
      <c r="HQ282" s="110"/>
      <c r="HR282" s="110"/>
      <c r="HS282" s="110"/>
      <c r="HT282" s="110"/>
      <c r="HU282" s="110"/>
      <c r="HV282" s="110"/>
      <c r="HW282" s="110"/>
      <c r="HX282" s="110"/>
      <c r="HY282" s="110"/>
      <c r="HZ282" s="110"/>
      <c r="IA282" s="110"/>
      <c r="IB282" s="110"/>
      <c r="IC282" s="110"/>
      <c r="ID282" s="110"/>
      <c r="IE282" s="110"/>
      <c r="IF282" s="110"/>
      <c r="IG282" s="110"/>
    </row>
    <row r="283" spans="1:241" s="111" customFormat="1" ht="12.75">
      <c r="A283" s="103" t="s">
        <v>751</v>
      </c>
      <c r="B283" s="119" t="s">
        <v>752</v>
      </c>
      <c r="C283" s="139"/>
      <c r="D283" s="62">
        <f>SUM(D284:D285)</f>
        <v>4517273.92</v>
      </c>
      <c r="E283" s="62">
        <f>SUM(E284:E285)</f>
        <v>3285321.31</v>
      </c>
      <c r="F283" s="62">
        <f>SUM(F284:F285)</f>
        <v>3433345.2</v>
      </c>
      <c r="HQ283" s="110"/>
      <c r="HR283" s="110"/>
      <c r="HS283" s="110"/>
      <c r="HT283" s="110"/>
      <c r="HU283" s="110"/>
      <c r="HV283" s="110"/>
      <c r="HW283" s="110"/>
      <c r="HX283" s="110"/>
      <c r="HY283" s="110"/>
      <c r="HZ283" s="110"/>
      <c r="IA283" s="110"/>
      <c r="IB283" s="110"/>
      <c r="IC283" s="110"/>
      <c r="ID283" s="110"/>
      <c r="IE283" s="110"/>
      <c r="IF283" s="110"/>
      <c r="IG283" s="110"/>
    </row>
    <row r="284" spans="1:241" s="111" customFormat="1" ht="12.75">
      <c r="A284" s="101" t="s">
        <v>753</v>
      </c>
      <c r="B284" s="120" t="s">
        <v>754</v>
      </c>
      <c r="C284" s="142" t="s">
        <v>102</v>
      </c>
      <c r="D284" s="64">
        <v>289552.5</v>
      </c>
      <c r="E284" s="64">
        <v>120000</v>
      </c>
      <c r="F284" s="64">
        <v>24000</v>
      </c>
      <c r="HQ284" s="110"/>
      <c r="HR284" s="110"/>
      <c r="HS284" s="110"/>
      <c r="HT284" s="110"/>
      <c r="HU284" s="110"/>
      <c r="HV284" s="110"/>
      <c r="HW284" s="110"/>
      <c r="HX284" s="110"/>
      <c r="HY284" s="110"/>
      <c r="HZ284" s="110"/>
      <c r="IA284" s="110"/>
      <c r="IB284" s="110"/>
      <c r="IC284" s="110"/>
      <c r="ID284" s="110"/>
      <c r="IE284" s="110"/>
      <c r="IF284" s="110"/>
      <c r="IG284" s="110"/>
    </row>
    <row r="285" spans="1:241" s="111" customFormat="1" ht="12.75">
      <c r="A285" s="101" t="s">
        <v>456</v>
      </c>
      <c r="B285" s="120" t="s">
        <v>755</v>
      </c>
      <c r="C285" s="142" t="s">
        <v>98</v>
      </c>
      <c r="D285" s="64">
        <v>4227721.42</v>
      </c>
      <c r="E285" s="64">
        <v>3165321.31</v>
      </c>
      <c r="F285" s="64">
        <v>3409345.2</v>
      </c>
      <c r="HQ285" s="110"/>
      <c r="HR285" s="110"/>
      <c r="HS285" s="110"/>
      <c r="HT285" s="110"/>
      <c r="HU285" s="110"/>
      <c r="HV285" s="110"/>
      <c r="HW285" s="110"/>
      <c r="HX285" s="110"/>
      <c r="HY285" s="110"/>
      <c r="HZ285" s="110"/>
      <c r="IA285" s="110"/>
      <c r="IB285" s="110"/>
      <c r="IC285" s="110"/>
      <c r="ID285" s="110"/>
      <c r="IE285" s="110"/>
      <c r="IF285" s="110"/>
      <c r="IG285" s="110"/>
    </row>
    <row r="286" spans="1:241" s="111" customFormat="1" ht="12.75">
      <c r="A286" s="116" t="s">
        <v>1896</v>
      </c>
      <c r="B286" s="168" t="s">
        <v>1897</v>
      </c>
      <c r="C286" s="113"/>
      <c r="D286" s="64"/>
      <c r="E286" s="64">
        <f>E287</f>
        <v>4530</v>
      </c>
      <c r="F286" s="64">
        <f>F287</f>
        <v>360</v>
      </c>
      <c r="HQ286" s="110"/>
      <c r="HR286" s="110"/>
      <c r="HS286" s="110"/>
      <c r="HT286" s="110"/>
      <c r="HU286" s="110"/>
      <c r="HV286" s="110"/>
      <c r="HW286" s="110"/>
      <c r="HX286" s="110"/>
      <c r="HY286" s="110"/>
      <c r="HZ286" s="110"/>
      <c r="IA286" s="110"/>
      <c r="IB286" s="110"/>
      <c r="IC286" s="110"/>
      <c r="ID286" s="110"/>
      <c r="IE286" s="110"/>
      <c r="IF286" s="110"/>
      <c r="IG286" s="110"/>
    </row>
    <row r="287" spans="1:241" s="111" customFormat="1" ht="12.75">
      <c r="A287" s="169" t="s">
        <v>1898</v>
      </c>
      <c r="B287" s="170" t="s">
        <v>1899</v>
      </c>
      <c r="C287" s="171" t="s">
        <v>87</v>
      </c>
      <c r="D287" s="64"/>
      <c r="E287" s="64">
        <v>4530</v>
      </c>
      <c r="F287" s="64">
        <v>360</v>
      </c>
      <c r="HQ287" s="110"/>
      <c r="HR287" s="110"/>
      <c r="HS287" s="110"/>
      <c r="HT287" s="110"/>
      <c r="HU287" s="110"/>
      <c r="HV287" s="110"/>
      <c r="HW287" s="110"/>
      <c r="HX287" s="110"/>
      <c r="HY287" s="110"/>
      <c r="HZ287" s="110"/>
      <c r="IA287" s="110"/>
      <c r="IB287" s="110"/>
      <c r="IC287" s="110"/>
      <c r="ID287" s="110"/>
      <c r="IE287" s="110"/>
      <c r="IF287" s="110"/>
      <c r="IG287" s="110"/>
    </row>
    <row r="288" spans="1:241" s="111" customFormat="1" ht="12.75">
      <c r="A288" s="128" t="s">
        <v>758</v>
      </c>
      <c r="B288" s="129" t="s">
        <v>759</v>
      </c>
      <c r="C288" s="130"/>
      <c r="D288" s="131">
        <f>SUM(D289+D431)</f>
        <v>282457276.74</v>
      </c>
      <c r="E288" s="131">
        <f>SUM(E289+E431+E423+E427)</f>
        <v>316420350.9</v>
      </c>
      <c r="F288" s="131">
        <f>SUM(F289+F431+F423+F427)</f>
        <v>323479632.6700001</v>
      </c>
      <c r="HQ288" s="110"/>
      <c r="HR288" s="110"/>
      <c r="HS288" s="110"/>
      <c r="HT288" s="110"/>
      <c r="HU288" s="110"/>
      <c r="HV288" s="110"/>
      <c r="HW288" s="110"/>
      <c r="HX288" s="110"/>
      <c r="HY288" s="110"/>
      <c r="HZ288" s="110"/>
      <c r="IA288" s="110"/>
      <c r="IB288" s="110"/>
      <c r="IC288" s="110"/>
      <c r="ID288" s="110"/>
      <c r="IE288" s="110"/>
      <c r="IF288" s="110"/>
      <c r="IG288" s="110"/>
    </row>
    <row r="289" spans="1:241" s="111" customFormat="1" ht="12.75">
      <c r="A289" s="132" t="s">
        <v>760</v>
      </c>
      <c r="B289" s="133" t="s">
        <v>761</v>
      </c>
      <c r="C289" s="134"/>
      <c r="D289" s="131">
        <f>SUM(D290+D381+D421)</f>
        <v>282044846.24</v>
      </c>
      <c r="E289" s="131">
        <f>SUM(E290+E381+E421)</f>
        <v>314242677.99</v>
      </c>
      <c r="F289" s="131">
        <f>SUM(F290+F381+F421)</f>
        <v>321990606.71000004</v>
      </c>
      <c r="HQ289" s="110"/>
      <c r="HR289" s="110"/>
      <c r="HS289" s="110"/>
      <c r="HT289" s="110"/>
      <c r="HU289" s="110"/>
      <c r="HV289" s="110"/>
      <c r="HW289" s="110"/>
      <c r="HX289" s="110"/>
      <c r="HY289" s="110"/>
      <c r="HZ289" s="110"/>
      <c r="IA289" s="110"/>
      <c r="IB289" s="110"/>
      <c r="IC289" s="110"/>
      <c r="ID289" s="110"/>
      <c r="IE289" s="110"/>
      <c r="IF289" s="110"/>
      <c r="IG289" s="110"/>
    </row>
    <row r="290" spans="1:241" s="111" customFormat="1" ht="12.75">
      <c r="A290" s="135" t="s">
        <v>762</v>
      </c>
      <c r="B290" s="136" t="s">
        <v>763</v>
      </c>
      <c r="C290" s="137"/>
      <c r="D290" s="138">
        <f>SUM(D291+D310+D312+D346+D357+D368+D373)</f>
        <v>88085547.13000001</v>
      </c>
      <c r="E290" s="138">
        <f>SUM(E291+E310+E312+E346+E357+E368+E373)</f>
        <v>102412387.63000001</v>
      </c>
      <c r="F290" s="138">
        <f>SUM(F291+F310+F312+F346+F357+F368+F373)</f>
        <v>103331965.58000001</v>
      </c>
      <c r="HQ290" s="110"/>
      <c r="HR290" s="110"/>
      <c r="HS290" s="110"/>
      <c r="HT290" s="110"/>
      <c r="HU290" s="110"/>
      <c r="HV290" s="110"/>
      <c r="HW290" s="110"/>
      <c r="HX290" s="110"/>
      <c r="HY290" s="110"/>
      <c r="HZ290" s="110"/>
      <c r="IA290" s="110"/>
      <c r="IB290" s="110"/>
      <c r="IC290" s="110"/>
      <c r="ID290" s="110"/>
      <c r="IE290" s="110"/>
      <c r="IF290" s="110"/>
      <c r="IG290" s="110"/>
    </row>
    <row r="291" spans="1:241" s="111" customFormat="1" ht="12.75">
      <c r="A291" s="103" t="s">
        <v>764</v>
      </c>
      <c r="B291" s="119" t="s">
        <v>765</v>
      </c>
      <c r="C291" s="139"/>
      <c r="D291" s="62">
        <f>SUM(D292+D305+D297+D301)</f>
        <v>59913259.14000001</v>
      </c>
      <c r="E291" s="62">
        <f>SUM(E292+E305+E297+E301)</f>
        <v>69491342.64</v>
      </c>
      <c r="F291" s="62">
        <f>SUM(F292+F305+F297+F301)</f>
        <v>67436438.48</v>
      </c>
      <c r="HQ291" s="110"/>
      <c r="HR291" s="110"/>
      <c r="HS291" s="110"/>
      <c r="HT291" s="110"/>
      <c r="HU291" s="110"/>
      <c r="HV291" s="110"/>
      <c r="HW291" s="110"/>
      <c r="HX291" s="110"/>
      <c r="HY291" s="110"/>
      <c r="HZ291" s="110"/>
      <c r="IA291" s="110"/>
      <c r="IB291" s="110"/>
      <c r="IC291" s="110"/>
      <c r="ID291" s="110"/>
      <c r="IE291" s="110"/>
      <c r="IF291" s="110"/>
      <c r="IG291" s="110"/>
    </row>
    <row r="292" spans="1:241" s="111" customFormat="1" ht="13.5" customHeight="1">
      <c r="A292" s="103" t="s">
        <v>766</v>
      </c>
      <c r="B292" s="119" t="s">
        <v>767</v>
      </c>
      <c r="C292" s="139"/>
      <c r="D292" s="62">
        <f>SUM(D293:D296)</f>
        <v>56004306.660000004</v>
      </c>
      <c r="E292" s="62">
        <f>SUM(E293:E296)</f>
        <v>63951137.89</v>
      </c>
      <c r="F292" s="62">
        <f>SUM(F293:F296)</f>
        <v>60984502.21</v>
      </c>
      <c r="HQ292" s="110"/>
      <c r="HR292" s="110"/>
      <c r="HS292" s="110"/>
      <c r="HT292" s="110"/>
      <c r="HU292" s="110"/>
      <c r="HV292" s="110"/>
      <c r="HW292" s="110"/>
      <c r="HX292" s="110"/>
      <c r="HY292" s="110"/>
      <c r="HZ292" s="110"/>
      <c r="IA292" s="110"/>
      <c r="IB292" s="110"/>
      <c r="IC292" s="110"/>
      <c r="ID292" s="110"/>
      <c r="IE292" s="110"/>
      <c r="IF292" s="110"/>
      <c r="IG292" s="110"/>
    </row>
    <row r="293" spans="1:241" s="111" customFormat="1" ht="12.75" hidden="1">
      <c r="A293" s="101" t="s">
        <v>768</v>
      </c>
      <c r="B293" s="120" t="s">
        <v>769</v>
      </c>
      <c r="C293" s="142" t="s">
        <v>87</v>
      </c>
      <c r="D293" s="64">
        <v>33602584.63</v>
      </c>
      <c r="E293" s="64">
        <v>38370682.9</v>
      </c>
      <c r="F293" s="64">
        <v>36590701.58</v>
      </c>
      <c r="HQ293" s="110"/>
      <c r="HR293" s="110"/>
      <c r="HS293" s="110"/>
      <c r="HT293" s="110"/>
      <c r="HU293" s="110"/>
      <c r="HV293" s="110"/>
      <c r="HW293" s="110"/>
      <c r="HX293" s="110"/>
      <c r="HY293" s="110"/>
      <c r="HZ293" s="110"/>
      <c r="IA293" s="110"/>
      <c r="IB293" s="110"/>
      <c r="IC293" s="110"/>
      <c r="ID293" s="110"/>
      <c r="IE293" s="110"/>
      <c r="IF293" s="110"/>
      <c r="IG293" s="110"/>
    </row>
    <row r="294" spans="1:241" s="111" customFormat="1" ht="12.75" hidden="1">
      <c r="A294" s="101" t="s">
        <v>770</v>
      </c>
      <c r="B294" s="120" t="s">
        <v>771</v>
      </c>
      <c r="C294" s="142" t="s">
        <v>88</v>
      </c>
      <c r="D294" s="64">
        <v>2800215.35</v>
      </c>
      <c r="E294" s="64">
        <v>3197557.06</v>
      </c>
      <c r="F294" s="64">
        <v>3049225.35</v>
      </c>
      <c r="HQ294" s="110"/>
      <c r="HR294" s="110"/>
      <c r="HS294" s="110"/>
      <c r="HT294" s="110"/>
      <c r="HU294" s="110"/>
      <c r="HV294" s="110"/>
      <c r="HW294" s="110"/>
      <c r="HX294" s="110"/>
      <c r="HY294" s="110"/>
      <c r="HZ294" s="110"/>
      <c r="IA294" s="110"/>
      <c r="IB294" s="110"/>
      <c r="IC294" s="110"/>
      <c r="ID294" s="110"/>
      <c r="IE294" s="110"/>
      <c r="IF294" s="110"/>
      <c r="IG294" s="110"/>
    </row>
    <row r="295" spans="1:241" s="111" customFormat="1" ht="12.75" hidden="1">
      <c r="A295" s="101" t="s">
        <v>772</v>
      </c>
      <c r="B295" s="120" t="s">
        <v>773</v>
      </c>
      <c r="C295" s="142" t="s">
        <v>89</v>
      </c>
      <c r="D295" s="64">
        <v>8400645.96</v>
      </c>
      <c r="E295" s="64">
        <v>9592670.9</v>
      </c>
      <c r="F295" s="64">
        <v>9147675.49</v>
      </c>
      <c r="HQ295" s="110"/>
      <c r="HR295" s="110"/>
      <c r="HS295" s="110"/>
      <c r="HT295" s="110"/>
      <c r="HU295" s="110"/>
      <c r="HV295" s="110"/>
      <c r="HW295" s="110"/>
      <c r="HX295" s="110"/>
      <c r="HY295" s="110"/>
      <c r="HZ295" s="110"/>
      <c r="IA295" s="110"/>
      <c r="IB295" s="110"/>
      <c r="IC295" s="110"/>
      <c r="ID295" s="110"/>
      <c r="IE295" s="110"/>
      <c r="IF295" s="110"/>
      <c r="IG295" s="110"/>
    </row>
    <row r="296" spans="1:241" s="111" customFormat="1" ht="12.75" hidden="1">
      <c r="A296" s="101" t="s">
        <v>774</v>
      </c>
      <c r="B296" s="120" t="s">
        <v>775</v>
      </c>
      <c r="C296" s="142" t="s">
        <v>96</v>
      </c>
      <c r="D296" s="64">
        <v>11200860.72</v>
      </c>
      <c r="E296" s="64">
        <v>12790227.03</v>
      </c>
      <c r="F296" s="64">
        <v>12196899.79</v>
      </c>
      <c r="HQ296" s="110"/>
      <c r="HR296" s="110"/>
      <c r="HS296" s="110"/>
      <c r="HT296" s="110"/>
      <c r="HU296" s="110"/>
      <c r="HV296" s="110"/>
      <c r="HW296" s="110"/>
      <c r="HX296" s="110"/>
      <c r="HY296" s="110"/>
      <c r="HZ296" s="110"/>
      <c r="IA296" s="110"/>
      <c r="IB296" s="110"/>
      <c r="IC296" s="110"/>
      <c r="ID296" s="110"/>
      <c r="IE296" s="110"/>
      <c r="IF296" s="110"/>
      <c r="IG296" s="110"/>
    </row>
    <row r="297" spans="1:241" s="111" customFormat="1" ht="13.5" customHeight="1">
      <c r="A297" s="101" t="s">
        <v>1805</v>
      </c>
      <c r="B297" s="120" t="s">
        <v>1806</v>
      </c>
      <c r="C297" s="142"/>
      <c r="D297" s="64">
        <f>SUM(D298:D300)</f>
        <v>2455754.01</v>
      </c>
      <c r="E297" s="64">
        <f>SUM(E298:E300)</f>
        <v>2826147.1799999997</v>
      </c>
      <c r="F297" s="64">
        <f>SUM(F298:F300)</f>
        <v>2711118.43</v>
      </c>
      <c r="HQ297" s="110"/>
      <c r="HR297" s="110"/>
      <c r="HS297" s="110"/>
      <c r="HT297" s="110"/>
      <c r="HU297" s="110"/>
      <c r="HV297" s="110"/>
      <c r="HW297" s="110"/>
      <c r="HX297" s="110"/>
      <c r="HY297" s="110"/>
      <c r="HZ297" s="110"/>
      <c r="IA297" s="110"/>
      <c r="IB297" s="110"/>
      <c r="IC297" s="110"/>
      <c r="ID297" s="110"/>
      <c r="IE297" s="110"/>
      <c r="IF297" s="110"/>
      <c r="IG297" s="110"/>
    </row>
    <row r="298" spans="1:241" s="111" customFormat="1" ht="18" hidden="1">
      <c r="A298" s="101" t="s">
        <v>1807</v>
      </c>
      <c r="B298" s="120" t="s">
        <v>1808</v>
      </c>
      <c r="C298" s="142" t="s">
        <v>87</v>
      </c>
      <c r="D298" s="64">
        <v>1473452.41</v>
      </c>
      <c r="E298" s="64">
        <v>1695688.29</v>
      </c>
      <c r="F298" s="64">
        <v>1626671.05</v>
      </c>
      <c r="HQ298" s="110"/>
      <c r="HR298" s="110"/>
      <c r="HS298" s="110"/>
      <c r="HT298" s="110"/>
      <c r="HU298" s="110"/>
      <c r="HV298" s="110"/>
      <c r="HW298" s="110"/>
      <c r="HX298" s="110"/>
      <c r="HY298" s="110"/>
      <c r="HZ298" s="110"/>
      <c r="IA298" s="110"/>
      <c r="IB298" s="110"/>
      <c r="IC298" s="110"/>
      <c r="ID298" s="110"/>
      <c r="IE298" s="110"/>
      <c r="IF298" s="110"/>
      <c r="IG298" s="110"/>
    </row>
    <row r="299" spans="1:241" s="111" customFormat="1" ht="18" hidden="1">
      <c r="A299" s="101" t="s">
        <v>1809</v>
      </c>
      <c r="B299" s="120" t="s">
        <v>1810</v>
      </c>
      <c r="C299" s="142" t="s">
        <v>88</v>
      </c>
      <c r="D299" s="64">
        <v>613938.5</v>
      </c>
      <c r="E299" s="64">
        <v>706536.8</v>
      </c>
      <c r="F299" s="64">
        <v>677779.61</v>
      </c>
      <c r="HQ299" s="110"/>
      <c r="HR299" s="110"/>
      <c r="HS299" s="110"/>
      <c r="HT299" s="110"/>
      <c r="HU299" s="110"/>
      <c r="HV299" s="110"/>
      <c r="HW299" s="110"/>
      <c r="HX299" s="110"/>
      <c r="HY299" s="110"/>
      <c r="HZ299" s="110"/>
      <c r="IA299" s="110"/>
      <c r="IB299" s="110"/>
      <c r="IC299" s="110"/>
      <c r="ID299" s="110"/>
      <c r="IE299" s="110"/>
      <c r="IF299" s="110"/>
      <c r="IG299" s="110"/>
    </row>
    <row r="300" spans="1:241" s="111" customFormat="1" ht="19.5" customHeight="1" hidden="1">
      <c r="A300" s="101" t="s">
        <v>1811</v>
      </c>
      <c r="B300" s="120" t="s">
        <v>1812</v>
      </c>
      <c r="C300" s="142" t="s">
        <v>89</v>
      </c>
      <c r="D300" s="64">
        <v>368363.1</v>
      </c>
      <c r="E300" s="64">
        <v>423922.09</v>
      </c>
      <c r="F300" s="64">
        <v>406667.77</v>
      </c>
      <c r="HQ300" s="110"/>
      <c r="HR300" s="110"/>
      <c r="HS300" s="110"/>
      <c r="HT300" s="110"/>
      <c r="HU300" s="110"/>
      <c r="HV300" s="110"/>
      <c r="HW300" s="110"/>
      <c r="HX300" s="110"/>
      <c r="HY300" s="110"/>
      <c r="HZ300" s="110"/>
      <c r="IA300" s="110"/>
      <c r="IB300" s="110"/>
      <c r="IC300" s="110"/>
      <c r="ID300" s="110"/>
      <c r="IE300" s="110"/>
      <c r="IF300" s="110"/>
      <c r="IG300" s="110"/>
    </row>
    <row r="301" spans="1:241" s="111" customFormat="1" ht="13.5" customHeight="1">
      <c r="A301" s="101" t="s">
        <v>1771</v>
      </c>
      <c r="B301" s="120" t="s">
        <v>1813</v>
      </c>
      <c r="C301" s="142"/>
      <c r="D301" s="64">
        <f>SUM(D302:D304)</f>
        <v>662837.02</v>
      </c>
      <c r="E301" s="64">
        <f>SUM(E302:E304)</f>
        <v>1893339.23</v>
      </c>
      <c r="F301" s="64">
        <f>SUM(F302:F304)</f>
        <v>2797153.34</v>
      </c>
      <c r="HQ301" s="110"/>
      <c r="HR301" s="110"/>
      <c r="HS301" s="110"/>
      <c r="HT301" s="110"/>
      <c r="HU301" s="110"/>
      <c r="HV301" s="110"/>
      <c r="HW301" s="110"/>
      <c r="HX301" s="110"/>
      <c r="HY301" s="110"/>
      <c r="HZ301" s="110"/>
      <c r="IA301" s="110"/>
      <c r="IB301" s="110"/>
      <c r="IC301" s="110"/>
      <c r="ID301" s="110"/>
      <c r="IE301" s="110"/>
      <c r="IF301" s="110"/>
      <c r="IG301" s="110"/>
    </row>
    <row r="302" spans="1:241" s="111" customFormat="1" ht="18" hidden="1">
      <c r="A302" s="101" t="s">
        <v>1772</v>
      </c>
      <c r="B302" s="120" t="s">
        <v>1814</v>
      </c>
      <c r="C302" s="142" t="s">
        <v>87</v>
      </c>
      <c r="D302" s="64">
        <v>397702.21</v>
      </c>
      <c r="E302" s="64">
        <v>1136003.52</v>
      </c>
      <c r="F302" s="64">
        <v>1678292</v>
      </c>
      <c r="HQ302" s="110"/>
      <c r="HR302" s="110"/>
      <c r="HS302" s="110"/>
      <c r="HT302" s="110"/>
      <c r="HU302" s="110"/>
      <c r="HV302" s="110"/>
      <c r="HW302" s="110"/>
      <c r="HX302" s="110"/>
      <c r="HY302" s="110"/>
      <c r="HZ302" s="110"/>
      <c r="IA302" s="110"/>
      <c r="IB302" s="110"/>
      <c r="IC302" s="110"/>
      <c r="ID302" s="110"/>
      <c r="IE302" s="110"/>
      <c r="IF302" s="110"/>
      <c r="IG302" s="110"/>
    </row>
    <row r="303" spans="1:241" s="111" customFormat="1" ht="18" hidden="1">
      <c r="A303" s="101" t="s">
        <v>1773</v>
      </c>
      <c r="B303" s="120" t="s">
        <v>1815</v>
      </c>
      <c r="C303" s="142" t="s">
        <v>88</v>
      </c>
      <c r="D303" s="64">
        <v>165709.26</v>
      </c>
      <c r="E303" s="64">
        <v>473334.81</v>
      </c>
      <c r="F303" s="64">
        <v>699288.34</v>
      </c>
      <c r="HQ303" s="110"/>
      <c r="HR303" s="110"/>
      <c r="HS303" s="110"/>
      <c r="HT303" s="110"/>
      <c r="HU303" s="110"/>
      <c r="HV303" s="110"/>
      <c r="HW303" s="110"/>
      <c r="HX303" s="110"/>
      <c r="HY303" s="110"/>
      <c r="HZ303" s="110"/>
      <c r="IA303" s="110"/>
      <c r="IB303" s="110"/>
      <c r="IC303" s="110"/>
      <c r="ID303" s="110"/>
      <c r="IE303" s="110"/>
      <c r="IF303" s="110"/>
      <c r="IG303" s="110"/>
    </row>
    <row r="304" spans="1:241" s="111" customFormat="1" ht="19.5" customHeight="1" hidden="1">
      <c r="A304" s="101" t="s">
        <v>1774</v>
      </c>
      <c r="B304" s="120" t="s">
        <v>1816</v>
      </c>
      <c r="C304" s="142" t="s">
        <v>89</v>
      </c>
      <c r="D304" s="64">
        <v>99425.55</v>
      </c>
      <c r="E304" s="64">
        <v>284000.9</v>
      </c>
      <c r="F304" s="64">
        <v>419573</v>
      </c>
      <c r="HQ304" s="110"/>
      <c r="HR304" s="110"/>
      <c r="HS304" s="110"/>
      <c r="HT304" s="110"/>
      <c r="HU304" s="110"/>
      <c r="HV304" s="110"/>
      <c r="HW304" s="110"/>
      <c r="HX304" s="110"/>
      <c r="HY304" s="110"/>
      <c r="HZ304" s="110"/>
      <c r="IA304" s="110"/>
      <c r="IB304" s="110"/>
      <c r="IC304" s="110"/>
      <c r="ID304" s="110"/>
      <c r="IE304" s="110"/>
      <c r="IF304" s="110"/>
      <c r="IG304" s="110"/>
    </row>
    <row r="305" spans="1:241" s="111" customFormat="1" ht="22.5">
      <c r="A305" s="103" t="s">
        <v>776</v>
      </c>
      <c r="B305" s="119" t="s">
        <v>288</v>
      </c>
      <c r="C305" s="139"/>
      <c r="D305" s="62">
        <f>SUM(D306:D309)</f>
        <v>790361.45</v>
      </c>
      <c r="E305" s="62">
        <f>SUM(E306:E309)</f>
        <v>820718.3400000001</v>
      </c>
      <c r="F305" s="62">
        <f>SUM(F306:F309)</f>
        <v>943664.5000000001</v>
      </c>
      <c r="HQ305" s="110"/>
      <c r="HR305" s="110"/>
      <c r="HS305" s="110"/>
      <c r="HT305" s="110"/>
      <c r="HU305" s="110"/>
      <c r="HV305" s="110"/>
      <c r="HW305" s="110"/>
      <c r="HX305" s="110"/>
      <c r="HY305" s="110"/>
      <c r="HZ305" s="110"/>
      <c r="IA305" s="110"/>
      <c r="IB305" s="110"/>
      <c r="IC305" s="110"/>
      <c r="ID305" s="110"/>
      <c r="IE305" s="110"/>
      <c r="IF305" s="110"/>
      <c r="IG305" s="110"/>
    </row>
    <row r="306" spans="1:241" s="111" customFormat="1" ht="13.5" customHeight="1" hidden="1">
      <c r="A306" s="101" t="s">
        <v>778</v>
      </c>
      <c r="B306" s="120" t="s">
        <v>779</v>
      </c>
      <c r="C306" s="142" t="s">
        <v>87</v>
      </c>
      <c r="D306" s="64">
        <v>474216.98</v>
      </c>
      <c r="E306" s="64">
        <v>492430.77</v>
      </c>
      <c r="F306" s="64">
        <v>566198.56</v>
      </c>
      <c r="HQ306" s="110"/>
      <c r="HR306" s="110"/>
      <c r="HS306" s="110"/>
      <c r="HT306" s="110"/>
      <c r="HU306" s="110"/>
      <c r="HV306" s="110"/>
      <c r="HW306" s="110"/>
      <c r="HX306" s="110"/>
      <c r="HY306" s="110"/>
      <c r="HZ306" s="110"/>
      <c r="IA306" s="110"/>
      <c r="IB306" s="110"/>
      <c r="IC306" s="110"/>
      <c r="ID306" s="110"/>
      <c r="IE306" s="110"/>
      <c r="IF306" s="110"/>
      <c r="IG306" s="110"/>
    </row>
    <row r="307" spans="1:241" s="111" customFormat="1" ht="12.75" hidden="1">
      <c r="A307" s="101" t="s">
        <v>780</v>
      </c>
      <c r="B307" s="120" t="s">
        <v>781</v>
      </c>
      <c r="C307" s="142" t="s">
        <v>88</v>
      </c>
      <c r="D307" s="64">
        <v>39518.09</v>
      </c>
      <c r="E307" s="64">
        <v>41036.11</v>
      </c>
      <c r="F307" s="64">
        <v>47183.39</v>
      </c>
      <c r="HQ307" s="110"/>
      <c r="HR307" s="110"/>
      <c r="HS307" s="110"/>
      <c r="HT307" s="110"/>
      <c r="HU307" s="110"/>
      <c r="HV307" s="110"/>
      <c r="HW307" s="110"/>
      <c r="HX307" s="110"/>
      <c r="HY307" s="110"/>
      <c r="HZ307" s="110"/>
      <c r="IA307" s="110"/>
      <c r="IB307" s="110"/>
      <c r="IC307" s="110"/>
      <c r="ID307" s="110"/>
      <c r="IE307" s="110"/>
      <c r="IF307" s="110"/>
      <c r="IG307" s="110"/>
    </row>
    <row r="308" spans="1:241" s="111" customFormat="1" ht="12.75" hidden="1">
      <c r="A308" s="101" t="s">
        <v>782</v>
      </c>
      <c r="B308" s="120" t="s">
        <v>783</v>
      </c>
      <c r="C308" s="142" t="s">
        <v>89</v>
      </c>
      <c r="D308" s="64">
        <v>118554.21</v>
      </c>
      <c r="E308" s="64">
        <v>123107.91</v>
      </c>
      <c r="F308" s="64">
        <v>141549.79</v>
      </c>
      <c r="HQ308" s="110"/>
      <c r="HR308" s="110"/>
      <c r="HS308" s="110"/>
      <c r="HT308" s="110"/>
      <c r="HU308" s="110"/>
      <c r="HV308" s="110"/>
      <c r="HW308" s="110"/>
      <c r="HX308" s="110"/>
      <c r="HY308" s="110"/>
      <c r="HZ308" s="110"/>
      <c r="IA308" s="110"/>
      <c r="IB308" s="110"/>
      <c r="IC308" s="110"/>
      <c r="ID308" s="110"/>
      <c r="IE308" s="110"/>
      <c r="IF308" s="110"/>
      <c r="IG308" s="110"/>
    </row>
    <row r="309" spans="1:241" s="111" customFormat="1" ht="12.75" hidden="1">
      <c r="A309" s="101" t="s">
        <v>784</v>
      </c>
      <c r="B309" s="120" t="s">
        <v>785</v>
      </c>
      <c r="C309" s="142" t="s">
        <v>96</v>
      </c>
      <c r="D309" s="64">
        <v>158072.17</v>
      </c>
      <c r="E309" s="64">
        <v>164143.55</v>
      </c>
      <c r="F309" s="64">
        <v>188732.76</v>
      </c>
      <c r="HQ309" s="110"/>
      <c r="HR309" s="110"/>
      <c r="HS309" s="110"/>
      <c r="HT309" s="110"/>
      <c r="HU309" s="110"/>
      <c r="HV309" s="110"/>
      <c r="HW309" s="110"/>
      <c r="HX309" s="110"/>
      <c r="HY309" s="110"/>
      <c r="HZ309" s="110"/>
      <c r="IA309" s="110"/>
      <c r="IB309" s="110"/>
      <c r="IC309" s="110"/>
      <c r="ID309" s="110"/>
      <c r="IE309" s="110"/>
      <c r="IF309" s="110"/>
      <c r="IG309" s="110"/>
    </row>
    <row r="310" spans="1:241" s="111" customFormat="1" ht="22.5">
      <c r="A310" s="103" t="s">
        <v>786</v>
      </c>
      <c r="B310" s="119" t="s">
        <v>787</v>
      </c>
      <c r="C310" s="139"/>
      <c r="D310" s="62">
        <f>SUM(D311:D311)</f>
        <v>627955.8</v>
      </c>
      <c r="E310" s="62">
        <f>SUM(E311:E311)</f>
        <v>538041.81</v>
      </c>
      <c r="F310" s="62">
        <f>SUM(F311:F311)</f>
        <v>708392.16</v>
      </c>
      <c r="HQ310" s="110"/>
      <c r="HR310" s="110"/>
      <c r="HS310" s="110"/>
      <c r="HT310" s="110"/>
      <c r="HU310" s="110"/>
      <c r="HV310" s="110"/>
      <c r="HW310" s="110"/>
      <c r="HX310" s="110"/>
      <c r="HY310" s="110"/>
      <c r="HZ310" s="110"/>
      <c r="IA310" s="110"/>
      <c r="IB310" s="110"/>
      <c r="IC310" s="110"/>
      <c r="ID310" s="110"/>
      <c r="IE310" s="110"/>
      <c r="IF310" s="110"/>
      <c r="IG310" s="110"/>
    </row>
    <row r="311" spans="1:241" s="111" customFormat="1" ht="12.75">
      <c r="A311" s="101" t="s">
        <v>788</v>
      </c>
      <c r="B311" s="120" t="s">
        <v>789</v>
      </c>
      <c r="C311" s="142" t="s">
        <v>87</v>
      </c>
      <c r="D311" s="64">
        <v>627955.8</v>
      </c>
      <c r="E311" s="64">
        <v>538041.81</v>
      </c>
      <c r="F311" s="64">
        <v>708392.16</v>
      </c>
      <c r="HQ311" s="110"/>
      <c r="HR311" s="110"/>
      <c r="HS311" s="110"/>
      <c r="HT311" s="110"/>
      <c r="HU311" s="110"/>
      <c r="HV311" s="110"/>
      <c r="HW311" s="110"/>
      <c r="HX311" s="110"/>
      <c r="HY311" s="110"/>
      <c r="HZ311" s="110"/>
      <c r="IA311" s="110"/>
      <c r="IB311" s="110"/>
      <c r="IC311" s="110"/>
      <c r="ID311" s="110"/>
      <c r="IE311" s="110"/>
      <c r="IF311" s="110"/>
      <c r="IG311" s="110"/>
    </row>
    <row r="312" spans="1:241" s="111" customFormat="1" ht="22.5">
      <c r="A312" s="103" t="s">
        <v>790</v>
      </c>
      <c r="B312" s="119" t="s">
        <v>369</v>
      </c>
      <c r="C312" s="139"/>
      <c r="D312" s="144">
        <f>SUM(D313+D322+D330+D341,D344)</f>
        <v>17035525.330000002</v>
      </c>
      <c r="E312" s="144">
        <f>SUM(E313+E322+E330+E341,E344)</f>
        <v>19998283.73</v>
      </c>
      <c r="F312" s="144">
        <f>SUM(F313+F322+F330+F341,F344)</f>
        <v>21490829.23</v>
      </c>
      <c r="HQ312" s="110"/>
      <c r="HR312" s="110"/>
      <c r="HS312" s="110"/>
      <c r="HT312" s="110"/>
      <c r="HU312" s="110"/>
      <c r="HV312" s="110"/>
      <c r="HW312" s="110"/>
      <c r="HX312" s="110"/>
      <c r="HY312" s="110"/>
      <c r="HZ312" s="110"/>
      <c r="IA312" s="110"/>
      <c r="IB312" s="110"/>
      <c r="IC312" s="110"/>
      <c r="ID312" s="110"/>
      <c r="IE312" s="110"/>
      <c r="IF312" s="110"/>
      <c r="IG312" s="110"/>
    </row>
    <row r="313" spans="1:241" s="111" customFormat="1" ht="12.75">
      <c r="A313" s="103" t="s">
        <v>1158</v>
      </c>
      <c r="B313" s="119" t="s">
        <v>1157</v>
      </c>
      <c r="C313" s="139"/>
      <c r="D313" s="62">
        <f>SUM(D314+D316)</f>
        <v>8426348</v>
      </c>
      <c r="E313" s="62">
        <f>SUM(E314+E316)</f>
        <v>9781618</v>
      </c>
      <c r="F313" s="62">
        <f>SUM(F314+F316)</f>
        <v>9345290.32</v>
      </c>
      <c r="HQ313" s="110"/>
      <c r="HR313" s="110"/>
      <c r="HS313" s="110"/>
      <c r="HT313" s="110"/>
      <c r="HU313" s="110"/>
      <c r="HV313" s="110"/>
      <c r="HW313" s="110"/>
      <c r="HX313" s="110"/>
      <c r="HY313" s="110"/>
      <c r="HZ313" s="110"/>
      <c r="IA313" s="110"/>
      <c r="IB313" s="110"/>
      <c r="IC313" s="110"/>
      <c r="ID313" s="110"/>
      <c r="IE313" s="110"/>
      <c r="IF313" s="110"/>
      <c r="IG313" s="110"/>
    </row>
    <row r="314" spans="1:241" s="111" customFormat="1" ht="12.75">
      <c r="A314" s="103" t="s">
        <v>1159</v>
      </c>
      <c r="B314" s="119" t="s">
        <v>1160</v>
      </c>
      <c r="C314" s="139"/>
      <c r="D314" s="62">
        <f>SUM(D315:D315)</f>
        <v>5800564</v>
      </c>
      <c r="E314" s="62">
        <f>SUM(E315:E315)</f>
        <v>6955212</v>
      </c>
      <c r="F314" s="62">
        <f>SUM(F315:F315)</f>
        <v>6333976.32</v>
      </c>
      <c r="HQ314" s="110"/>
      <c r="HR314" s="110"/>
      <c r="HS314" s="110"/>
      <c r="HT314" s="110"/>
      <c r="HU314" s="110"/>
      <c r="HV314" s="110"/>
      <c r="HW314" s="110"/>
      <c r="HX314" s="110"/>
      <c r="HY314" s="110"/>
      <c r="HZ314" s="110"/>
      <c r="IA314" s="110"/>
      <c r="IB314" s="110"/>
      <c r="IC314" s="110"/>
      <c r="ID314" s="110"/>
      <c r="IE314" s="110"/>
      <c r="IF314" s="110"/>
      <c r="IG314" s="110"/>
    </row>
    <row r="315" spans="1:241" s="111" customFormat="1" ht="12.75">
      <c r="A315" s="101" t="s">
        <v>1161</v>
      </c>
      <c r="B315" s="120" t="s">
        <v>1162</v>
      </c>
      <c r="C315" s="142" t="s">
        <v>99</v>
      </c>
      <c r="D315" s="64">
        <v>5800564</v>
      </c>
      <c r="E315" s="64">
        <v>6955212</v>
      </c>
      <c r="F315" s="64">
        <v>6333976.32</v>
      </c>
      <c r="HQ315" s="110"/>
      <c r="HR315" s="110"/>
      <c r="HS315" s="110"/>
      <c r="HT315" s="110"/>
      <c r="HU315" s="110"/>
      <c r="HV315" s="110"/>
      <c r="HW315" s="110"/>
      <c r="HX315" s="110"/>
      <c r="HY315" s="110"/>
      <c r="HZ315" s="110"/>
      <c r="IA315" s="110"/>
      <c r="IB315" s="110"/>
      <c r="IC315" s="110"/>
      <c r="ID315" s="110"/>
      <c r="IE315" s="110"/>
      <c r="IF315" s="110"/>
      <c r="IG315" s="110"/>
    </row>
    <row r="316" spans="1:241" s="111" customFormat="1" ht="12.75">
      <c r="A316" s="103" t="s">
        <v>1165</v>
      </c>
      <c r="B316" s="119" t="s">
        <v>792</v>
      </c>
      <c r="C316" s="139"/>
      <c r="D316" s="62">
        <f>SUM(D317:D321)</f>
        <v>2625784</v>
      </c>
      <c r="E316" s="62">
        <f>SUM(E317:E321)</f>
        <v>2826406</v>
      </c>
      <c r="F316" s="62">
        <f>SUM(F317:F321)</f>
        <v>3011314</v>
      </c>
      <c r="HQ316" s="110"/>
      <c r="HR316" s="110"/>
      <c r="HS316" s="110"/>
      <c r="HT316" s="110"/>
      <c r="HU316" s="110"/>
      <c r="HV316" s="110"/>
      <c r="HW316" s="110"/>
      <c r="HX316" s="110"/>
      <c r="HY316" s="110"/>
      <c r="HZ316" s="110"/>
      <c r="IA316" s="110"/>
      <c r="IB316" s="110"/>
      <c r="IC316" s="110"/>
      <c r="ID316" s="110"/>
      <c r="IE316" s="110"/>
      <c r="IF316" s="110"/>
      <c r="IG316" s="110"/>
    </row>
    <row r="317" spans="1:241" s="111" customFormat="1" ht="12.75">
      <c r="A317" s="101"/>
      <c r="B317" s="120" t="s">
        <v>1167</v>
      </c>
      <c r="C317" s="142" t="s">
        <v>107</v>
      </c>
      <c r="D317" s="64">
        <v>1390194</v>
      </c>
      <c r="E317" s="64">
        <v>992706</v>
      </c>
      <c r="F317" s="64"/>
      <c r="HQ317" s="110"/>
      <c r="HR317" s="110"/>
      <c r="HS317" s="110"/>
      <c r="HT317" s="110"/>
      <c r="HU317" s="110"/>
      <c r="HV317" s="110"/>
      <c r="HW317" s="110"/>
      <c r="HX317" s="110"/>
      <c r="HY317" s="110"/>
      <c r="HZ317" s="110"/>
      <c r="IA317" s="110"/>
      <c r="IB317" s="110"/>
      <c r="IC317" s="110"/>
      <c r="ID317" s="110"/>
      <c r="IE317" s="110"/>
      <c r="IF317" s="110"/>
      <c r="IG317" s="110"/>
    </row>
    <row r="318" spans="1:241" s="111" customFormat="1" ht="12.75">
      <c r="A318" s="101" t="s">
        <v>1287</v>
      </c>
      <c r="B318" s="120" t="s">
        <v>1288</v>
      </c>
      <c r="C318" s="142" t="s">
        <v>1403</v>
      </c>
      <c r="D318" s="64">
        <v>330700</v>
      </c>
      <c r="E318" s="64">
        <v>513800</v>
      </c>
      <c r="F318" s="64">
        <v>438000</v>
      </c>
      <c r="HQ318" s="110"/>
      <c r="HR318" s="110"/>
      <c r="HS318" s="110"/>
      <c r="HT318" s="110"/>
      <c r="HU318" s="110"/>
      <c r="HV318" s="110"/>
      <c r="HW318" s="110"/>
      <c r="HX318" s="110"/>
      <c r="HY318" s="110"/>
      <c r="HZ318" s="110"/>
      <c r="IA318" s="110"/>
      <c r="IB318" s="110"/>
      <c r="IC318" s="110"/>
      <c r="ID318" s="110"/>
      <c r="IE318" s="110"/>
      <c r="IF318" s="110"/>
      <c r="IG318" s="110"/>
    </row>
    <row r="319" spans="1:241" s="111" customFormat="1" ht="12.75">
      <c r="A319" s="101" t="s">
        <v>1411</v>
      </c>
      <c r="B319" s="120" t="s">
        <v>1470</v>
      </c>
      <c r="C319" s="142" t="s">
        <v>100</v>
      </c>
      <c r="D319" s="64">
        <v>120420</v>
      </c>
      <c r="E319" s="64">
        <v>113730</v>
      </c>
      <c r="F319" s="64">
        <v>161180</v>
      </c>
      <c r="HQ319" s="110"/>
      <c r="HR319" s="110"/>
      <c r="HS319" s="110"/>
      <c r="HT319" s="110"/>
      <c r="HU319" s="110"/>
      <c r="HV319" s="110"/>
      <c r="HW319" s="110"/>
      <c r="HX319" s="110"/>
      <c r="HY319" s="110"/>
      <c r="HZ319" s="110"/>
      <c r="IA319" s="110"/>
      <c r="IB319" s="110"/>
      <c r="IC319" s="110"/>
      <c r="ID319" s="110"/>
      <c r="IE319" s="110"/>
      <c r="IF319" s="110"/>
      <c r="IG319" s="110"/>
    </row>
    <row r="320" spans="1:241" s="111" customFormat="1" ht="12.75">
      <c r="A320" s="101" t="s">
        <v>1168</v>
      </c>
      <c r="B320" s="120" t="s">
        <v>1994</v>
      </c>
      <c r="C320" s="142" t="s">
        <v>100</v>
      </c>
      <c r="D320" s="64">
        <v>783470</v>
      </c>
      <c r="E320" s="64">
        <v>1202170</v>
      </c>
      <c r="F320" s="64">
        <v>2301458</v>
      </c>
      <c r="HQ320" s="110"/>
      <c r="HR320" s="110"/>
      <c r="HS320" s="110"/>
      <c r="HT320" s="110"/>
      <c r="HU320" s="110"/>
      <c r="HV320" s="110"/>
      <c r="HW320" s="110"/>
      <c r="HX320" s="110"/>
      <c r="HY320" s="110"/>
      <c r="HZ320" s="110"/>
      <c r="IA320" s="110"/>
      <c r="IB320" s="110"/>
      <c r="IC320" s="110"/>
      <c r="ID320" s="110"/>
      <c r="IE320" s="110"/>
      <c r="IF320" s="110"/>
      <c r="IG320" s="110"/>
    </row>
    <row r="321" spans="1:241" s="111" customFormat="1" ht="12.75">
      <c r="A321" s="101" t="s">
        <v>1776</v>
      </c>
      <c r="B321" s="120" t="s">
        <v>1777</v>
      </c>
      <c r="C321" s="142" t="s">
        <v>100</v>
      </c>
      <c r="D321" s="64">
        <v>1000</v>
      </c>
      <c r="E321" s="64">
        <v>4000</v>
      </c>
      <c r="F321" s="64">
        <v>110676</v>
      </c>
      <c r="HQ321" s="110"/>
      <c r="HR321" s="110"/>
      <c r="HS321" s="110"/>
      <c r="HT321" s="110"/>
      <c r="HU321" s="110"/>
      <c r="HV321" s="110"/>
      <c r="HW321" s="110"/>
      <c r="HX321" s="110"/>
      <c r="HY321" s="110"/>
      <c r="HZ321" s="110"/>
      <c r="IA321" s="110"/>
      <c r="IB321" s="110"/>
      <c r="IC321" s="110"/>
      <c r="ID321" s="110"/>
      <c r="IE321" s="110"/>
      <c r="IF321" s="110"/>
      <c r="IG321" s="110"/>
    </row>
    <row r="322" spans="1:241" s="111" customFormat="1" ht="15.75" customHeight="1">
      <c r="A322" s="103" t="s">
        <v>1169</v>
      </c>
      <c r="B322" s="119" t="s">
        <v>1170</v>
      </c>
      <c r="C322" s="139"/>
      <c r="D322" s="62">
        <f>D323</f>
        <v>6181664.4</v>
      </c>
      <c r="E322" s="62">
        <f>E323</f>
        <v>7031290</v>
      </c>
      <c r="F322" s="62">
        <f>F323</f>
        <v>9314347.24</v>
      </c>
      <c r="HQ322" s="110"/>
      <c r="HR322" s="110"/>
      <c r="HS322" s="110"/>
      <c r="HT322" s="110"/>
      <c r="HU322" s="110"/>
      <c r="HV322" s="110"/>
      <c r="HW322" s="110"/>
      <c r="HX322" s="110"/>
      <c r="HY322" s="110"/>
      <c r="HZ322" s="110"/>
      <c r="IA322" s="110"/>
      <c r="IB322" s="110"/>
      <c r="IC322" s="110"/>
      <c r="ID322" s="110"/>
      <c r="IE322" s="110"/>
      <c r="IF322" s="110"/>
      <c r="IG322" s="110"/>
    </row>
    <row r="323" spans="1:241" s="111" customFormat="1" ht="20.25" customHeight="1">
      <c r="A323" s="103" t="s">
        <v>1179</v>
      </c>
      <c r="B323" s="119" t="s">
        <v>1171</v>
      </c>
      <c r="C323" s="139"/>
      <c r="D323" s="62">
        <f>SUM(D324:D329)</f>
        <v>6181664.4</v>
      </c>
      <c r="E323" s="62">
        <f>SUM(E324:E329)</f>
        <v>7031290</v>
      </c>
      <c r="F323" s="62">
        <f>SUM(F324:F329)</f>
        <v>9314347.24</v>
      </c>
      <c r="HQ323" s="110"/>
      <c r="HR323" s="110"/>
      <c r="HS323" s="110"/>
      <c r="HT323" s="110"/>
      <c r="HU323" s="110"/>
      <c r="HV323" s="110"/>
      <c r="HW323" s="110"/>
      <c r="HX323" s="110"/>
      <c r="HY323" s="110"/>
      <c r="HZ323" s="110"/>
      <c r="IA323" s="110"/>
      <c r="IB323" s="110"/>
      <c r="IC323" s="110"/>
      <c r="ID323" s="110"/>
      <c r="IE323" s="110"/>
      <c r="IF323" s="110"/>
      <c r="IG323" s="110"/>
    </row>
    <row r="324" spans="1:241" s="111" customFormat="1" ht="12.75" customHeight="1">
      <c r="A324" s="101" t="s">
        <v>1172</v>
      </c>
      <c r="B324" s="120" t="s">
        <v>1173</v>
      </c>
      <c r="C324" s="142" t="s">
        <v>110</v>
      </c>
      <c r="D324" s="64">
        <v>158400</v>
      </c>
      <c r="E324" s="64">
        <v>171600</v>
      </c>
      <c r="F324" s="64">
        <v>158400</v>
      </c>
      <c r="HQ324" s="110"/>
      <c r="HR324" s="110"/>
      <c r="HS324" s="110"/>
      <c r="HT324" s="110"/>
      <c r="HU324" s="110"/>
      <c r="HV324" s="110"/>
      <c r="HW324" s="110"/>
      <c r="HX324" s="110"/>
      <c r="HY324" s="110"/>
      <c r="HZ324" s="110"/>
      <c r="IA324" s="110"/>
      <c r="IB324" s="110"/>
      <c r="IC324" s="110"/>
      <c r="ID324" s="110"/>
      <c r="IE324" s="110"/>
      <c r="IF324" s="110"/>
      <c r="IG324" s="110"/>
    </row>
    <row r="325" spans="1:241" s="111" customFormat="1" ht="12" customHeight="1">
      <c r="A325" s="101" t="s">
        <v>1174</v>
      </c>
      <c r="B325" s="120" t="s">
        <v>1175</v>
      </c>
      <c r="C325" s="142" t="s">
        <v>111</v>
      </c>
      <c r="D325" s="64">
        <v>579040.5</v>
      </c>
      <c r="E325" s="64">
        <v>360000</v>
      </c>
      <c r="F325" s="64">
        <v>460000</v>
      </c>
      <c r="HQ325" s="110"/>
      <c r="HR325" s="110"/>
      <c r="HS325" s="110"/>
      <c r="HT325" s="110"/>
      <c r="HU325" s="110"/>
      <c r="HV325" s="110"/>
      <c r="HW325" s="110"/>
      <c r="HX325" s="110"/>
      <c r="HY325" s="110"/>
      <c r="HZ325" s="110"/>
      <c r="IA325" s="110"/>
      <c r="IB325" s="110"/>
      <c r="IC325" s="110"/>
      <c r="ID325" s="110"/>
      <c r="IE325" s="110"/>
      <c r="IF325" s="110"/>
      <c r="IG325" s="110"/>
    </row>
    <row r="326" spans="1:241" s="111" customFormat="1" ht="12.75">
      <c r="A326" s="101" t="s">
        <v>1176</v>
      </c>
      <c r="B326" s="120" t="s">
        <v>1178</v>
      </c>
      <c r="C326" s="142" t="s">
        <v>1177</v>
      </c>
      <c r="D326" s="64">
        <v>934500</v>
      </c>
      <c r="E326" s="64">
        <v>1012375</v>
      </c>
      <c r="F326" s="64">
        <v>934500</v>
      </c>
      <c r="HQ326" s="110"/>
      <c r="HR326" s="110"/>
      <c r="HS326" s="110"/>
      <c r="HT326" s="110"/>
      <c r="HU326" s="110"/>
      <c r="HV326" s="110"/>
      <c r="HW326" s="110"/>
      <c r="HX326" s="110"/>
      <c r="HY326" s="110"/>
      <c r="HZ326" s="110"/>
      <c r="IA326" s="110"/>
      <c r="IB326" s="110"/>
      <c r="IC326" s="110"/>
      <c r="ID326" s="110"/>
      <c r="IE326" s="110"/>
      <c r="IF326" s="110"/>
      <c r="IG326" s="110"/>
    </row>
    <row r="327" spans="1:241" s="111" customFormat="1" ht="12.75">
      <c r="A327" s="101" t="s">
        <v>1492</v>
      </c>
      <c r="B327" s="101" t="s">
        <v>1493</v>
      </c>
      <c r="C327" s="102" t="s">
        <v>1177</v>
      </c>
      <c r="D327" s="64">
        <v>3075400</v>
      </c>
      <c r="E327" s="64">
        <v>3750000</v>
      </c>
      <c r="F327" s="64">
        <v>6000000</v>
      </c>
      <c r="HQ327" s="110"/>
      <c r="HR327" s="110"/>
      <c r="HS327" s="110"/>
      <c r="HT327" s="110"/>
      <c r="HU327" s="110"/>
      <c r="HV327" s="110"/>
      <c r="HW327" s="110"/>
      <c r="HX327" s="110"/>
      <c r="HY327" s="110"/>
      <c r="HZ327" s="110"/>
      <c r="IA327" s="110"/>
      <c r="IB327" s="110"/>
      <c r="IC327" s="110"/>
      <c r="ID327" s="110"/>
      <c r="IE327" s="110"/>
      <c r="IF327" s="110"/>
      <c r="IG327" s="110"/>
    </row>
    <row r="328" spans="1:241" s="111" customFormat="1" ht="12.75">
      <c r="A328" s="101"/>
      <c r="B328" s="101" t="s">
        <v>1543</v>
      </c>
      <c r="C328" s="102" t="s">
        <v>98</v>
      </c>
      <c r="D328" s="64"/>
      <c r="E328" s="64"/>
      <c r="F328" s="64">
        <v>24132.24</v>
      </c>
      <c r="HQ328" s="110"/>
      <c r="HR328" s="110"/>
      <c r="HS328" s="110"/>
      <c r="HT328" s="110"/>
      <c r="HU328" s="110"/>
      <c r="HV328" s="110"/>
      <c r="HW328" s="110"/>
      <c r="HX328" s="110"/>
      <c r="HY328" s="110"/>
      <c r="HZ328" s="110"/>
      <c r="IA328" s="110"/>
      <c r="IB328" s="110"/>
      <c r="IC328" s="110"/>
      <c r="ID328" s="110"/>
      <c r="IE328" s="110"/>
      <c r="IF328" s="110"/>
      <c r="IG328" s="110"/>
    </row>
    <row r="329" spans="1:241" s="111" customFormat="1" ht="12.75">
      <c r="A329" s="101" t="s">
        <v>1574</v>
      </c>
      <c r="B329" s="101" t="s">
        <v>1575</v>
      </c>
      <c r="C329" s="102" t="s">
        <v>1946</v>
      </c>
      <c r="D329" s="64">
        <v>1434323.9</v>
      </c>
      <c r="E329" s="64">
        <v>1737315</v>
      </c>
      <c r="F329" s="64">
        <v>1737315</v>
      </c>
      <c r="HQ329" s="110"/>
      <c r="HR329" s="110"/>
      <c r="HS329" s="110"/>
      <c r="HT329" s="110"/>
      <c r="HU329" s="110"/>
      <c r="HV329" s="110"/>
      <c r="HW329" s="110"/>
      <c r="HX329" s="110"/>
      <c r="HY329" s="110"/>
      <c r="HZ329" s="110"/>
      <c r="IA329" s="110"/>
      <c r="IB329" s="110"/>
      <c r="IC329" s="110"/>
      <c r="ID329" s="110"/>
      <c r="IE329" s="110"/>
      <c r="IF329" s="110"/>
      <c r="IG329" s="110"/>
    </row>
    <row r="330" spans="1:241" s="111" customFormat="1" ht="12.75">
      <c r="A330" s="103" t="s">
        <v>1180</v>
      </c>
      <c r="B330" s="119" t="s">
        <v>1181</v>
      </c>
      <c r="C330" s="139"/>
      <c r="D330" s="62">
        <f>SUM(D331+D335+D339)</f>
        <v>1170082.8</v>
      </c>
      <c r="E330" s="62">
        <f>SUM(E331+E335+E339)</f>
        <v>1528010.11</v>
      </c>
      <c r="F330" s="62">
        <f>SUM(F331+F335+F339)</f>
        <v>1370902.2700000003</v>
      </c>
      <c r="HQ330" s="110"/>
      <c r="HR330" s="110"/>
      <c r="HS330" s="110"/>
      <c r="HT330" s="110"/>
      <c r="HU330" s="110"/>
      <c r="HV330" s="110"/>
      <c r="HW330" s="110"/>
      <c r="HX330" s="110"/>
      <c r="HY330" s="110"/>
      <c r="HZ330" s="110"/>
      <c r="IA330" s="110"/>
      <c r="IB330" s="110"/>
      <c r="IC330" s="110"/>
      <c r="ID330" s="110"/>
      <c r="IE330" s="110"/>
      <c r="IF330" s="110"/>
      <c r="IG330" s="110"/>
    </row>
    <row r="331" spans="1:241" s="111" customFormat="1" ht="16.5" customHeight="1">
      <c r="A331" s="103" t="s">
        <v>1182</v>
      </c>
      <c r="B331" s="119" t="s">
        <v>1183</v>
      </c>
      <c r="C331" s="139"/>
      <c r="D331" s="62">
        <f>SUM(D332:D334)</f>
        <v>377546.33</v>
      </c>
      <c r="E331" s="62">
        <f>SUM(E332:E334)</f>
        <v>534429.5700000001</v>
      </c>
      <c r="F331" s="62">
        <f>SUM(F332:F334)</f>
        <v>563374.91</v>
      </c>
      <c r="HQ331" s="110"/>
      <c r="HR331" s="110"/>
      <c r="HS331" s="110"/>
      <c r="HT331" s="110"/>
      <c r="HU331" s="110"/>
      <c r="HV331" s="110"/>
      <c r="HW331" s="110"/>
      <c r="HX331" s="110"/>
      <c r="HY331" s="110"/>
      <c r="HZ331" s="110"/>
      <c r="IA331" s="110"/>
      <c r="IB331" s="110"/>
      <c r="IC331" s="110"/>
      <c r="ID331" s="110"/>
      <c r="IE331" s="110"/>
      <c r="IF331" s="110"/>
      <c r="IG331" s="110"/>
    </row>
    <row r="332" spans="1:241" s="111" customFormat="1" ht="15" customHeight="1">
      <c r="A332" s="101" t="s">
        <v>1186</v>
      </c>
      <c r="B332" s="120" t="s">
        <v>1187</v>
      </c>
      <c r="C332" s="142" t="s">
        <v>104</v>
      </c>
      <c r="D332" s="64">
        <v>183333.26</v>
      </c>
      <c r="E332" s="64">
        <v>249999.9</v>
      </c>
      <c r="F332" s="64">
        <v>183333.26</v>
      </c>
      <c r="HQ332" s="110"/>
      <c r="HR332" s="110"/>
      <c r="HS332" s="110"/>
      <c r="HT332" s="110"/>
      <c r="HU332" s="110"/>
      <c r="HV332" s="110"/>
      <c r="HW332" s="110"/>
      <c r="HX332" s="110"/>
      <c r="HY332" s="110"/>
      <c r="HZ332" s="110"/>
      <c r="IA332" s="110"/>
      <c r="IB332" s="110"/>
      <c r="IC332" s="110"/>
      <c r="ID332" s="110"/>
      <c r="IE332" s="110"/>
      <c r="IF332" s="110"/>
      <c r="IG332" s="110"/>
    </row>
    <row r="333" spans="1:241" s="111" customFormat="1" ht="12.75">
      <c r="A333" s="101" t="s">
        <v>1737</v>
      </c>
      <c r="B333" s="101" t="s">
        <v>1738</v>
      </c>
      <c r="C333" s="102" t="s">
        <v>104</v>
      </c>
      <c r="D333" s="64">
        <v>107106.53</v>
      </c>
      <c r="E333" s="64">
        <v>167714.75</v>
      </c>
      <c r="F333" s="64">
        <v>0</v>
      </c>
      <c r="HQ333" s="110"/>
      <c r="HR333" s="110"/>
      <c r="HS333" s="110"/>
      <c r="HT333" s="110"/>
      <c r="HU333" s="110"/>
      <c r="HV333" s="110"/>
      <c r="HW333" s="110"/>
      <c r="HX333" s="110"/>
      <c r="HY333" s="110"/>
      <c r="HZ333" s="110"/>
      <c r="IA333" s="110"/>
      <c r="IB333" s="110"/>
      <c r="IC333" s="110"/>
      <c r="ID333" s="110"/>
      <c r="IE333" s="110"/>
      <c r="IF333" s="110"/>
      <c r="IG333" s="110"/>
    </row>
    <row r="334" spans="1:241" s="111" customFormat="1" ht="12.75">
      <c r="A334" s="101" t="s">
        <v>1817</v>
      </c>
      <c r="B334" s="101" t="s">
        <v>1818</v>
      </c>
      <c r="C334" s="102" t="s">
        <v>104</v>
      </c>
      <c r="D334" s="64">
        <v>87106.54</v>
      </c>
      <c r="E334" s="64">
        <v>116714.92</v>
      </c>
      <c r="F334" s="64">
        <v>380041.65</v>
      </c>
      <c r="HQ334" s="110"/>
      <c r="HR334" s="110"/>
      <c r="HS334" s="110"/>
      <c r="HT334" s="110"/>
      <c r="HU334" s="110"/>
      <c r="HV334" s="110"/>
      <c r="HW334" s="110"/>
      <c r="HX334" s="110"/>
      <c r="HY334" s="110"/>
      <c r="HZ334" s="110"/>
      <c r="IA334" s="110"/>
      <c r="IB334" s="110"/>
      <c r="IC334" s="110"/>
      <c r="ID334" s="110"/>
      <c r="IE334" s="110"/>
      <c r="IF334" s="110"/>
      <c r="IG334" s="110"/>
    </row>
    <row r="335" spans="1:241" s="111" customFormat="1" ht="12.75">
      <c r="A335" s="103" t="s">
        <v>1190</v>
      </c>
      <c r="B335" s="119" t="s">
        <v>1191</v>
      </c>
      <c r="C335" s="139"/>
      <c r="D335" s="62">
        <f>SUM(D336:D338)</f>
        <v>792536.4700000001</v>
      </c>
      <c r="E335" s="62">
        <f>SUM(E336:E338)</f>
        <v>993580.54</v>
      </c>
      <c r="F335" s="62">
        <f>SUM(F336:F338)</f>
        <v>675616.3300000001</v>
      </c>
      <c r="HQ335" s="110"/>
      <c r="HR335" s="110"/>
      <c r="HS335" s="110"/>
      <c r="HT335" s="110"/>
      <c r="HU335" s="110"/>
      <c r="HV335" s="110"/>
      <c r="HW335" s="110"/>
      <c r="HX335" s="110"/>
      <c r="HY335" s="110"/>
      <c r="HZ335" s="110"/>
      <c r="IA335" s="110"/>
      <c r="IB335" s="110"/>
      <c r="IC335" s="110"/>
      <c r="ID335" s="110"/>
      <c r="IE335" s="110"/>
      <c r="IF335" s="110"/>
      <c r="IG335" s="110"/>
    </row>
    <row r="336" spans="1:241" s="111" customFormat="1" ht="12.75" hidden="1">
      <c r="A336" s="101" t="s">
        <v>1192</v>
      </c>
      <c r="B336" s="120" t="s">
        <v>1193</v>
      </c>
      <c r="C336" s="142" t="s">
        <v>104</v>
      </c>
      <c r="D336" s="64">
        <v>665993.89</v>
      </c>
      <c r="E336" s="64">
        <v>785140.38</v>
      </c>
      <c r="F336" s="64">
        <v>510904.14</v>
      </c>
      <c r="HQ336" s="110"/>
      <c r="HR336" s="110"/>
      <c r="HS336" s="110"/>
      <c r="HT336" s="110"/>
      <c r="HU336" s="110"/>
      <c r="HV336" s="110"/>
      <c r="HW336" s="110"/>
      <c r="HX336" s="110"/>
      <c r="HY336" s="110"/>
      <c r="HZ336" s="110"/>
      <c r="IA336" s="110"/>
      <c r="IB336" s="110"/>
      <c r="IC336" s="110"/>
      <c r="ID336" s="110"/>
      <c r="IE336" s="110"/>
      <c r="IF336" s="110"/>
      <c r="IG336" s="110"/>
    </row>
    <row r="337" spans="1:241" s="111" customFormat="1" ht="12.75" hidden="1">
      <c r="A337" s="101" t="s">
        <v>1694</v>
      </c>
      <c r="B337" s="101" t="s">
        <v>1695</v>
      </c>
      <c r="C337" s="102" t="s">
        <v>104</v>
      </c>
      <c r="D337" s="64">
        <v>96726.8</v>
      </c>
      <c r="E337" s="64">
        <v>172080.72</v>
      </c>
      <c r="F337" s="64">
        <v>118845.43</v>
      </c>
      <c r="HQ337" s="110"/>
      <c r="HR337" s="110"/>
      <c r="HS337" s="110"/>
      <c r="HT337" s="110"/>
      <c r="HU337" s="110"/>
      <c r="HV337" s="110"/>
      <c r="HW337" s="110"/>
      <c r="HX337" s="110"/>
      <c r="HY337" s="110"/>
      <c r="HZ337" s="110"/>
      <c r="IA337" s="110"/>
      <c r="IB337" s="110"/>
      <c r="IC337" s="110"/>
      <c r="ID337" s="110"/>
      <c r="IE337" s="110"/>
      <c r="IF337" s="110"/>
      <c r="IG337" s="110"/>
    </row>
    <row r="338" spans="1:241" s="111" customFormat="1" ht="12.75" hidden="1">
      <c r="A338" s="101" t="s">
        <v>1619</v>
      </c>
      <c r="B338" s="101" t="s">
        <v>1620</v>
      </c>
      <c r="C338" s="102" t="s">
        <v>104</v>
      </c>
      <c r="D338" s="64">
        <v>29815.78</v>
      </c>
      <c r="E338" s="64">
        <v>36359.44</v>
      </c>
      <c r="F338" s="64">
        <v>45866.76</v>
      </c>
      <c r="HQ338" s="110"/>
      <c r="HR338" s="110"/>
      <c r="HS338" s="110"/>
      <c r="HT338" s="110"/>
      <c r="HU338" s="110"/>
      <c r="HV338" s="110"/>
      <c r="HW338" s="110"/>
      <c r="HX338" s="110"/>
      <c r="HY338" s="110"/>
      <c r="HZ338" s="110"/>
      <c r="IA338" s="110"/>
      <c r="IB338" s="110"/>
      <c r="IC338" s="110"/>
      <c r="ID338" s="110"/>
      <c r="IE338" s="110"/>
      <c r="IF338" s="110"/>
      <c r="IG338" s="110"/>
    </row>
    <row r="339" spans="1:241" s="111" customFormat="1" ht="12.75">
      <c r="A339" s="103" t="s">
        <v>1194</v>
      </c>
      <c r="B339" s="119" t="s">
        <v>1195</v>
      </c>
      <c r="C339" s="139"/>
      <c r="D339" s="62">
        <f>D340</f>
        <v>0</v>
      </c>
      <c r="E339" s="62">
        <f>E340</f>
        <v>0</v>
      </c>
      <c r="F339" s="62">
        <f>F340</f>
        <v>131911.03</v>
      </c>
      <c r="HQ339" s="110"/>
      <c r="HR339" s="110"/>
      <c r="HS339" s="110"/>
      <c r="HT339" s="110"/>
      <c r="HU339" s="110"/>
      <c r="HV339" s="110"/>
      <c r="HW339" s="110"/>
      <c r="HX339" s="110"/>
      <c r="HY339" s="110"/>
      <c r="HZ339" s="110"/>
      <c r="IA339" s="110"/>
      <c r="IB339" s="110"/>
      <c r="IC339" s="110"/>
      <c r="ID339" s="110"/>
      <c r="IE339" s="110"/>
      <c r="IF339" s="110"/>
      <c r="IG339" s="110"/>
    </row>
    <row r="340" spans="1:241" s="111" customFormat="1" ht="12.75">
      <c r="A340" s="101" t="s">
        <v>1196</v>
      </c>
      <c r="B340" s="120" t="s">
        <v>793</v>
      </c>
      <c r="C340" s="142" t="s">
        <v>104</v>
      </c>
      <c r="D340" s="64">
        <v>0</v>
      </c>
      <c r="E340" s="64">
        <v>0</v>
      </c>
      <c r="F340" s="64">
        <v>131911.03</v>
      </c>
      <c r="HQ340" s="110"/>
      <c r="HR340" s="110"/>
      <c r="HS340" s="110"/>
      <c r="HT340" s="110"/>
      <c r="HU340" s="110"/>
      <c r="HV340" s="110"/>
      <c r="HW340" s="110"/>
      <c r="HX340" s="110"/>
      <c r="HY340" s="110"/>
      <c r="HZ340" s="110"/>
      <c r="IA340" s="110"/>
      <c r="IB340" s="110"/>
      <c r="IC340" s="110"/>
      <c r="ID340" s="110"/>
      <c r="IE340" s="110"/>
      <c r="IF340" s="110"/>
      <c r="IG340" s="110"/>
    </row>
    <row r="341" spans="1:241" s="111" customFormat="1" ht="12.75">
      <c r="A341" s="103" t="s">
        <v>1197</v>
      </c>
      <c r="B341" s="119" t="s">
        <v>1198</v>
      </c>
      <c r="C341" s="139"/>
      <c r="D341" s="62">
        <f>SUM(D342)</f>
        <v>1257430.13</v>
      </c>
      <c r="E341" s="62">
        <f>SUM(E342)</f>
        <v>1600365.62</v>
      </c>
      <c r="F341" s="62">
        <f>SUM(F342)</f>
        <v>1430289.4</v>
      </c>
      <c r="HQ341" s="110"/>
      <c r="HR341" s="110"/>
      <c r="HS341" s="110"/>
      <c r="HT341" s="110"/>
      <c r="HU341" s="110"/>
      <c r="HV341" s="110"/>
      <c r="HW341" s="110"/>
      <c r="HX341" s="110"/>
      <c r="HY341" s="110"/>
      <c r="HZ341" s="110"/>
      <c r="IA341" s="110"/>
      <c r="IB341" s="110"/>
      <c r="IC341" s="110"/>
      <c r="ID341" s="110"/>
      <c r="IE341" s="110"/>
      <c r="IF341" s="110"/>
      <c r="IG341" s="110"/>
    </row>
    <row r="342" spans="1:241" s="111" customFormat="1" ht="14.25" customHeight="1">
      <c r="A342" s="103" t="s">
        <v>1202</v>
      </c>
      <c r="B342" s="119" t="s">
        <v>1203</v>
      </c>
      <c r="C342" s="139"/>
      <c r="D342" s="62">
        <f>D343</f>
        <v>1257430.13</v>
      </c>
      <c r="E342" s="62">
        <f>E343</f>
        <v>1600365.62</v>
      </c>
      <c r="F342" s="62">
        <f>F343</f>
        <v>1430289.4</v>
      </c>
      <c r="HQ342" s="110"/>
      <c r="HR342" s="110"/>
      <c r="HS342" s="110"/>
      <c r="HT342" s="110"/>
      <c r="HU342" s="110"/>
      <c r="HV342" s="110"/>
      <c r="HW342" s="110"/>
      <c r="HX342" s="110"/>
      <c r="HY342" s="110"/>
      <c r="HZ342" s="110"/>
      <c r="IA342" s="110"/>
      <c r="IB342" s="110"/>
      <c r="IC342" s="110"/>
      <c r="ID342" s="110"/>
      <c r="IE342" s="110"/>
      <c r="IF342" s="110"/>
      <c r="IG342" s="110"/>
    </row>
    <row r="343" spans="1:241" s="111" customFormat="1" ht="12.75">
      <c r="A343" s="101" t="s">
        <v>1204</v>
      </c>
      <c r="B343" s="120" t="s">
        <v>1205</v>
      </c>
      <c r="C343" s="142" t="s">
        <v>105</v>
      </c>
      <c r="D343" s="64">
        <v>1257430.13</v>
      </c>
      <c r="E343" s="64">
        <v>1600365.62</v>
      </c>
      <c r="F343" s="64">
        <v>1430289.4</v>
      </c>
      <c r="HQ343" s="110"/>
      <c r="HR343" s="110"/>
      <c r="HS343" s="110"/>
      <c r="HT343" s="110"/>
      <c r="HU343" s="110"/>
      <c r="HV343" s="110"/>
      <c r="HW343" s="110"/>
      <c r="HX343" s="110"/>
      <c r="HY343" s="110"/>
      <c r="HZ343" s="110"/>
      <c r="IA343" s="110"/>
      <c r="IB343" s="110"/>
      <c r="IC343" s="110"/>
      <c r="ID343" s="110"/>
      <c r="IE343" s="110"/>
      <c r="IF343" s="110"/>
      <c r="IG343" s="110"/>
    </row>
    <row r="344" spans="1:241" s="111" customFormat="1" ht="12.75">
      <c r="A344" s="103" t="s">
        <v>1416</v>
      </c>
      <c r="B344" s="119" t="s">
        <v>1415</v>
      </c>
      <c r="C344" s="139"/>
      <c r="D344" s="62">
        <f>SUM(D345:D345)</f>
        <v>0</v>
      </c>
      <c r="E344" s="62">
        <f>SUM(E345:E345)</f>
        <v>57000</v>
      </c>
      <c r="F344" s="62">
        <f>SUM(F345:F345)</f>
        <v>30000</v>
      </c>
      <c r="HQ344" s="110"/>
      <c r="HR344" s="110"/>
      <c r="HS344" s="110"/>
      <c r="HT344" s="110"/>
      <c r="HU344" s="110"/>
      <c r="HV344" s="110"/>
      <c r="HW344" s="110"/>
      <c r="HX344" s="110"/>
      <c r="HY344" s="110"/>
      <c r="HZ344" s="110"/>
      <c r="IA344" s="110"/>
      <c r="IB344" s="110"/>
      <c r="IC344" s="110"/>
      <c r="ID344" s="110"/>
      <c r="IE344" s="110"/>
      <c r="IF344" s="110"/>
      <c r="IG344" s="110"/>
    </row>
    <row r="345" spans="1:241" s="111" customFormat="1" ht="12.75" customHeight="1">
      <c r="A345" s="101" t="s">
        <v>1900</v>
      </c>
      <c r="B345" s="120" t="s">
        <v>1700</v>
      </c>
      <c r="C345" s="142" t="s">
        <v>117</v>
      </c>
      <c r="D345" s="64"/>
      <c r="E345" s="64">
        <v>57000</v>
      </c>
      <c r="F345" s="64">
        <v>30000</v>
      </c>
      <c r="HQ345" s="110"/>
      <c r="HR345" s="110"/>
      <c r="HS345" s="110"/>
      <c r="HT345" s="110"/>
      <c r="HU345" s="110"/>
      <c r="HV345" s="110"/>
      <c r="HW345" s="110"/>
      <c r="HX345" s="110"/>
      <c r="HY345" s="110"/>
      <c r="HZ345" s="110"/>
      <c r="IA345" s="110"/>
      <c r="IB345" s="110"/>
      <c r="IC345" s="110"/>
      <c r="ID345" s="110"/>
      <c r="IE345" s="110"/>
      <c r="IF345" s="110"/>
      <c r="IG345" s="110"/>
    </row>
    <row r="346" spans="1:241" s="111" customFormat="1" ht="22.5">
      <c r="A346" s="103" t="s">
        <v>794</v>
      </c>
      <c r="B346" s="119" t="s">
        <v>370</v>
      </c>
      <c r="C346" s="139"/>
      <c r="D346" s="62">
        <f>SUM(D347:D356)</f>
        <v>1105509.63</v>
      </c>
      <c r="E346" s="62">
        <f>SUM(E347:E356)</f>
        <v>2266550.68</v>
      </c>
      <c r="F346" s="62">
        <f>SUM(F347:F356)</f>
        <v>2487937.6700000004</v>
      </c>
      <c r="HQ346" s="110"/>
      <c r="HR346" s="110"/>
      <c r="HS346" s="110"/>
      <c r="HT346" s="110"/>
      <c r="HU346" s="110"/>
      <c r="HV346" s="110"/>
      <c r="HW346" s="110"/>
      <c r="HX346" s="110"/>
      <c r="HY346" s="110"/>
      <c r="HZ346" s="110"/>
      <c r="IA346" s="110"/>
      <c r="IB346" s="110"/>
      <c r="IC346" s="110"/>
      <c r="ID346" s="110"/>
      <c r="IE346" s="110"/>
      <c r="IF346" s="110"/>
      <c r="IG346" s="110"/>
    </row>
    <row r="347" spans="1:241" s="111" customFormat="1" ht="12.75" hidden="1">
      <c r="A347" s="101" t="s">
        <v>1206</v>
      </c>
      <c r="B347" s="120" t="s">
        <v>798</v>
      </c>
      <c r="C347" s="142" t="s">
        <v>123</v>
      </c>
      <c r="D347" s="64">
        <v>195000</v>
      </c>
      <c r="E347" s="64">
        <v>754000</v>
      </c>
      <c r="F347" s="64">
        <v>708500</v>
      </c>
      <c r="HQ347" s="110"/>
      <c r="HR347" s="110"/>
      <c r="HS347" s="110"/>
      <c r="HT347" s="110"/>
      <c r="HU347" s="110"/>
      <c r="HV347" s="110"/>
      <c r="HW347" s="110"/>
      <c r="HX347" s="110"/>
      <c r="HY347" s="110"/>
      <c r="HZ347" s="110"/>
      <c r="IA347" s="110"/>
      <c r="IB347" s="110"/>
      <c r="IC347" s="110"/>
      <c r="ID347" s="110"/>
      <c r="IE347" s="110"/>
      <c r="IF347" s="110"/>
      <c r="IG347" s="110"/>
    </row>
    <row r="348" spans="1:241" s="111" customFormat="1" ht="12.75" hidden="1">
      <c r="A348" s="101" t="s">
        <v>1207</v>
      </c>
      <c r="B348" s="120" t="s">
        <v>799</v>
      </c>
      <c r="C348" s="142" t="s">
        <v>122</v>
      </c>
      <c r="D348" s="64">
        <v>108000</v>
      </c>
      <c r="E348" s="64">
        <v>253570.62</v>
      </c>
      <c r="F348" s="64">
        <v>504000</v>
      </c>
      <c r="HQ348" s="110"/>
      <c r="HR348" s="110"/>
      <c r="HS348" s="110"/>
      <c r="HT348" s="110"/>
      <c r="HU348" s="110"/>
      <c r="HV348" s="110"/>
      <c r="HW348" s="110"/>
      <c r="HX348" s="110"/>
      <c r="HY348" s="110"/>
      <c r="HZ348" s="110"/>
      <c r="IA348" s="110"/>
      <c r="IB348" s="110"/>
      <c r="IC348" s="110"/>
      <c r="ID348" s="110"/>
      <c r="IE348" s="110"/>
      <c r="IF348" s="110"/>
      <c r="IG348" s="110"/>
    </row>
    <row r="349" spans="1:241" s="111" customFormat="1" ht="12.75" hidden="1">
      <c r="A349" s="101" t="s">
        <v>1208</v>
      </c>
      <c r="B349" s="120" t="s">
        <v>800</v>
      </c>
      <c r="C349" s="142" t="s">
        <v>124</v>
      </c>
      <c r="D349" s="64">
        <v>168400</v>
      </c>
      <c r="E349" s="64">
        <v>545786.71</v>
      </c>
      <c r="F349" s="64">
        <v>797747.93</v>
      </c>
      <c r="HQ349" s="110"/>
      <c r="HR349" s="110"/>
      <c r="HS349" s="110"/>
      <c r="HT349" s="110"/>
      <c r="HU349" s="110"/>
      <c r="HV349" s="110"/>
      <c r="HW349" s="110"/>
      <c r="HX349" s="110"/>
      <c r="HY349" s="110"/>
      <c r="HZ349" s="110"/>
      <c r="IA349" s="110"/>
      <c r="IB349" s="110"/>
      <c r="IC349" s="110"/>
      <c r="ID349" s="110"/>
      <c r="IE349" s="110"/>
      <c r="IF349" s="110"/>
      <c r="IG349" s="110"/>
    </row>
    <row r="350" spans="1:241" s="111" customFormat="1" ht="12.75" hidden="1">
      <c r="A350" s="101" t="s">
        <v>1209</v>
      </c>
      <c r="B350" s="120" t="s">
        <v>801</v>
      </c>
      <c r="C350" s="142" t="s">
        <v>125</v>
      </c>
      <c r="D350" s="64">
        <v>251806.1</v>
      </c>
      <c r="E350" s="64">
        <v>100722.44</v>
      </c>
      <c r="F350" s="64">
        <v>0</v>
      </c>
      <c r="HQ350" s="110"/>
      <c r="HR350" s="110"/>
      <c r="HS350" s="110"/>
      <c r="HT350" s="110"/>
      <c r="HU350" s="110"/>
      <c r="HV350" s="110"/>
      <c r="HW350" s="110"/>
      <c r="HX350" s="110"/>
      <c r="HY350" s="110"/>
      <c r="HZ350" s="110"/>
      <c r="IA350" s="110"/>
      <c r="IB350" s="110"/>
      <c r="IC350" s="110"/>
      <c r="ID350" s="110"/>
      <c r="IE350" s="110"/>
      <c r="IF350" s="110"/>
      <c r="IG350" s="110"/>
    </row>
    <row r="351" spans="1:241" s="111" customFormat="1" ht="12.75" hidden="1">
      <c r="A351" s="101" t="s">
        <v>1210</v>
      </c>
      <c r="B351" s="120" t="s">
        <v>1211</v>
      </c>
      <c r="C351" s="142" t="s">
        <v>134</v>
      </c>
      <c r="D351" s="64">
        <v>350473.15</v>
      </c>
      <c r="E351" s="64">
        <v>311557.3</v>
      </c>
      <c r="F351" s="64">
        <v>280280.66</v>
      </c>
      <c r="HQ351" s="110"/>
      <c r="HR351" s="110"/>
      <c r="HS351" s="110"/>
      <c r="HT351" s="110"/>
      <c r="HU351" s="110"/>
      <c r="HV351" s="110"/>
      <c r="HW351" s="110"/>
      <c r="HX351" s="110"/>
      <c r="HY351" s="110"/>
      <c r="HZ351" s="110"/>
      <c r="IA351" s="110"/>
      <c r="IB351" s="110"/>
      <c r="IC351" s="110"/>
      <c r="ID351" s="110"/>
      <c r="IE351" s="110"/>
      <c r="IF351" s="110"/>
      <c r="IG351" s="110"/>
    </row>
    <row r="352" spans="1:241" s="111" customFormat="1" ht="12.75" hidden="1">
      <c r="A352" s="101" t="s">
        <v>1212</v>
      </c>
      <c r="B352" s="120" t="s">
        <v>1213</v>
      </c>
      <c r="C352" s="142" t="s">
        <v>1143</v>
      </c>
      <c r="D352" s="64">
        <v>4430.38</v>
      </c>
      <c r="E352" s="64">
        <v>74410.61</v>
      </c>
      <c r="F352" s="64">
        <v>89509.08</v>
      </c>
      <c r="HQ352" s="110"/>
      <c r="HR352" s="110"/>
      <c r="HS352" s="110"/>
      <c r="HT352" s="110"/>
      <c r="HU352" s="110"/>
      <c r="HV352" s="110"/>
      <c r="HW352" s="110"/>
      <c r="HX352" s="110"/>
      <c r="HY352" s="110"/>
      <c r="HZ352" s="110"/>
      <c r="IA352" s="110"/>
      <c r="IB352" s="110"/>
      <c r="IC352" s="110"/>
      <c r="ID352" s="110"/>
      <c r="IE352" s="110"/>
      <c r="IF352" s="110"/>
      <c r="IG352" s="110"/>
    </row>
    <row r="353" spans="1:241" s="111" customFormat="1" ht="12.75" hidden="1">
      <c r="A353" s="101" t="s">
        <v>1346</v>
      </c>
      <c r="B353" s="120" t="s">
        <v>1347</v>
      </c>
      <c r="C353" s="142" t="s">
        <v>1342</v>
      </c>
      <c r="D353" s="64"/>
      <c r="E353" s="64">
        <v>101123</v>
      </c>
      <c r="F353" s="64">
        <v>0</v>
      </c>
      <c r="HQ353" s="110"/>
      <c r="HR353" s="110"/>
      <c r="HS353" s="110"/>
      <c r="HT353" s="110"/>
      <c r="HU353" s="110"/>
      <c r="HV353" s="110"/>
      <c r="HW353" s="110"/>
      <c r="HX353" s="110"/>
      <c r="HY353" s="110"/>
      <c r="HZ353" s="110"/>
      <c r="IA353" s="110"/>
      <c r="IB353" s="110"/>
      <c r="IC353" s="110"/>
      <c r="ID353" s="110"/>
      <c r="IE353" s="110"/>
      <c r="IF353" s="110"/>
      <c r="IG353" s="110"/>
    </row>
    <row r="354" spans="1:241" s="111" customFormat="1" ht="12.75" hidden="1">
      <c r="A354" s="101" t="s">
        <v>1590</v>
      </c>
      <c r="B354" s="101" t="s">
        <v>1591</v>
      </c>
      <c r="C354" s="102" t="s">
        <v>1588</v>
      </c>
      <c r="D354" s="64">
        <v>26000</v>
      </c>
      <c r="E354" s="64">
        <v>0</v>
      </c>
      <c r="F354" s="64">
        <f>E354</f>
        <v>0</v>
      </c>
      <c r="HQ354" s="110"/>
      <c r="HR354" s="110"/>
      <c r="HS354" s="110"/>
      <c r="HT354" s="110"/>
      <c r="HU354" s="110"/>
      <c r="HV354" s="110"/>
      <c r="HW354" s="110"/>
      <c r="HX354" s="110"/>
      <c r="HY354" s="110"/>
      <c r="HZ354" s="110"/>
      <c r="IA354" s="110"/>
      <c r="IB354" s="110"/>
      <c r="IC354" s="110"/>
      <c r="ID354" s="110"/>
      <c r="IE354" s="110"/>
      <c r="IF354" s="110"/>
      <c r="IG354" s="110"/>
    </row>
    <row r="355" spans="1:241" s="111" customFormat="1" ht="12.75" hidden="1">
      <c r="A355" s="101" t="s">
        <v>1696</v>
      </c>
      <c r="B355" s="101" t="s">
        <v>1697</v>
      </c>
      <c r="C355" s="102" t="s">
        <v>1692</v>
      </c>
      <c r="D355" s="64"/>
      <c r="E355" s="64">
        <v>124500</v>
      </c>
      <c r="F355" s="64">
        <v>107900</v>
      </c>
      <c r="HQ355" s="110"/>
      <c r="HR355" s="110"/>
      <c r="HS355" s="110"/>
      <c r="HT355" s="110"/>
      <c r="HU355" s="110"/>
      <c r="HV355" s="110"/>
      <c r="HW355" s="110"/>
      <c r="HX355" s="110"/>
      <c r="HY355" s="110"/>
      <c r="HZ355" s="110"/>
      <c r="IA355" s="110"/>
      <c r="IB355" s="110"/>
      <c r="IC355" s="110"/>
      <c r="ID355" s="110"/>
      <c r="IE355" s="110"/>
      <c r="IF355" s="110"/>
      <c r="IG355" s="110"/>
    </row>
    <row r="356" spans="1:6" ht="12.75" hidden="1">
      <c r="A356" s="101" t="s">
        <v>1878</v>
      </c>
      <c r="B356" s="120" t="s">
        <v>423</v>
      </c>
      <c r="C356" s="142" t="s">
        <v>3</v>
      </c>
      <c r="D356" s="64">
        <v>1400</v>
      </c>
      <c r="E356" s="64">
        <v>880</v>
      </c>
      <c r="F356" s="64">
        <v>0</v>
      </c>
    </row>
    <row r="357" spans="1:6" ht="22.5">
      <c r="A357" s="103" t="s">
        <v>802</v>
      </c>
      <c r="B357" s="119" t="s">
        <v>803</v>
      </c>
      <c r="C357" s="139"/>
      <c r="D357" s="62">
        <f>SUM(D358:D362)</f>
        <v>8155766.14</v>
      </c>
      <c r="E357" s="62">
        <f>SUM(E358:E362)</f>
        <v>7770390.34</v>
      </c>
      <c r="F357" s="62">
        <f>SUM(F358:F362)</f>
        <v>9113798.23</v>
      </c>
    </row>
    <row r="358" spans="1:6" ht="12.75">
      <c r="A358" s="101" t="s">
        <v>804</v>
      </c>
      <c r="B358" s="120" t="s">
        <v>289</v>
      </c>
      <c r="C358" s="142" t="s">
        <v>140</v>
      </c>
      <c r="D358" s="64">
        <v>6431306.8</v>
      </c>
      <c r="E358" s="64">
        <v>6256774.34</v>
      </c>
      <c r="F358" s="64">
        <v>6674638.47</v>
      </c>
    </row>
    <row r="359" spans="1:6" ht="18">
      <c r="A359" s="101" t="s">
        <v>216</v>
      </c>
      <c r="B359" s="120" t="s">
        <v>290</v>
      </c>
      <c r="C359" s="142" t="s">
        <v>217</v>
      </c>
      <c r="D359" s="64">
        <v>2550</v>
      </c>
      <c r="E359" s="64">
        <v>8940</v>
      </c>
      <c r="F359" s="64">
        <v>5600</v>
      </c>
    </row>
    <row r="360" spans="1:6" ht="18">
      <c r="A360" s="101" t="s">
        <v>805</v>
      </c>
      <c r="B360" s="120" t="s">
        <v>424</v>
      </c>
      <c r="C360" s="142" t="s">
        <v>141</v>
      </c>
      <c r="D360" s="64">
        <v>998390</v>
      </c>
      <c r="E360" s="64">
        <v>1058146</v>
      </c>
      <c r="F360" s="64">
        <v>1144714</v>
      </c>
    </row>
    <row r="361" spans="1:6" ht="21" customHeight="1">
      <c r="A361" s="101" t="s">
        <v>807</v>
      </c>
      <c r="B361" s="120" t="s">
        <v>291</v>
      </c>
      <c r="C361" s="142" t="s">
        <v>142</v>
      </c>
      <c r="D361" s="64">
        <v>20818.55</v>
      </c>
      <c r="E361" s="64">
        <v>0</v>
      </c>
      <c r="F361" s="64">
        <v>94190.11</v>
      </c>
    </row>
    <row r="362" spans="1:6" ht="22.5">
      <c r="A362" s="103" t="s">
        <v>809</v>
      </c>
      <c r="B362" s="119" t="s">
        <v>292</v>
      </c>
      <c r="C362" s="139"/>
      <c r="D362" s="62">
        <f>SUM(D363:D365)</f>
        <v>702700.79</v>
      </c>
      <c r="E362" s="62">
        <f>SUM(E363:E365)</f>
        <v>446530</v>
      </c>
      <c r="F362" s="62">
        <f>SUM(F363:F367)</f>
        <v>1194655.6500000001</v>
      </c>
    </row>
    <row r="363" spans="1:6" ht="12.75" hidden="1">
      <c r="A363" s="101" t="s">
        <v>811</v>
      </c>
      <c r="B363" s="120" t="s">
        <v>293</v>
      </c>
      <c r="C363" s="142" t="s">
        <v>152</v>
      </c>
      <c r="D363" s="64">
        <v>3082.79</v>
      </c>
      <c r="E363" s="64">
        <v>0</v>
      </c>
      <c r="F363" s="64">
        <v>0</v>
      </c>
    </row>
    <row r="364" spans="1:6" ht="12.75" customHeight="1" hidden="1">
      <c r="A364" s="101" t="s">
        <v>813</v>
      </c>
      <c r="B364" s="120" t="s">
        <v>1947</v>
      </c>
      <c r="C364" s="142" t="s">
        <v>139</v>
      </c>
      <c r="D364" s="64">
        <v>311970</v>
      </c>
      <c r="E364" s="64">
        <v>397810</v>
      </c>
      <c r="F364" s="64">
        <v>488348</v>
      </c>
    </row>
    <row r="365" spans="1:6" ht="12.75" hidden="1">
      <c r="A365" s="101" t="s">
        <v>1064</v>
      </c>
      <c r="B365" s="120" t="s">
        <v>1065</v>
      </c>
      <c r="C365" s="142" t="s">
        <v>1059</v>
      </c>
      <c r="D365" s="64">
        <v>387648</v>
      </c>
      <c r="E365" s="64">
        <v>48720</v>
      </c>
      <c r="F365" s="64">
        <v>205956.8</v>
      </c>
    </row>
    <row r="366" spans="1:6" ht="18" hidden="1">
      <c r="A366" s="101" t="s">
        <v>1948</v>
      </c>
      <c r="B366" s="120" t="s">
        <v>1949</v>
      </c>
      <c r="C366" s="102" t="s">
        <v>143</v>
      </c>
      <c r="D366" s="64"/>
      <c r="E366" s="64"/>
      <c r="F366" s="64">
        <v>452190</v>
      </c>
    </row>
    <row r="367" spans="1:6" ht="12.75" hidden="1">
      <c r="A367" s="101" t="s">
        <v>1950</v>
      </c>
      <c r="B367" s="120" t="s">
        <v>1520</v>
      </c>
      <c r="C367" s="102" t="s">
        <v>1512</v>
      </c>
      <c r="D367" s="64"/>
      <c r="E367" s="64"/>
      <c r="F367" s="64">
        <v>48160.85</v>
      </c>
    </row>
    <row r="368" spans="1:224" ht="22.5">
      <c r="A368" s="103" t="s">
        <v>814</v>
      </c>
      <c r="B368" s="119" t="s">
        <v>815</v>
      </c>
      <c r="C368" s="139"/>
      <c r="D368" s="62">
        <f>SUM(D369:D372)</f>
        <v>576386.53</v>
      </c>
      <c r="E368" s="62">
        <f>SUM(E369:E372)</f>
        <v>566549.72</v>
      </c>
      <c r="F368" s="62">
        <f>SUM(F369:F372)</f>
        <v>569207.04</v>
      </c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0"/>
      <c r="AD368" s="110"/>
      <c r="AE368" s="110"/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0"/>
      <c r="AP368" s="110"/>
      <c r="AQ368" s="110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0"/>
      <c r="BB368" s="110"/>
      <c r="BC368" s="110"/>
      <c r="BD368" s="110"/>
      <c r="BE368" s="110"/>
      <c r="BF368" s="110"/>
      <c r="BG368" s="110"/>
      <c r="BH368" s="110"/>
      <c r="BI368" s="110"/>
      <c r="BJ368" s="110"/>
      <c r="BK368" s="110"/>
      <c r="BL368" s="110"/>
      <c r="BM368" s="110"/>
      <c r="BN368" s="110"/>
      <c r="BO368" s="110"/>
      <c r="BP368" s="110"/>
      <c r="BQ368" s="110"/>
      <c r="BR368" s="110"/>
      <c r="BS368" s="110"/>
      <c r="BT368" s="110"/>
      <c r="BU368" s="110"/>
      <c r="BV368" s="110"/>
      <c r="BW368" s="110"/>
      <c r="BX368" s="110"/>
      <c r="BY368" s="110"/>
      <c r="BZ368" s="110"/>
      <c r="CA368" s="110"/>
      <c r="CB368" s="110"/>
      <c r="CC368" s="110"/>
      <c r="CD368" s="110"/>
      <c r="CE368" s="110"/>
      <c r="CF368" s="110"/>
      <c r="CG368" s="110"/>
      <c r="CH368" s="110"/>
      <c r="CI368" s="110"/>
      <c r="CJ368" s="110"/>
      <c r="CK368" s="110"/>
      <c r="CL368" s="110"/>
      <c r="CM368" s="110"/>
      <c r="CN368" s="110"/>
      <c r="CO368" s="110"/>
      <c r="CP368" s="110"/>
      <c r="CQ368" s="110"/>
      <c r="CR368" s="110"/>
      <c r="CS368" s="110"/>
      <c r="CT368" s="110"/>
      <c r="CU368" s="110"/>
      <c r="CV368" s="110"/>
      <c r="CW368" s="110"/>
      <c r="CX368" s="110"/>
      <c r="CY368" s="110"/>
      <c r="CZ368" s="110"/>
      <c r="DA368" s="110"/>
      <c r="DB368" s="110"/>
      <c r="DC368" s="110"/>
      <c r="DD368" s="110"/>
      <c r="DE368" s="110"/>
      <c r="DF368" s="110"/>
      <c r="DG368" s="110"/>
      <c r="DH368" s="110"/>
      <c r="DI368" s="110"/>
      <c r="DJ368" s="110"/>
      <c r="DK368" s="110"/>
      <c r="DL368" s="110"/>
      <c r="DM368" s="110"/>
      <c r="DN368" s="110"/>
      <c r="DO368" s="110"/>
      <c r="DP368" s="110"/>
      <c r="DQ368" s="110"/>
      <c r="DR368" s="110"/>
      <c r="DS368" s="110"/>
      <c r="DT368" s="110"/>
      <c r="DU368" s="110"/>
      <c r="DV368" s="110"/>
      <c r="DW368" s="110"/>
      <c r="DX368" s="110"/>
      <c r="DY368" s="110"/>
      <c r="DZ368" s="110"/>
      <c r="EA368" s="110"/>
      <c r="EB368" s="110"/>
      <c r="EC368" s="110"/>
      <c r="ED368" s="110"/>
      <c r="EE368" s="110"/>
      <c r="EF368" s="110"/>
      <c r="EG368" s="110"/>
      <c r="EH368" s="110"/>
      <c r="EI368" s="110"/>
      <c r="EJ368" s="110"/>
      <c r="EK368" s="110"/>
      <c r="EL368" s="110"/>
      <c r="EM368" s="110"/>
      <c r="EN368" s="110"/>
      <c r="EO368" s="110"/>
      <c r="EP368" s="110"/>
      <c r="EQ368" s="110"/>
      <c r="ER368" s="110"/>
      <c r="ES368" s="110"/>
      <c r="ET368" s="110"/>
      <c r="EU368" s="110"/>
      <c r="EV368" s="110"/>
      <c r="EW368" s="110"/>
      <c r="EX368" s="110"/>
      <c r="EY368" s="110"/>
      <c r="EZ368" s="110"/>
      <c r="FA368" s="110"/>
      <c r="FB368" s="110"/>
      <c r="FC368" s="110"/>
      <c r="FD368" s="110"/>
      <c r="FE368" s="110"/>
      <c r="FF368" s="110"/>
      <c r="FG368" s="110"/>
      <c r="FH368" s="110"/>
      <c r="FI368" s="110"/>
      <c r="FJ368" s="110"/>
      <c r="FK368" s="110"/>
      <c r="FL368" s="110"/>
      <c r="FM368" s="110"/>
      <c r="FN368" s="110"/>
      <c r="FO368" s="110"/>
      <c r="FP368" s="110"/>
      <c r="FQ368" s="110"/>
      <c r="FR368" s="110"/>
      <c r="FS368" s="110"/>
      <c r="FT368" s="110"/>
      <c r="FU368" s="110"/>
      <c r="FV368" s="110"/>
      <c r="FW368" s="110"/>
      <c r="FX368" s="110"/>
      <c r="FY368" s="110"/>
      <c r="FZ368" s="110"/>
      <c r="GA368" s="110"/>
      <c r="GB368" s="110"/>
      <c r="GC368" s="110"/>
      <c r="GD368" s="110"/>
      <c r="GE368" s="110"/>
      <c r="GF368" s="110"/>
      <c r="GG368" s="110"/>
      <c r="GH368" s="110"/>
      <c r="GI368" s="110"/>
      <c r="GJ368" s="110"/>
      <c r="GK368" s="110"/>
      <c r="GL368" s="110"/>
      <c r="GM368" s="110"/>
      <c r="GN368" s="110"/>
      <c r="GO368" s="110"/>
      <c r="GP368" s="110"/>
      <c r="GQ368" s="110"/>
      <c r="GR368" s="110"/>
      <c r="GS368" s="110"/>
      <c r="GT368" s="110"/>
      <c r="GU368" s="110"/>
      <c r="GV368" s="110"/>
      <c r="GW368" s="110"/>
      <c r="GX368" s="110"/>
      <c r="GY368" s="110"/>
      <c r="GZ368" s="110"/>
      <c r="HA368" s="110"/>
      <c r="HB368" s="110"/>
      <c r="HC368" s="110"/>
      <c r="HD368" s="110"/>
      <c r="HE368" s="110"/>
      <c r="HF368" s="110"/>
      <c r="HG368" s="110"/>
      <c r="HH368" s="110"/>
      <c r="HI368" s="110"/>
      <c r="HJ368" s="110"/>
      <c r="HK368" s="110"/>
      <c r="HL368" s="110"/>
      <c r="HM368" s="110"/>
      <c r="HN368" s="110"/>
      <c r="HO368" s="110"/>
      <c r="HP368" s="110"/>
    </row>
    <row r="369" spans="1:224" ht="13.5" customHeight="1" hidden="1">
      <c r="A369" s="101" t="s">
        <v>816</v>
      </c>
      <c r="B369" s="120" t="s">
        <v>817</v>
      </c>
      <c r="C369" s="142" t="s">
        <v>87</v>
      </c>
      <c r="D369" s="64">
        <v>345831.93</v>
      </c>
      <c r="E369" s="64">
        <v>339929.74</v>
      </c>
      <c r="F369" s="64">
        <v>341524.2</v>
      </c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0"/>
      <c r="AC369" s="110"/>
      <c r="AD369" s="110"/>
      <c r="AE369" s="110"/>
      <c r="AF369" s="110"/>
      <c r="AG369" s="110"/>
      <c r="AH369" s="110"/>
      <c r="AI369" s="110"/>
      <c r="AJ369" s="110"/>
      <c r="AK369" s="110"/>
      <c r="AL369" s="110"/>
      <c r="AM369" s="110"/>
      <c r="AN369" s="110"/>
      <c r="AO369" s="110"/>
      <c r="AP369" s="110"/>
      <c r="AQ369" s="110"/>
      <c r="AR369" s="110"/>
      <c r="AS369" s="110"/>
      <c r="AT369" s="110"/>
      <c r="AU369" s="110"/>
      <c r="AV369" s="110"/>
      <c r="AW369" s="110"/>
      <c r="AX369" s="110"/>
      <c r="AY369" s="110"/>
      <c r="AZ369" s="110"/>
      <c r="BA369" s="110"/>
      <c r="BB369" s="110"/>
      <c r="BC369" s="110"/>
      <c r="BD369" s="110"/>
      <c r="BE369" s="110"/>
      <c r="BF369" s="110"/>
      <c r="BG369" s="110"/>
      <c r="BH369" s="110"/>
      <c r="BI369" s="110"/>
      <c r="BJ369" s="110"/>
      <c r="BK369" s="110"/>
      <c r="BL369" s="110"/>
      <c r="BM369" s="110"/>
      <c r="BN369" s="110"/>
      <c r="BO369" s="110"/>
      <c r="BP369" s="110"/>
      <c r="BQ369" s="110"/>
      <c r="BR369" s="110"/>
      <c r="BS369" s="110"/>
      <c r="BT369" s="110"/>
      <c r="BU369" s="110"/>
      <c r="BV369" s="110"/>
      <c r="BW369" s="110"/>
      <c r="BX369" s="110"/>
      <c r="BY369" s="110"/>
      <c r="BZ369" s="110"/>
      <c r="CA369" s="110"/>
      <c r="CB369" s="110"/>
      <c r="CC369" s="110"/>
      <c r="CD369" s="110"/>
      <c r="CE369" s="110"/>
      <c r="CF369" s="110"/>
      <c r="CG369" s="110"/>
      <c r="CH369" s="110"/>
      <c r="CI369" s="110"/>
      <c r="CJ369" s="110"/>
      <c r="CK369" s="110"/>
      <c r="CL369" s="110"/>
      <c r="CM369" s="110"/>
      <c r="CN369" s="110"/>
      <c r="CO369" s="110"/>
      <c r="CP369" s="110"/>
      <c r="CQ369" s="110"/>
      <c r="CR369" s="110"/>
      <c r="CS369" s="110"/>
      <c r="CT369" s="110"/>
      <c r="CU369" s="110"/>
      <c r="CV369" s="110"/>
      <c r="CW369" s="110"/>
      <c r="CX369" s="110"/>
      <c r="CY369" s="110"/>
      <c r="CZ369" s="110"/>
      <c r="DA369" s="110"/>
      <c r="DB369" s="110"/>
      <c r="DC369" s="110"/>
      <c r="DD369" s="110"/>
      <c r="DE369" s="110"/>
      <c r="DF369" s="110"/>
      <c r="DG369" s="110"/>
      <c r="DH369" s="110"/>
      <c r="DI369" s="110"/>
      <c r="DJ369" s="110"/>
      <c r="DK369" s="110"/>
      <c r="DL369" s="110"/>
      <c r="DM369" s="110"/>
      <c r="DN369" s="110"/>
      <c r="DO369" s="110"/>
      <c r="DP369" s="110"/>
      <c r="DQ369" s="110"/>
      <c r="DR369" s="110"/>
      <c r="DS369" s="110"/>
      <c r="DT369" s="110"/>
      <c r="DU369" s="110"/>
      <c r="DV369" s="110"/>
      <c r="DW369" s="110"/>
      <c r="DX369" s="110"/>
      <c r="DY369" s="110"/>
      <c r="DZ369" s="110"/>
      <c r="EA369" s="110"/>
      <c r="EB369" s="110"/>
      <c r="EC369" s="110"/>
      <c r="ED369" s="110"/>
      <c r="EE369" s="110"/>
      <c r="EF369" s="110"/>
      <c r="EG369" s="110"/>
      <c r="EH369" s="110"/>
      <c r="EI369" s="110"/>
      <c r="EJ369" s="110"/>
      <c r="EK369" s="110"/>
      <c r="EL369" s="110"/>
      <c r="EM369" s="110"/>
      <c r="EN369" s="110"/>
      <c r="EO369" s="110"/>
      <c r="EP369" s="110"/>
      <c r="EQ369" s="110"/>
      <c r="ER369" s="110"/>
      <c r="ES369" s="110"/>
      <c r="ET369" s="110"/>
      <c r="EU369" s="110"/>
      <c r="EV369" s="110"/>
      <c r="EW369" s="110"/>
      <c r="EX369" s="110"/>
      <c r="EY369" s="110"/>
      <c r="EZ369" s="110"/>
      <c r="FA369" s="110"/>
      <c r="FB369" s="110"/>
      <c r="FC369" s="110"/>
      <c r="FD369" s="110"/>
      <c r="FE369" s="110"/>
      <c r="FF369" s="110"/>
      <c r="FG369" s="110"/>
      <c r="FH369" s="110"/>
      <c r="FI369" s="110"/>
      <c r="FJ369" s="110"/>
      <c r="FK369" s="110"/>
      <c r="FL369" s="110"/>
      <c r="FM369" s="110"/>
      <c r="FN369" s="110"/>
      <c r="FO369" s="110"/>
      <c r="FP369" s="110"/>
      <c r="FQ369" s="110"/>
      <c r="FR369" s="110"/>
      <c r="FS369" s="110"/>
      <c r="FT369" s="110"/>
      <c r="FU369" s="110"/>
      <c r="FV369" s="110"/>
      <c r="FW369" s="110"/>
      <c r="FX369" s="110"/>
      <c r="FY369" s="110"/>
      <c r="FZ369" s="110"/>
      <c r="GA369" s="110"/>
      <c r="GB369" s="110"/>
      <c r="GC369" s="110"/>
      <c r="GD369" s="110"/>
      <c r="GE369" s="110"/>
      <c r="GF369" s="110"/>
      <c r="GG369" s="110"/>
      <c r="GH369" s="110"/>
      <c r="GI369" s="110"/>
      <c r="GJ369" s="110"/>
      <c r="GK369" s="110"/>
      <c r="GL369" s="110"/>
      <c r="GM369" s="110"/>
      <c r="GN369" s="110"/>
      <c r="GO369" s="110"/>
      <c r="GP369" s="110"/>
      <c r="GQ369" s="110"/>
      <c r="GR369" s="110"/>
      <c r="GS369" s="110"/>
      <c r="GT369" s="110"/>
      <c r="GU369" s="110"/>
      <c r="GV369" s="110"/>
      <c r="GW369" s="110"/>
      <c r="GX369" s="110"/>
      <c r="GY369" s="110"/>
      <c r="GZ369" s="110"/>
      <c r="HA369" s="110"/>
      <c r="HB369" s="110"/>
      <c r="HC369" s="110"/>
      <c r="HD369" s="110"/>
      <c r="HE369" s="110"/>
      <c r="HF369" s="110"/>
      <c r="HG369" s="110"/>
      <c r="HH369" s="110"/>
      <c r="HI369" s="110"/>
      <c r="HJ369" s="110"/>
      <c r="HK369" s="110"/>
      <c r="HL369" s="110"/>
      <c r="HM369" s="110"/>
      <c r="HN369" s="110"/>
      <c r="HO369" s="110"/>
      <c r="HP369" s="110"/>
    </row>
    <row r="370" spans="1:224" ht="12.75" hidden="1">
      <c r="A370" s="101" t="s">
        <v>818</v>
      </c>
      <c r="B370" s="120" t="s">
        <v>819</v>
      </c>
      <c r="C370" s="142" t="s">
        <v>88</v>
      </c>
      <c r="D370" s="64">
        <v>28819.32</v>
      </c>
      <c r="E370" s="64">
        <v>28327.58</v>
      </c>
      <c r="F370" s="64">
        <v>28460.4</v>
      </c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0"/>
      <c r="AC370" s="110"/>
      <c r="AD370" s="110"/>
      <c r="AE370" s="110"/>
      <c r="AF370" s="110"/>
      <c r="AG370" s="110"/>
      <c r="AH370" s="110"/>
      <c r="AI370" s="110"/>
      <c r="AJ370" s="110"/>
      <c r="AK370" s="110"/>
      <c r="AL370" s="110"/>
      <c r="AM370" s="110"/>
      <c r="AN370" s="110"/>
      <c r="AO370" s="110"/>
      <c r="AP370" s="110"/>
      <c r="AQ370" s="110"/>
      <c r="AR370" s="110"/>
      <c r="AS370" s="110"/>
      <c r="AT370" s="110"/>
      <c r="AU370" s="110"/>
      <c r="AV370" s="110"/>
      <c r="AW370" s="110"/>
      <c r="AX370" s="110"/>
      <c r="AY370" s="110"/>
      <c r="AZ370" s="110"/>
      <c r="BA370" s="110"/>
      <c r="BB370" s="110"/>
      <c r="BC370" s="110"/>
      <c r="BD370" s="110"/>
      <c r="BE370" s="110"/>
      <c r="BF370" s="110"/>
      <c r="BG370" s="110"/>
      <c r="BH370" s="110"/>
      <c r="BI370" s="110"/>
      <c r="BJ370" s="110"/>
      <c r="BK370" s="110"/>
      <c r="BL370" s="110"/>
      <c r="BM370" s="110"/>
      <c r="BN370" s="110"/>
      <c r="BO370" s="110"/>
      <c r="BP370" s="110"/>
      <c r="BQ370" s="110"/>
      <c r="BR370" s="110"/>
      <c r="BS370" s="110"/>
      <c r="BT370" s="110"/>
      <c r="BU370" s="110"/>
      <c r="BV370" s="110"/>
      <c r="BW370" s="110"/>
      <c r="BX370" s="110"/>
      <c r="BY370" s="110"/>
      <c r="BZ370" s="110"/>
      <c r="CA370" s="110"/>
      <c r="CB370" s="110"/>
      <c r="CC370" s="110"/>
      <c r="CD370" s="110"/>
      <c r="CE370" s="110"/>
      <c r="CF370" s="110"/>
      <c r="CG370" s="110"/>
      <c r="CH370" s="110"/>
      <c r="CI370" s="110"/>
      <c r="CJ370" s="110"/>
      <c r="CK370" s="110"/>
      <c r="CL370" s="110"/>
      <c r="CM370" s="110"/>
      <c r="CN370" s="110"/>
      <c r="CO370" s="110"/>
      <c r="CP370" s="110"/>
      <c r="CQ370" s="110"/>
      <c r="CR370" s="110"/>
      <c r="CS370" s="110"/>
      <c r="CT370" s="110"/>
      <c r="CU370" s="110"/>
      <c r="CV370" s="110"/>
      <c r="CW370" s="110"/>
      <c r="CX370" s="110"/>
      <c r="CY370" s="110"/>
      <c r="CZ370" s="110"/>
      <c r="DA370" s="110"/>
      <c r="DB370" s="110"/>
      <c r="DC370" s="110"/>
      <c r="DD370" s="110"/>
      <c r="DE370" s="110"/>
      <c r="DF370" s="110"/>
      <c r="DG370" s="110"/>
      <c r="DH370" s="110"/>
      <c r="DI370" s="110"/>
      <c r="DJ370" s="110"/>
      <c r="DK370" s="110"/>
      <c r="DL370" s="110"/>
      <c r="DM370" s="110"/>
      <c r="DN370" s="110"/>
      <c r="DO370" s="110"/>
      <c r="DP370" s="110"/>
      <c r="DQ370" s="110"/>
      <c r="DR370" s="110"/>
      <c r="DS370" s="110"/>
      <c r="DT370" s="110"/>
      <c r="DU370" s="110"/>
      <c r="DV370" s="110"/>
      <c r="DW370" s="110"/>
      <c r="DX370" s="110"/>
      <c r="DY370" s="110"/>
      <c r="DZ370" s="110"/>
      <c r="EA370" s="110"/>
      <c r="EB370" s="110"/>
      <c r="EC370" s="110"/>
      <c r="ED370" s="110"/>
      <c r="EE370" s="110"/>
      <c r="EF370" s="110"/>
      <c r="EG370" s="110"/>
      <c r="EH370" s="110"/>
      <c r="EI370" s="110"/>
      <c r="EJ370" s="110"/>
      <c r="EK370" s="110"/>
      <c r="EL370" s="110"/>
      <c r="EM370" s="110"/>
      <c r="EN370" s="110"/>
      <c r="EO370" s="110"/>
      <c r="EP370" s="110"/>
      <c r="EQ370" s="110"/>
      <c r="ER370" s="110"/>
      <c r="ES370" s="110"/>
      <c r="ET370" s="110"/>
      <c r="EU370" s="110"/>
      <c r="EV370" s="110"/>
      <c r="EW370" s="110"/>
      <c r="EX370" s="110"/>
      <c r="EY370" s="110"/>
      <c r="EZ370" s="110"/>
      <c r="FA370" s="110"/>
      <c r="FB370" s="110"/>
      <c r="FC370" s="110"/>
      <c r="FD370" s="110"/>
      <c r="FE370" s="110"/>
      <c r="FF370" s="110"/>
      <c r="FG370" s="110"/>
      <c r="FH370" s="110"/>
      <c r="FI370" s="110"/>
      <c r="FJ370" s="110"/>
      <c r="FK370" s="110"/>
      <c r="FL370" s="110"/>
      <c r="FM370" s="110"/>
      <c r="FN370" s="110"/>
      <c r="FO370" s="110"/>
      <c r="FP370" s="110"/>
      <c r="FQ370" s="110"/>
      <c r="FR370" s="110"/>
      <c r="FS370" s="110"/>
      <c r="FT370" s="110"/>
      <c r="FU370" s="110"/>
      <c r="FV370" s="110"/>
      <c r="FW370" s="110"/>
      <c r="FX370" s="110"/>
      <c r="FY370" s="110"/>
      <c r="FZ370" s="110"/>
      <c r="GA370" s="110"/>
      <c r="GB370" s="110"/>
      <c r="GC370" s="110"/>
      <c r="GD370" s="110"/>
      <c r="GE370" s="110"/>
      <c r="GF370" s="110"/>
      <c r="GG370" s="110"/>
      <c r="GH370" s="110"/>
      <c r="GI370" s="110"/>
      <c r="GJ370" s="110"/>
      <c r="GK370" s="110"/>
      <c r="GL370" s="110"/>
      <c r="GM370" s="110"/>
      <c r="GN370" s="110"/>
      <c r="GO370" s="110"/>
      <c r="GP370" s="110"/>
      <c r="GQ370" s="110"/>
      <c r="GR370" s="110"/>
      <c r="GS370" s="110"/>
      <c r="GT370" s="110"/>
      <c r="GU370" s="110"/>
      <c r="GV370" s="110"/>
      <c r="GW370" s="110"/>
      <c r="GX370" s="110"/>
      <c r="GY370" s="110"/>
      <c r="GZ370" s="110"/>
      <c r="HA370" s="110"/>
      <c r="HB370" s="110"/>
      <c r="HC370" s="110"/>
      <c r="HD370" s="110"/>
      <c r="HE370" s="110"/>
      <c r="HF370" s="110"/>
      <c r="HG370" s="110"/>
      <c r="HH370" s="110"/>
      <c r="HI370" s="110"/>
      <c r="HJ370" s="110"/>
      <c r="HK370" s="110"/>
      <c r="HL370" s="110"/>
      <c r="HM370" s="110"/>
      <c r="HN370" s="110"/>
      <c r="HO370" s="110"/>
      <c r="HP370" s="110"/>
    </row>
    <row r="371" spans="1:224" ht="12.75" hidden="1">
      <c r="A371" s="101" t="s">
        <v>820</v>
      </c>
      <c r="B371" s="120" t="s">
        <v>821</v>
      </c>
      <c r="C371" s="142" t="s">
        <v>89</v>
      </c>
      <c r="D371" s="64">
        <v>86457.98</v>
      </c>
      <c r="E371" s="64">
        <v>84982.52</v>
      </c>
      <c r="F371" s="64">
        <v>85381.08</v>
      </c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0"/>
      <c r="AC371" s="110"/>
      <c r="AD371" s="110"/>
      <c r="AE371" s="110"/>
      <c r="AF371" s="110"/>
      <c r="AG371" s="110"/>
      <c r="AH371" s="110"/>
      <c r="AI371" s="110"/>
      <c r="AJ371" s="110"/>
      <c r="AK371" s="110"/>
      <c r="AL371" s="110"/>
      <c r="AM371" s="110"/>
      <c r="AN371" s="110"/>
      <c r="AO371" s="110"/>
      <c r="AP371" s="110"/>
      <c r="AQ371" s="110"/>
      <c r="AR371" s="110"/>
      <c r="AS371" s="110"/>
      <c r="AT371" s="110"/>
      <c r="AU371" s="110"/>
      <c r="AV371" s="110"/>
      <c r="AW371" s="110"/>
      <c r="AX371" s="110"/>
      <c r="AY371" s="110"/>
      <c r="AZ371" s="110"/>
      <c r="BA371" s="110"/>
      <c r="BB371" s="110"/>
      <c r="BC371" s="110"/>
      <c r="BD371" s="110"/>
      <c r="BE371" s="110"/>
      <c r="BF371" s="110"/>
      <c r="BG371" s="110"/>
      <c r="BH371" s="110"/>
      <c r="BI371" s="110"/>
      <c r="BJ371" s="110"/>
      <c r="BK371" s="110"/>
      <c r="BL371" s="110"/>
      <c r="BM371" s="110"/>
      <c r="BN371" s="110"/>
      <c r="BO371" s="110"/>
      <c r="BP371" s="110"/>
      <c r="BQ371" s="110"/>
      <c r="BR371" s="110"/>
      <c r="BS371" s="110"/>
      <c r="BT371" s="110"/>
      <c r="BU371" s="110"/>
      <c r="BV371" s="110"/>
      <c r="BW371" s="110"/>
      <c r="BX371" s="110"/>
      <c r="BY371" s="110"/>
      <c r="BZ371" s="110"/>
      <c r="CA371" s="110"/>
      <c r="CB371" s="110"/>
      <c r="CC371" s="110"/>
      <c r="CD371" s="110"/>
      <c r="CE371" s="110"/>
      <c r="CF371" s="110"/>
      <c r="CG371" s="110"/>
      <c r="CH371" s="110"/>
      <c r="CI371" s="110"/>
      <c r="CJ371" s="110"/>
      <c r="CK371" s="110"/>
      <c r="CL371" s="110"/>
      <c r="CM371" s="110"/>
      <c r="CN371" s="110"/>
      <c r="CO371" s="110"/>
      <c r="CP371" s="110"/>
      <c r="CQ371" s="110"/>
      <c r="CR371" s="110"/>
      <c r="CS371" s="110"/>
      <c r="CT371" s="110"/>
      <c r="CU371" s="110"/>
      <c r="CV371" s="110"/>
      <c r="CW371" s="110"/>
      <c r="CX371" s="110"/>
      <c r="CY371" s="110"/>
      <c r="CZ371" s="110"/>
      <c r="DA371" s="110"/>
      <c r="DB371" s="110"/>
      <c r="DC371" s="110"/>
      <c r="DD371" s="110"/>
      <c r="DE371" s="110"/>
      <c r="DF371" s="110"/>
      <c r="DG371" s="110"/>
      <c r="DH371" s="110"/>
      <c r="DI371" s="110"/>
      <c r="DJ371" s="110"/>
      <c r="DK371" s="110"/>
      <c r="DL371" s="110"/>
      <c r="DM371" s="110"/>
      <c r="DN371" s="110"/>
      <c r="DO371" s="110"/>
      <c r="DP371" s="110"/>
      <c r="DQ371" s="110"/>
      <c r="DR371" s="110"/>
      <c r="DS371" s="110"/>
      <c r="DT371" s="110"/>
      <c r="DU371" s="110"/>
      <c r="DV371" s="110"/>
      <c r="DW371" s="110"/>
      <c r="DX371" s="110"/>
      <c r="DY371" s="110"/>
      <c r="DZ371" s="110"/>
      <c r="EA371" s="110"/>
      <c r="EB371" s="110"/>
      <c r="EC371" s="110"/>
      <c r="ED371" s="110"/>
      <c r="EE371" s="110"/>
      <c r="EF371" s="110"/>
      <c r="EG371" s="110"/>
      <c r="EH371" s="110"/>
      <c r="EI371" s="110"/>
      <c r="EJ371" s="110"/>
      <c r="EK371" s="110"/>
      <c r="EL371" s="110"/>
      <c r="EM371" s="110"/>
      <c r="EN371" s="110"/>
      <c r="EO371" s="110"/>
      <c r="EP371" s="110"/>
      <c r="EQ371" s="110"/>
      <c r="ER371" s="110"/>
      <c r="ES371" s="110"/>
      <c r="ET371" s="110"/>
      <c r="EU371" s="110"/>
      <c r="EV371" s="110"/>
      <c r="EW371" s="110"/>
      <c r="EX371" s="110"/>
      <c r="EY371" s="110"/>
      <c r="EZ371" s="110"/>
      <c r="FA371" s="110"/>
      <c r="FB371" s="110"/>
      <c r="FC371" s="110"/>
      <c r="FD371" s="110"/>
      <c r="FE371" s="110"/>
      <c r="FF371" s="110"/>
      <c r="FG371" s="110"/>
      <c r="FH371" s="110"/>
      <c r="FI371" s="110"/>
      <c r="FJ371" s="110"/>
      <c r="FK371" s="110"/>
      <c r="FL371" s="110"/>
      <c r="FM371" s="110"/>
      <c r="FN371" s="110"/>
      <c r="FO371" s="110"/>
      <c r="FP371" s="110"/>
      <c r="FQ371" s="110"/>
      <c r="FR371" s="110"/>
      <c r="FS371" s="110"/>
      <c r="FT371" s="110"/>
      <c r="FU371" s="110"/>
      <c r="FV371" s="110"/>
      <c r="FW371" s="110"/>
      <c r="FX371" s="110"/>
      <c r="FY371" s="110"/>
      <c r="FZ371" s="110"/>
      <c r="GA371" s="110"/>
      <c r="GB371" s="110"/>
      <c r="GC371" s="110"/>
      <c r="GD371" s="110"/>
      <c r="GE371" s="110"/>
      <c r="GF371" s="110"/>
      <c r="GG371" s="110"/>
      <c r="GH371" s="110"/>
      <c r="GI371" s="110"/>
      <c r="GJ371" s="110"/>
      <c r="GK371" s="110"/>
      <c r="GL371" s="110"/>
      <c r="GM371" s="110"/>
      <c r="GN371" s="110"/>
      <c r="GO371" s="110"/>
      <c r="GP371" s="110"/>
      <c r="GQ371" s="110"/>
      <c r="GR371" s="110"/>
      <c r="GS371" s="110"/>
      <c r="GT371" s="110"/>
      <c r="GU371" s="110"/>
      <c r="GV371" s="110"/>
      <c r="GW371" s="110"/>
      <c r="GX371" s="110"/>
      <c r="GY371" s="110"/>
      <c r="GZ371" s="110"/>
      <c r="HA371" s="110"/>
      <c r="HB371" s="110"/>
      <c r="HC371" s="110"/>
      <c r="HD371" s="110"/>
      <c r="HE371" s="110"/>
      <c r="HF371" s="110"/>
      <c r="HG371" s="110"/>
      <c r="HH371" s="110"/>
      <c r="HI371" s="110"/>
      <c r="HJ371" s="110"/>
      <c r="HK371" s="110"/>
      <c r="HL371" s="110"/>
      <c r="HM371" s="110"/>
      <c r="HN371" s="110"/>
      <c r="HO371" s="110"/>
      <c r="HP371" s="110"/>
    </row>
    <row r="372" spans="1:224" ht="12.75" hidden="1">
      <c r="A372" s="101" t="s">
        <v>822</v>
      </c>
      <c r="B372" s="120" t="s">
        <v>823</v>
      </c>
      <c r="C372" s="142" t="s">
        <v>96</v>
      </c>
      <c r="D372" s="64">
        <v>115277.3</v>
      </c>
      <c r="E372" s="64">
        <v>113309.88</v>
      </c>
      <c r="F372" s="64">
        <v>113841.36</v>
      </c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0"/>
      <c r="AC372" s="110"/>
      <c r="AD372" s="110"/>
      <c r="AE372" s="110"/>
      <c r="AF372" s="110"/>
      <c r="AG372" s="110"/>
      <c r="AH372" s="110"/>
      <c r="AI372" s="110"/>
      <c r="AJ372" s="110"/>
      <c r="AK372" s="110"/>
      <c r="AL372" s="110"/>
      <c r="AM372" s="110"/>
      <c r="AN372" s="110"/>
      <c r="AO372" s="110"/>
      <c r="AP372" s="110"/>
      <c r="AQ372" s="110"/>
      <c r="AR372" s="110"/>
      <c r="AS372" s="110"/>
      <c r="AT372" s="110"/>
      <c r="AU372" s="110"/>
      <c r="AV372" s="110"/>
      <c r="AW372" s="110"/>
      <c r="AX372" s="110"/>
      <c r="AY372" s="110"/>
      <c r="AZ372" s="110"/>
      <c r="BA372" s="110"/>
      <c r="BB372" s="110"/>
      <c r="BC372" s="110"/>
      <c r="BD372" s="110"/>
      <c r="BE372" s="110"/>
      <c r="BF372" s="110"/>
      <c r="BG372" s="110"/>
      <c r="BH372" s="110"/>
      <c r="BI372" s="110"/>
      <c r="BJ372" s="110"/>
      <c r="BK372" s="110"/>
      <c r="BL372" s="110"/>
      <c r="BM372" s="110"/>
      <c r="BN372" s="110"/>
      <c r="BO372" s="110"/>
      <c r="BP372" s="110"/>
      <c r="BQ372" s="110"/>
      <c r="BR372" s="110"/>
      <c r="BS372" s="110"/>
      <c r="BT372" s="110"/>
      <c r="BU372" s="110"/>
      <c r="BV372" s="110"/>
      <c r="BW372" s="110"/>
      <c r="BX372" s="110"/>
      <c r="BY372" s="110"/>
      <c r="BZ372" s="110"/>
      <c r="CA372" s="110"/>
      <c r="CB372" s="110"/>
      <c r="CC372" s="110"/>
      <c r="CD372" s="110"/>
      <c r="CE372" s="110"/>
      <c r="CF372" s="110"/>
      <c r="CG372" s="110"/>
      <c r="CH372" s="110"/>
      <c r="CI372" s="110"/>
      <c r="CJ372" s="110"/>
      <c r="CK372" s="110"/>
      <c r="CL372" s="110"/>
      <c r="CM372" s="110"/>
      <c r="CN372" s="110"/>
      <c r="CO372" s="110"/>
      <c r="CP372" s="110"/>
      <c r="CQ372" s="110"/>
      <c r="CR372" s="110"/>
      <c r="CS372" s="110"/>
      <c r="CT372" s="110"/>
      <c r="CU372" s="110"/>
      <c r="CV372" s="110"/>
      <c r="CW372" s="110"/>
      <c r="CX372" s="110"/>
      <c r="CY372" s="110"/>
      <c r="CZ372" s="110"/>
      <c r="DA372" s="110"/>
      <c r="DB372" s="110"/>
      <c r="DC372" s="110"/>
      <c r="DD372" s="110"/>
      <c r="DE372" s="110"/>
      <c r="DF372" s="110"/>
      <c r="DG372" s="110"/>
      <c r="DH372" s="110"/>
      <c r="DI372" s="110"/>
      <c r="DJ372" s="110"/>
      <c r="DK372" s="110"/>
      <c r="DL372" s="110"/>
      <c r="DM372" s="110"/>
      <c r="DN372" s="110"/>
      <c r="DO372" s="110"/>
      <c r="DP372" s="110"/>
      <c r="DQ372" s="110"/>
      <c r="DR372" s="110"/>
      <c r="DS372" s="110"/>
      <c r="DT372" s="110"/>
      <c r="DU372" s="110"/>
      <c r="DV372" s="110"/>
      <c r="DW372" s="110"/>
      <c r="DX372" s="110"/>
      <c r="DY372" s="110"/>
      <c r="DZ372" s="110"/>
      <c r="EA372" s="110"/>
      <c r="EB372" s="110"/>
      <c r="EC372" s="110"/>
      <c r="ED372" s="110"/>
      <c r="EE372" s="110"/>
      <c r="EF372" s="110"/>
      <c r="EG372" s="110"/>
      <c r="EH372" s="110"/>
      <c r="EI372" s="110"/>
      <c r="EJ372" s="110"/>
      <c r="EK372" s="110"/>
      <c r="EL372" s="110"/>
      <c r="EM372" s="110"/>
      <c r="EN372" s="110"/>
      <c r="EO372" s="110"/>
      <c r="EP372" s="110"/>
      <c r="EQ372" s="110"/>
      <c r="ER372" s="110"/>
      <c r="ES372" s="110"/>
      <c r="ET372" s="110"/>
      <c r="EU372" s="110"/>
      <c r="EV372" s="110"/>
      <c r="EW372" s="110"/>
      <c r="EX372" s="110"/>
      <c r="EY372" s="110"/>
      <c r="EZ372" s="110"/>
      <c r="FA372" s="110"/>
      <c r="FB372" s="110"/>
      <c r="FC372" s="110"/>
      <c r="FD372" s="110"/>
      <c r="FE372" s="110"/>
      <c r="FF372" s="110"/>
      <c r="FG372" s="110"/>
      <c r="FH372" s="110"/>
      <c r="FI372" s="110"/>
      <c r="FJ372" s="110"/>
      <c r="FK372" s="110"/>
      <c r="FL372" s="110"/>
      <c r="FM372" s="110"/>
      <c r="FN372" s="110"/>
      <c r="FO372" s="110"/>
      <c r="FP372" s="110"/>
      <c r="FQ372" s="110"/>
      <c r="FR372" s="110"/>
      <c r="FS372" s="110"/>
      <c r="FT372" s="110"/>
      <c r="FU372" s="110"/>
      <c r="FV372" s="110"/>
      <c r="FW372" s="110"/>
      <c r="FX372" s="110"/>
      <c r="FY372" s="110"/>
      <c r="FZ372" s="110"/>
      <c r="GA372" s="110"/>
      <c r="GB372" s="110"/>
      <c r="GC372" s="110"/>
      <c r="GD372" s="110"/>
      <c r="GE372" s="110"/>
      <c r="GF372" s="110"/>
      <c r="GG372" s="110"/>
      <c r="GH372" s="110"/>
      <c r="GI372" s="110"/>
      <c r="GJ372" s="110"/>
      <c r="GK372" s="110"/>
      <c r="GL372" s="110"/>
      <c r="GM372" s="110"/>
      <c r="GN372" s="110"/>
      <c r="GO372" s="110"/>
      <c r="GP372" s="110"/>
      <c r="GQ372" s="110"/>
      <c r="GR372" s="110"/>
      <c r="GS372" s="110"/>
      <c r="GT372" s="110"/>
      <c r="GU372" s="110"/>
      <c r="GV372" s="110"/>
      <c r="GW372" s="110"/>
      <c r="GX372" s="110"/>
      <c r="GY372" s="110"/>
      <c r="GZ372" s="110"/>
      <c r="HA372" s="110"/>
      <c r="HB372" s="110"/>
      <c r="HC372" s="110"/>
      <c r="HD372" s="110"/>
      <c r="HE372" s="110"/>
      <c r="HF372" s="110"/>
      <c r="HG372" s="110"/>
      <c r="HH372" s="110"/>
      <c r="HI372" s="110"/>
      <c r="HJ372" s="110"/>
      <c r="HK372" s="110"/>
      <c r="HL372" s="110"/>
      <c r="HM372" s="110"/>
      <c r="HN372" s="110"/>
      <c r="HO372" s="110"/>
      <c r="HP372" s="110"/>
    </row>
    <row r="373" spans="1:224" ht="12.75">
      <c r="A373" s="103" t="s">
        <v>824</v>
      </c>
      <c r="B373" s="119" t="s">
        <v>825</v>
      </c>
      <c r="C373" s="139"/>
      <c r="D373" s="62">
        <f>SUM(D374:D376)</f>
        <v>671144.56</v>
      </c>
      <c r="E373" s="62">
        <f>SUM(E374:E376)</f>
        <v>1781228.71</v>
      </c>
      <c r="F373" s="62">
        <f>SUM(F374:F376)</f>
        <v>1525362.77</v>
      </c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0"/>
      <c r="AC373" s="110"/>
      <c r="AD373" s="110"/>
      <c r="AE373" s="110"/>
      <c r="AF373" s="110"/>
      <c r="AG373" s="110"/>
      <c r="AH373" s="110"/>
      <c r="AI373" s="110"/>
      <c r="AJ373" s="110"/>
      <c r="AK373" s="110"/>
      <c r="AL373" s="110"/>
      <c r="AM373" s="110"/>
      <c r="AN373" s="110"/>
      <c r="AO373" s="110"/>
      <c r="AP373" s="110"/>
      <c r="AQ373" s="110"/>
      <c r="AR373" s="110"/>
      <c r="AS373" s="110"/>
      <c r="AT373" s="110"/>
      <c r="AU373" s="110"/>
      <c r="AV373" s="110"/>
      <c r="AW373" s="110"/>
      <c r="AX373" s="110"/>
      <c r="AY373" s="110"/>
      <c r="AZ373" s="110"/>
      <c r="BA373" s="110"/>
      <c r="BB373" s="110"/>
      <c r="BC373" s="110"/>
      <c r="BD373" s="110"/>
      <c r="BE373" s="110"/>
      <c r="BF373" s="110"/>
      <c r="BG373" s="110"/>
      <c r="BH373" s="110"/>
      <c r="BI373" s="110"/>
      <c r="BJ373" s="110"/>
      <c r="BK373" s="110"/>
      <c r="BL373" s="110"/>
      <c r="BM373" s="110"/>
      <c r="BN373" s="110"/>
      <c r="BO373" s="110"/>
      <c r="BP373" s="110"/>
      <c r="BQ373" s="110"/>
      <c r="BR373" s="110"/>
      <c r="BS373" s="110"/>
      <c r="BT373" s="110"/>
      <c r="BU373" s="110"/>
      <c r="BV373" s="110"/>
      <c r="BW373" s="110"/>
      <c r="BX373" s="110"/>
      <c r="BY373" s="110"/>
      <c r="BZ373" s="110"/>
      <c r="CA373" s="110"/>
      <c r="CB373" s="110"/>
      <c r="CC373" s="110"/>
      <c r="CD373" s="110"/>
      <c r="CE373" s="110"/>
      <c r="CF373" s="110"/>
      <c r="CG373" s="110"/>
      <c r="CH373" s="110"/>
      <c r="CI373" s="110"/>
      <c r="CJ373" s="110"/>
      <c r="CK373" s="110"/>
      <c r="CL373" s="110"/>
      <c r="CM373" s="110"/>
      <c r="CN373" s="110"/>
      <c r="CO373" s="110"/>
      <c r="CP373" s="110"/>
      <c r="CQ373" s="110"/>
      <c r="CR373" s="110"/>
      <c r="CS373" s="110"/>
      <c r="CT373" s="110"/>
      <c r="CU373" s="110"/>
      <c r="CV373" s="110"/>
      <c r="CW373" s="110"/>
      <c r="CX373" s="110"/>
      <c r="CY373" s="110"/>
      <c r="CZ373" s="110"/>
      <c r="DA373" s="110"/>
      <c r="DB373" s="110"/>
      <c r="DC373" s="110"/>
      <c r="DD373" s="110"/>
      <c r="DE373" s="110"/>
      <c r="DF373" s="110"/>
      <c r="DG373" s="110"/>
      <c r="DH373" s="110"/>
      <c r="DI373" s="110"/>
      <c r="DJ373" s="110"/>
      <c r="DK373" s="110"/>
      <c r="DL373" s="110"/>
      <c r="DM373" s="110"/>
      <c r="DN373" s="110"/>
      <c r="DO373" s="110"/>
      <c r="DP373" s="110"/>
      <c r="DQ373" s="110"/>
      <c r="DR373" s="110"/>
      <c r="DS373" s="110"/>
      <c r="DT373" s="110"/>
      <c r="DU373" s="110"/>
      <c r="DV373" s="110"/>
      <c r="DW373" s="110"/>
      <c r="DX373" s="110"/>
      <c r="DY373" s="110"/>
      <c r="DZ373" s="110"/>
      <c r="EA373" s="110"/>
      <c r="EB373" s="110"/>
      <c r="EC373" s="110"/>
      <c r="ED373" s="110"/>
      <c r="EE373" s="110"/>
      <c r="EF373" s="110"/>
      <c r="EG373" s="110"/>
      <c r="EH373" s="110"/>
      <c r="EI373" s="110"/>
      <c r="EJ373" s="110"/>
      <c r="EK373" s="110"/>
      <c r="EL373" s="110"/>
      <c r="EM373" s="110"/>
      <c r="EN373" s="110"/>
      <c r="EO373" s="110"/>
      <c r="EP373" s="110"/>
      <c r="EQ373" s="110"/>
      <c r="ER373" s="110"/>
      <c r="ES373" s="110"/>
      <c r="ET373" s="110"/>
      <c r="EU373" s="110"/>
      <c r="EV373" s="110"/>
      <c r="EW373" s="110"/>
      <c r="EX373" s="110"/>
      <c r="EY373" s="110"/>
      <c r="EZ373" s="110"/>
      <c r="FA373" s="110"/>
      <c r="FB373" s="110"/>
      <c r="FC373" s="110"/>
      <c r="FD373" s="110"/>
      <c r="FE373" s="110"/>
      <c r="FF373" s="110"/>
      <c r="FG373" s="110"/>
      <c r="FH373" s="110"/>
      <c r="FI373" s="110"/>
      <c r="FJ373" s="110"/>
      <c r="FK373" s="110"/>
      <c r="FL373" s="110"/>
      <c r="FM373" s="110"/>
      <c r="FN373" s="110"/>
      <c r="FO373" s="110"/>
      <c r="FP373" s="110"/>
      <c r="FQ373" s="110"/>
      <c r="FR373" s="110"/>
      <c r="FS373" s="110"/>
      <c r="FT373" s="110"/>
      <c r="FU373" s="110"/>
      <c r="FV373" s="110"/>
      <c r="FW373" s="110"/>
      <c r="FX373" s="110"/>
      <c r="FY373" s="110"/>
      <c r="FZ373" s="110"/>
      <c r="GA373" s="110"/>
      <c r="GB373" s="110"/>
      <c r="GC373" s="110"/>
      <c r="GD373" s="110"/>
      <c r="GE373" s="110"/>
      <c r="GF373" s="110"/>
      <c r="GG373" s="110"/>
      <c r="GH373" s="110"/>
      <c r="GI373" s="110"/>
      <c r="GJ373" s="110"/>
      <c r="GK373" s="110"/>
      <c r="GL373" s="110"/>
      <c r="GM373" s="110"/>
      <c r="GN373" s="110"/>
      <c r="GO373" s="110"/>
      <c r="GP373" s="110"/>
      <c r="GQ373" s="110"/>
      <c r="GR373" s="110"/>
      <c r="GS373" s="110"/>
      <c r="GT373" s="110"/>
      <c r="GU373" s="110"/>
      <c r="GV373" s="110"/>
      <c r="GW373" s="110"/>
      <c r="GX373" s="110"/>
      <c r="GY373" s="110"/>
      <c r="GZ373" s="110"/>
      <c r="HA373" s="110"/>
      <c r="HB373" s="110"/>
      <c r="HC373" s="110"/>
      <c r="HD373" s="110"/>
      <c r="HE373" s="110"/>
      <c r="HF373" s="110"/>
      <c r="HG373" s="110"/>
      <c r="HH373" s="110"/>
      <c r="HI373" s="110"/>
      <c r="HJ373" s="110"/>
      <c r="HK373" s="110"/>
      <c r="HL373" s="110"/>
      <c r="HM373" s="110"/>
      <c r="HN373" s="110"/>
      <c r="HO373" s="110"/>
      <c r="HP373" s="110"/>
    </row>
    <row r="374" spans="1:6" s="147" customFormat="1" ht="12.75" customHeight="1">
      <c r="A374" s="101" t="s">
        <v>294</v>
      </c>
      <c r="B374" s="120" t="s">
        <v>295</v>
      </c>
      <c r="C374" s="142" t="s">
        <v>87</v>
      </c>
      <c r="D374" s="64">
        <v>438743.56</v>
      </c>
      <c r="E374" s="64">
        <v>1016261.51</v>
      </c>
      <c r="F374" s="64">
        <v>538128.8</v>
      </c>
    </row>
    <row r="375" spans="1:224" s="147" customFormat="1" ht="12.75">
      <c r="A375" s="101" t="s">
        <v>826</v>
      </c>
      <c r="B375" s="120" t="s">
        <v>827</v>
      </c>
      <c r="C375" s="142" t="s">
        <v>87</v>
      </c>
      <c r="D375" s="64">
        <v>159131.44</v>
      </c>
      <c r="E375" s="64">
        <v>142443.08</v>
      </c>
      <c r="F375" s="64">
        <v>272243.85</v>
      </c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6"/>
      <c r="AD375" s="146"/>
      <c r="AE375" s="146"/>
      <c r="AF375" s="146"/>
      <c r="AG375" s="146"/>
      <c r="AH375" s="146"/>
      <c r="AI375" s="146"/>
      <c r="AJ375" s="146"/>
      <c r="AK375" s="146"/>
      <c r="AL375" s="146"/>
      <c r="AM375" s="146"/>
      <c r="AN375" s="146"/>
      <c r="AO375" s="146"/>
      <c r="AP375" s="146"/>
      <c r="AQ375" s="146"/>
      <c r="AR375" s="146"/>
      <c r="AS375" s="146"/>
      <c r="AT375" s="146"/>
      <c r="AU375" s="146"/>
      <c r="AV375" s="146"/>
      <c r="AW375" s="146"/>
      <c r="AX375" s="146"/>
      <c r="AY375" s="146"/>
      <c r="AZ375" s="146"/>
      <c r="BA375" s="146"/>
      <c r="BB375" s="146"/>
      <c r="BC375" s="146"/>
      <c r="BD375" s="146"/>
      <c r="BE375" s="146"/>
      <c r="BF375" s="146"/>
      <c r="BG375" s="146"/>
      <c r="BH375" s="146"/>
      <c r="BI375" s="146"/>
      <c r="BJ375" s="146"/>
      <c r="BK375" s="146"/>
      <c r="BL375" s="146"/>
      <c r="BM375" s="146"/>
      <c r="BN375" s="146"/>
      <c r="BO375" s="146"/>
      <c r="BP375" s="146"/>
      <c r="BQ375" s="146"/>
      <c r="BR375" s="146"/>
      <c r="BS375" s="146"/>
      <c r="BT375" s="146"/>
      <c r="BU375" s="146"/>
      <c r="BV375" s="146"/>
      <c r="BW375" s="146"/>
      <c r="BX375" s="146"/>
      <c r="BY375" s="146"/>
      <c r="BZ375" s="146"/>
      <c r="CA375" s="146"/>
      <c r="CB375" s="146"/>
      <c r="CC375" s="146"/>
      <c r="CD375" s="146"/>
      <c r="CE375" s="146"/>
      <c r="CF375" s="146"/>
      <c r="CG375" s="146"/>
      <c r="CH375" s="146"/>
      <c r="CI375" s="146"/>
      <c r="CJ375" s="146"/>
      <c r="CK375" s="146"/>
      <c r="CL375" s="146"/>
      <c r="CM375" s="146"/>
      <c r="CN375" s="146"/>
      <c r="CO375" s="146"/>
      <c r="CP375" s="146"/>
      <c r="CQ375" s="146"/>
      <c r="CR375" s="146"/>
      <c r="CS375" s="146"/>
      <c r="CT375" s="146"/>
      <c r="CU375" s="146"/>
      <c r="CV375" s="146"/>
      <c r="CW375" s="146"/>
      <c r="CX375" s="146"/>
      <c r="CY375" s="146"/>
      <c r="CZ375" s="146"/>
      <c r="DA375" s="146"/>
      <c r="DB375" s="146"/>
      <c r="DC375" s="146"/>
      <c r="DD375" s="146"/>
      <c r="DE375" s="146"/>
      <c r="DF375" s="146"/>
      <c r="DG375" s="146"/>
      <c r="DH375" s="146"/>
      <c r="DI375" s="146"/>
      <c r="DJ375" s="146"/>
      <c r="DK375" s="146"/>
      <c r="DL375" s="146"/>
      <c r="DM375" s="146"/>
      <c r="DN375" s="146"/>
      <c r="DO375" s="146"/>
      <c r="DP375" s="146"/>
      <c r="DQ375" s="146"/>
      <c r="DR375" s="146"/>
      <c r="DS375" s="146"/>
      <c r="DT375" s="146"/>
      <c r="DU375" s="146"/>
      <c r="DV375" s="146"/>
      <c r="DW375" s="146"/>
      <c r="DX375" s="146"/>
      <c r="DY375" s="146"/>
      <c r="DZ375" s="146"/>
      <c r="EA375" s="146"/>
      <c r="EB375" s="146"/>
      <c r="EC375" s="146"/>
      <c r="ED375" s="146"/>
      <c r="EE375" s="146"/>
      <c r="EF375" s="146"/>
      <c r="EG375" s="146"/>
      <c r="EH375" s="146"/>
      <c r="EI375" s="146"/>
      <c r="EJ375" s="146"/>
      <c r="EK375" s="146"/>
      <c r="EL375" s="146"/>
      <c r="EM375" s="146"/>
      <c r="EN375" s="146"/>
      <c r="EO375" s="146"/>
      <c r="EP375" s="146"/>
      <c r="EQ375" s="146"/>
      <c r="ER375" s="146"/>
      <c r="ES375" s="146"/>
      <c r="ET375" s="146"/>
      <c r="EU375" s="146"/>
      <c r="EV375" s="146"/>
      <c r="EW375" s="146"/>
      <c r="EX375" s="146"/>
      <c r="EY375" s="146"/>
      <c r="EZ375" s="146"/>
      <c r="FA375" s="146"/>
      <c r="FB375" s="146"/>
      <c r="FC375" s="146"/>
      <c r="FD375" s="146"/>
      <c r="FE375" s="146"/>
      <c r="FF375" s="146"/>
      <c r="FG375" s="146"/>
      <c r="FH375" s="146"/>
      <c r="FI375" s="146"/>
      <c r="FJ375" s="146"/>
      <c r="FK375" s="146"/>
      <c r="FL375" s="146"/>
      <c r="FM375" s="146"/>
      <c r="FN375" s="146"/>
      <c r="FO375" s="146"/>
      <c r="FP375" s="146"/>
      <c r="FQ375" s="146"/>
      <c r="FR375" s="146"/>
      <c r="FS375" s="146"/>
      <c r="FT375" s="146"/>
      <c r="FU375" s="146"/>
      <c r="FV375" s="146"/>
      <c r="FW375" s="146"/>
      <c r="FX375" s="146"/>
      <c r="FY375" s="146"/>
      <c r="FZ375" s="146"/>
      <c r="GA375" s="146"/>
      <c r="GB375" s="146"/>
      <c r="GC375" s="146"/>
      <c r="GD375" s="146"/>
      <c r="GE375" s="146"/>
      <c r="GF375" s="146"/>
      <c r="GG375" s="146"/>
      <c r="GH375" s="146"/>
      <c r="GI375" s="146"/>
      <c r="GJ375" s="146"/>
      <c r="GK375" s="146"/>
      <c r="GL375" s="146"/>
      <c r="GM375" s="146"/>
      <c r="GN375" s="146"/>
      <c r="GO375" s="146"/>
      <c r="GP375" s="146"/>
      <c r="GQ375" s="146"/>
      <c r="GR375" s="146"/>
      <c r="GS375" s="146"/>
      <c r="GT375" s="146"/>
      <c r="GU375" s="146"/>
      <c r="GV375" s="146"/>
      <c r="GW375" s="146"/>
      <c r="GX375" s="146"/>
      <c r="GY375" s="146"/>
      <c r="GZ375" s="146"/>
      <c r="HA375" s="146"/>
      <c r="HB375" s="146"/>
      <c r="HC375" s="146"/>
      <c r="HD375" s="146"/>
      <c r="HE375" s="146"/>
      <c r="HF375" s="146"/>
      <c r="HG375" s="146"/>
      <c r="HH375" s="146"/>
      <c r="HI375" s="146"/>
      <c r="HJ375" s="146"/>
      <c r="HK375" s="146"/>
      <c r="HL375" s="146"/>
      <c r="HM375" s="146"/>
      <c r="HN375" s="146"/>
      <c r="HO375" s="146"/>
      <c r="HP375" s="146"/>
    </row>
    <row r="376" spans="1:224" s="147" customFormat="1" ht="12.75">
      <c r="A376" s="103" t="s">
        <v>1728</v>
      </c>
      <c r="B376" s="119" t="s">
        <v>825</v>
      </c>
      <c r="C376" s="142"/>
      <c r="D376" s="64">
        <f>SUM(D377:D379)</f>
        <v>73269.56</v>
      </c>
      <c r="E376" s="64">
        <f>SUM(E377:E379)</f>
        <v>622524.12</v>
      </c>
      <c r="F376" s="64">
        <f>SUM(F377:F380)</f>
        <v>714990.12</v>
      </c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  <c r="AB376" s="146"/>
      <c r="AC376" s="146"/>
      <c r="AD376" s="146"/>
      <c r="AE376" s="146"/>
      <c r="AF376" s="146"/>
      <c r="AG376" s="146"/>
      <c r="AH376" s="146"/>
      <c r="AI376" s="146"/>
      <c r="AJ376" s="146"/>
      <c r="AK376" s="146"/>
      <c r="AL376" s="146"/>
      <c r="AM376" s="146"/>
      <c r="AN376" s="146"/>
      <c r="AO376" s="146"/>
      <c r="AP376" s="146"/>
      <c r="AQ376" s="146"/>
      <c r="AR376" s="146"/>
      <c r="AS376" s="146"/>
      <c r="AT376" s="146"/>
      <c r="AU376" s="146"/>
      <c r="AV376" s="146"/>
      <c r="AW376" s="146"/>
      <c r="AX376" s="146"/>
      <c r="AY376" s="146"/>
      <c r="AZ376" s="146"/>
      <c r="BA376" s="146"/>
      <c r="BB376" s="146"/>
      <c r="BC376" s="146"/>
      <c r="BD376" s="146"/>
      <c r="BE376" s="146"/>
      <c r="BF376" s="146"/>
      <c r="BG376" s="146"/>
      <c r="BH376" s="146"/>
      <c r="BI376" s="146"/>
      <c r="BJ376" s="146"/>
      <c r="BK376" s="146"/>
      <c r="BL376" s="146"/>
      <c r="BM376" s="146"/>
      <c r="BN376" s="146"/>
      <c r="BO376" s="146"/>
      <c r="BP376" s="146"/>
      <c r="BQ376" s="146"/>
      <c r="BR376" s="146"/>
      <c r="BS376" s="146"/>
      <c r="BT376" s="146"/>
      <c r="BU376" s="146"/>
      <c r="BV376" s="146"/>
      <c r="BW376" s="146"/>
      <c r="BX376" s="146"/>
      <c r="BY376" s="146"/>
      <c r="BZ376" s="146"/>
      <c r="CA376" s="146"/>
      <c r="CB376" s="146"/>
      <c r="CC376" s="146"/>
      <c r="CD376" s="146"/>
      <c r="CE376" s="146"/>
      <c r="CF376" s="146"/>
      <c r="CG376" s="146"/>
      <c r="CH376" s="146"/>
      <c r="CI376" s="146"/>
      <c r="CJ376" s="146"/>
      <c r="CK376" s="146"/>
      <c r="CL376" s="146"/>
      <c r="CM376" s="146"/>
      <c r="CN376" s="146"/>
      <c r="CO376" s="146"/>
      <c r="CP376" s="146"/>
      <c r="CQ376" s="146"/>
      <c r="CR376" s="146"/>
      <c r="CS376" s="146"/>
      <c r="CT376" s="146"/>
      <c r="CU376" s="146"/>
      <c r="CV376" s="146"/>
      <c r="CW376" s="146"/>
      <c r="CX376" s="146"/>
      <c r="CY376" s="146"/>
      <c r="CZ376" s="146"/>
      <c r="DA376" s="146"/>
      <c r="DB376" s="146"/>
      <c r="DC376" s="146"/>
      <c r="DD376" s="146"/>
      <c r="DE376" s="146"/>
      <c r="DF376" s="146"/>
      <c r="DG376" s="146"/>
      <c r="DH376" s="146"/>
      <c r="DI376" s="146"/>
      <c r="DJ376" s="146"/>
      <c r="DK376" s="146"/>
      <c r="DL376" s="146"/>
      <c r="DM376" s="146"/>
      <c r="DN376" s="146"/>
      <c r="DO376" s="146"/>
      <c r="DP376" s="146"/>
      <c r="DQ376" s="146"/>
      <c r="DR376" s="146"/>
      <c r="DS376" s="146"/>
      <c r="DT376" s="146"/>
      <c r="DU376" s="146"/>
      <c r="DV376" s="146"/>
      <c r="DW376" s="146"/>
      <c r="DX376" s="146"/>
      <c r="DY376" s="146"/>
      <c r="DZ376" s="146"/>
      <c r="EA376" s="146"/>
      <c r="EB376" s="146"/>
      <c r="EC376" s="146"/>
      <c r="ED376" s="146"/>
      <c r="EE376" s="146"/>
      <c r="EF376" s="146"/>
      <c r="EG376" s="146"/>
      <c r="EH376" s="146"/>
      <c r="EI376" s="146"/>
      <c r="EJ376" s="146"/>
      <c r="EK376" s="146"/>
      <c r="EL376" s="146"/>
      <c r="EM376" s="146"/>
      <c r="EN376" s="146"/>
      <c r="EO376" s="146"/>
      <c r="EP376" s="146"/>
      <c r="EQ376" s="146"/>
      <c r="ER376" s="146"/>
      <c r="ES376" s="146"/>
      <c r="ET376" s="146"/>
      <c r="EU376" s="146"/>
      <c r="EV376" s="146"/>
      <c r="EW376" s="146"/>
      <c r="EX376" s="146"/>
      <c r="EY376" s="146"/>
      <c r="EZ376" s="146"/>
      <c r="FA376" s="146"/>
      <c r="FB376" s="146"/>
      <c r="FC376" s="146"/>
      <c r="FD376" s="146"/>
      <c r="FE376" s="146"/>
      <c r="FF376" s="146"/>
      <c r="FG376" s="146"/>
      <c r="FH376" s="146"/>
      <c r="FI376" s="146"/>
      <c r="FJ376" s="146"/>
      <c r="FK376" s="146"/>
      <c r="FL376" s="146"/>
      <c r="FM376" s="146"/>
      <c r="FN376" s="146"/>
      <c r="FO376" s="146"/>
      <c r="FP376" s="146"/>
      <c r="FQ376" s="146"/>
      <c r="FR376" s="146"/>
      <c r="FS376" s="146"/>
      <c r="FT376" s="146"/>
      <c r="FU376" s="146"/>
      <c r="FV376" s="146"/>
      <c r="FW376" s="146"/>
      <c r="FX376" s="146"/>
      <c r="FY376" s="146"/>
      <c r="FZ376" s="146"/>
      <c r="GA376" s="146"/>
      <c r="GB376" s="146"/>
      <c r="GC376" s="146"/>
      <c r="GD376" s="146"/>
      <c r="GE376" s="146"/>
      <c r="GF376" s="146"/>
      <c r="GG376" s="146"/>
      <c r="GH376" s="146"/>
      <c r="GI376" s="146"/>
      <c r="GJ376" s="146"/>
      <c r="GK376" s="146"/>
      <c r="GL376" s="146"/>
      <c r="GM376" s="146"/>
      <c r="GN376" s="146"/>
      <c r="GO376" s="146"/>
      <c r="GP376" s="146"/>
      <c r="GQ376" s="146"/>
      <c r="GR376" s="146"/>
      <c r="GS376" s="146"/>
      <c r="GT376" s="146"/>
      <c r="GU376" s="146"/>
      <c r="GV376" s="146"/>
      <c r="GW376" s="146"/>
      <c r="GX376" s="146"/>
      <c r="GY376" s="146"/>
      <c r="GZ376" s="146"/>
      <c r="HA376" s="146"/>
      <c r="HB376" s="146"/>
      <c r="HC376" s="146"/>
      <c r="HD376" s="146"/>
      <c r="HE376" s="146"/>
      <c r="HF376" s="146"/>
      <c r="HG376" s="146"/>
      <c r="HH376" s="146"/>
      <c r="HI376" s="146"/>
      <c r="HJ376" s="146"/>
      <c r="HK376" s="146"/>
      <c r="HL376" s="146"/>
      <c r="HM376" s="146"/>
      <c r="HN376" s="146"/>
      <c r="HO376" s="146"/>
      <c r="HP376" s="146"/>
    </row>
    <row r="377" spans="1:6" ht="14.25" customHeight="1" hidden="1">
      <c r="A377" s="101" t="s">
        <v>1729</v>
      </c>
      <c r="B377" s="120" t="s">
        <v>1730</v>
      </c>
      <c r="C377" s="142" t="s">
        <v>1731</v>
      </c>
      <c r="D377" s="64">
        <v>0</v>
      </c>
      <c r="E377" s="64">
        <v>143215.12</v>
      </c>
      <c r="F377" s="64">
        <v>155101.88</v>
      </c>
    </row>
    <row r="378" spans="1:6" ht="14.25" customHeight="1" hidden="1">
      <c r="A378" s="101" t="s">
        <v>1732</v>
      </c>
      <c r="B378" s="120" t="s">
        <v>1733</v>
      </c>
      <c r="C378" s="142" t="s">
        <v>1734</v>
      </c>
      <c r="D378" s="64">
        <v>0</v>
      </c>
      <c r="E378" s="64">
        <v>40849.75</v>
      </c>
      <c r="F378" s="64">
        <v>299791.04</v>
      </c>
    </row>
    <row r="379" spans="1:6" ht="14.25" customHeight="1" hidden="1">
      <c r="A379" s="101" t="s">
        <v>1784</v>
      </c>
      <c r="B379" s="120" t="s">
        <v>1819</v>
      </c>
      <c r="C379" s="142" t="s">
        <v>1785</v>
      </c>
      <c r="D379" s="64">
        <v>73269.56</v>
      </c>
      <c r="E379" s="64">
        <v>438459.25</v>
      </c>
      <c r="F379" s="64"/>
    </row>
    <row r="380" spans="1:6" ht="11.25" customHeight="1" hidden="1">
      <c r="A380" s="101" t="s">
        <v>1820</v>
      </c>
      <c r="B380" s="120" t="s">
        <v>1821</v>
      </c>
      <c r="C380" s="142" t="s">
        <v>1641</v>
      </c>
      <c r="D380" s="64"/>
      <c r="E380" s="64">
        <v>0</v>
      </c>
      <c r="F380" s="64">
        <v>260097.2</v>
      </c>
    </row>
    <row r="381" spans="1:6" ht="12.75">
      <c r="A381" s="135" t="s">
        <v>828</v>
      </c>
      <c r="B381" s="136" t="s">
        <v>829</v>
      </c>
      <c r="C381" s="137"/>
      <c r="D381" s="138">
        <f>SUM(D382+D399+D418)</f>
        <v>120829125.02</v>
      </c>
      <c r="E381" s="138">
        <f>SUM(E382+E399+E418)</f>
        <v>133613747.08000001</v>
      </c>
      <c r="F381" s="138">
        <f>SUM(F382+F399+F418)</f>
        <v>136196834.66</v>
      </c>
    </row>
    <row r="382" spans="1:6" ht="12.75">
      <c r="A382" s="103" t="s">
        <v>830</v>
      </c>
      <c r="B382" s="119" t="s">
        <v>831</v>
      </c>
      <c r="C382" s="139"/>
      <c r="D382" s="62">
        <f>SUM(D383+D388+D393+D398)</f>
        <v>115458026.17</v>
      </c>
      <c r="E382" s="62">
        <f>SUM(E383+E388+E393+E398)</f>
        <v>123516434.54000002</v>
      </c>
      <c r="F382" s="62">
        <f>SUM(F383+F388+F393+F398)</f>
        <v>129374217.11</v>
      </c>
    </row>
    <row r="383" spans="1:6" ht="12.75">
      <c r="A383" s="103" t="s">
        <v>832</v>
      </c>
      <c r="B383" s="119" t="s">
        <v>833</v>
      </c>
      <c r="C383" s="139"/>
      <c r="D383" s="62">
        <f>SUM(D384:D387)</f>
        <v>80195158.61</v>
      </c>
      <c r="E383" s="62">
        <f>SUM(E384:E387)</f>
        <v>87179420.65</v>
      </c>
      <c r="F383" s="62">
        <f>SUM(F384:F387)</f>
        <v>91926908.58999999</v>
      </c>
    </row>
    <row r="384" spans="1:6" ht="12.75" hidden="1">
      <c r="A384" s="101" t="s">
        <v>834</v>
      </c>
      <c r="B384" s="120" t="s">
        <v>835</v>
      </c>
      <c r="C384" s="142" t="s">
        <v>87</v>
      </c>
      <c r="D384" s="64">
        <v>48117095.17</v>
      </c>
      <c r="E384" s="64">
        <v>52307652.38</v>
      </c>
      <c r="F384" s="64">
        <v>55156145.14</v>
      </c>
    </row>
    <row r="385" spans="1:6" ht="12.75" hidden="1">
      <c r="A385" s="101" t="s">
        <v>836</v>
      </c>
      <c r="B385" s="120" t="s">
        <v>837</v>
      </c>
      <c r="C385" s="142" t="s">
        <v>88</v>
      </c>
      <c r="D385" s="64">
        <v>4009757.93</v>
      </c>
      <c r="E385" s="64">
        <v>4358971.02</v>
      </c>
      <c r="F385" s="64">
        <v>4596345.44</v>
      </c>
    </row>
    <row r="386" spans="1:6" ht="12.75" hidden="1">
      <c r="A386" s="101" t="s">
        <v>838</v>
      </c>
      <c r="B386" s="120" t="s">
        <v>839</v>
      </c>
      <c r="C386" s="142" t="s">
        <v>89</v>
      </c>
      <c r="D386" s="64">
        <v>12029273.79</v>
      </c>
      <c r="E386" s="64">
        <v>13076913.11</v>
      </c>
      <c r="F386" s="64">
        <v>13789036.27</v>
      </c>
    </row>
    <row r="387" spans="1:6" ht="12.75" customHeight="1" hidden="1">
      <c r="A387" s="101" t="s">
        <v>840</v>
      </c>
      <c r="B387" s="120" t="s">
        <v>841</v>
      </c>
      <c r="C387" s="142" t="s">
        <v>96</v>
      </c>
      <c r="D387" s="64">
        <v>16039031.72</v>
      </c>
      <c r="E387" s="64">
        <v>17435884.14</v>
      </c>
      <c r="F387" s="64">
        <v>18385381.74</v>
      </c>
    </row>
    <row r="388" spans="1:6" ht="12.75">
      <c r="A388" s="103" t="s">
        <v>842</v>
      </c>
      <c r="B388" s="119" t="s">
        <v>843</v>
      </c>
      <c r="C388" s="139"/>
      <c r="D388" s="62">
        <f>SUM(D389:D392)</f>
        <v>33609003.99</v>
      </c>
      <c r="E388" s="62">
        <f>SUM(E389:E392)</f>
        <v>34946768.24</v>
      </c>
      <c r="F388" s="62">
        <f>SUM(F389:F392)</f>
        <v>35638688.03</v>
      </c>
    </row>
    <row r="389" spans="1:6" ht="12.75" hidden="1">
      <c r="A389" s="101" t="s">
        <v>844</v>
      </c>
      <c r="B389" s="120" t="s">
        <v>845</v>
      </c>
      <c r="C389" s="142" t="s">
        <v>87</v>
      </c>
      <c r="D389" s="64">
        <v>20164244.55</v>
      </c>
      <c r="E389" s="64">
        <v>20970517.19</v>
      </c>
      <c r="F389" s="64">
        <v>21383193.32</v>
      </c>
    </row>
    <row r="390" spans="1:6" ht="12.75" hidden="1">
      <c r="A390" s="101" t="s">
        <v>846</v>
      </c>
      <c r="B390" s="120" t="s">
        <v>847</v>
      </c>
      <c r="C390" s="142" t="s">
        <v>88</v>
      </c>
      <c r="D390" s="64">
        <v>1680354.14</v>
      </c>
      <c r="E390" s="64">
        <v>1746724.72</v>
      </c>
      <c r="F390" s="64">
        <v>1781942.94</v>
      </c>
    </row>
    <row r="391" spans="1:241" s="111" customFormat="1" ht="12.75" hidden="1">
      <c r="A391" s="101" t="s">
        <v>848</v>
      </c>
      <c r="B391" s="120" t="s">
        <v>849</v>
      </c>
      <c r="C391" s="142" t="s">
        <v>89</v>
      </c>
      <c r="D391" s="64">
        <v>5041060.83</v>
      </c>
      <c r="E391" s="64">
        <v>5240171.96</v>
      </c>
      <c r="F391" s="64">
        <v>5345813.5</v>
      </c>
      <c r="HQ391" s="110"/>
      <c r="HR391" s="110"/>
      <c r="HS391" s="110"/>
      <c r="HT391" s="110"/>
      <c r="HU391" s="110"/>
      <c r="HV391" s="110"/>
      <c r="HW391" s="110"/>
      <c r="HX391" s="110"/>
      <c r="HY391" s="110"/>
      <c r="HZ391" s="110"/>
      <c r="IA391" s="110"/>
      <c r="IB391" s="110"/>
      <c r="IC391" s="110"/>
      <c r="ID391" s="110"/>
      <c r="IE391" s="110"/>
      <c r="IF391" s="110"/>
      <c r="IG391" s="110"/>
    </row>
    <row r="392" spans="1:241" s="111" customFormat="1" ht="12.75" hidden="1">
      <c r="A392" s="101" t="s">
        <v>850</v>
      </c>
      <c r="B392" s="120" t="s">
        <v>851</v>
      </c>
      <c r="C392" s="142" t="s">
        <v>96</v>
      </c>
      <c r="D392" s="64">
        <v>6723344.47</v>
      </c>
      <c r="E392" s="64">
        <v>6989354.37</v>
      </c>
      <c r="F392" s="64">
        <v>7127738.27</v>
      </c>
      <c r="HQ392" s="110"/>
      <c r="HR392" s="110"/>
      <c r="HS392" s="110"/>
      <c r="HT392" s="110"/>
      <c r="HU392" s="110"/>
      <c r="HV392" s="110"/>
      <c r="HW392" s="110"/>
      <c r="HX392" s="110"/>
      <c r="HY392" s="110"/>
      <c r="HZ392" s="110"/>
      <c r="IA392" s="110"/>
      <c r="IB392" s="110"/>
      <c r="IC392" s="110"/>
      <c r="ID392" s="110"/>
      <c r="IE392" s="110"/>
      <c r="IF392" s="110"/>
      <c r="IG392" s="110"/>
    </row>
    <row r="393" spans="1:241" s="111" customFormat="1" ht="12.75">
      <c r="A393" s="103" t="s">
        <v>852</v>
      </c>
      <c r="B393" s="119" t="s">
        <v>853</v>
      </c>
      <c r="C393" s="139"/>
      <c r="D393" s="62">
        <f>SUM(D394:D397)</f>
        <v>1545038.56</v>
      </c>
      <c r="E393" s="62">
        <f>SUM(E394:E397)</f>
        <v>1089648.45</v>
      </c>
      <c r="F393" s="62">
        <f>SUM(F394:F397)</f>
        <v>1389248.18</v>
      </c>
      <c r="HQ393" s="110"/>
      <c r="HR393" s="110"/>
      <c r="HS393" s="110"/>
      <c r="HT393" s="110"/>
      <c r="HU393" s="110"/>
      <c r="HV393" s="110"/>
      <c r="HW393" s="110"/>
      <c r="HX393" s="110"/>
      <c r="HY393" s="110"/>
      <c r="HZ393" s="110"/>
      <c r="IA393" s="110"/>
      <c r="IB393" s="110"/>
      <c r="IC393" s="110"/>
      <c r="ID393" s="110"/>
      <c r="IE393" s="110"/>
      <c r="IF393" s="110"/>
      <c r="IG393" s="110"/>
    </row>
    <row r="394" spans="1:241" s="111" customFormat="1" ht="12.75" hidden="1">
      <c r="A394" s="101" t="s">
        <v>854</v>
      </c>
      <c r="B394" s="120" t="s">
        <v>855</v>
      </c>
      <c r="C394" s="142" t="s">
        <v>87</v>
      </c>
      <c r="D394" s="64">
        <v>927023.22</v>
      </c>
      <c r="E394" s="64">
        <v>653788.68</v>
      </c>
      <c r="F394" s="64">
        <v>833548.62</v>
      </c>
      <c r="HQ394" s="110"/>
      <c r="HR394" s="110"/>
      <c r="HS394" s="110"/>
      <c r="HT394" s="110"/>
      <c r="HU394" s="110"/>
      <c r="HV394" s="110"/>
      <c r="HW394" s="110"/>
      <c r="HX394" s="110"/>
      <c r="HY394" s="110"/>
      <c r="HZ394" s="110"/>
      <c r="IA394" s="110"/>
      <c r="IB394" s="110"/>
      <c r="IC394" s="110"/>
      <c r="ID394" s="110"/>
      <c r="IE394" s="110"/>
      <c r="IF394" s="110"/>
      <c r="IG394" s="110"/>
    </row>
    <row r="395" spans="1:241" s="111" customFormat="1" ht="12.75" hidden="1">
      <c r="A395" s="101" t="s">
        <v>856</v>
      </c>
      <c r="B395" s="120" t="s">
        <v>857</v>
      </c>
      <c r="C395" s="142" t="s">
        <v>88</v>
      </c>
      <c r="D395" s="64">
        <v>77251.91</v>
      </c>
      <c r="E395" s="64">
        <v>54482.59</v>
      </c>
      <c r="F395" s="64">
        <v>69462.53</v>
      </c>
      <c r="HQ395" s="110"/>
      <c r="HR395" s="110"/>
      <c r="HS395" s="110"/>
      <c r="HT395" s="110"/>
      <c r="HU395" s="110"/>
      <c r="HV395" s="110"/>
      <c r="HW395" s="110"/>
      <c r="HX395" s="110"/>
      <c r="HY395" s="110"/>
      <c r="HZ395" s="110"/>
      <c r="IA395" s="110"/>
      <c r="IB395" s="110"/>
      <c r="IC395" s="110"/>
      <c r="ID395" s="110"/>
      <c r="IE395" s="110"/>
      <c r="IF395" s="110"/>
      <c r="IG395" s="110"/>
    </row>
    <row r="396" spans="1:241" s="111" customFormat="1" ht="12.75" hidden="1">
      <c r="A396" s="101" t="s">
        <v>858</v>
      </c>
      <c r="B396" s="120" t="s">
        <v>859</v>
      </c>
      <c r="C396" s="142" t="s">
        <v>89</v>
      </c>
      <c r="D396" s="64">
        <v>231755.72</v>
      </c>
      <c r="E396" s="64">
        <v>163447.39</v>
      </c>
      <c r="F396" s="64">
        <v>208387.34</v>
      </c>
      <c r="HQ396" s="110"/>
      <c r="HR396" s="110"/>
      <c r="HS396" s="110"/>
      <c r="HT396" s="110"/>
      <c r="HU396" s="110"/>
      <c r="HV396" s="110"/>
      <c r="HW396" s="110"/>
      <c r="HX396" s="110"/>
      <c r="HY396" s="110"/>
      <c r="HZ396" s="110"/>
      <c r="IA396" s="110"/>
      <c r="IB396" s="110"/>
      <c r="IC396" s="110"/>
      <c r="ID396" s="110"/>
      <c r="IE396" s="110"/>
      <c r="IF396" s="110"/>
      <c r="IG396" s="110"/>
    </row>
    <row r="397" spans="1:241" s="111" customFormat="1" ht="12.75" hidden="1">
      <c r="A397" s="101" t="s">
        <v>860</v>
      </c>
      <c r="B397" s="120" t="s">
        <v>861</v>
      </c>
      <c r="C397" s="142" t="s">
        <v>96</v>
      </c>
      <c r="D397" s="64">
        <v>309007.71</v>
      </c>
      <c r="E397" s="64">
        <v>217929.79</v>
      </c>
      <c r="F397" s="64">
        <v>277849.69</v>
      </c>
      <c r="HQ397" s="110"/>
      <c r="HR397" s="110"/>
      <c r="HS397" s="110"/>
      <c r="HT397" s="110"/>
      <c r="HU397" s="110"/>
      <c r="HV397" s="110"/>
      <c r="HW397" s="110"/>
      <c r="HX397" s="110"/>
      <c r="HY397" s="110"/>
      <c r="HZ397" s="110"/>
      <c r="IA397" s="110"/>
      <c r="IB397" s="110"/>
      <c r="IC397" s="110"/>
      <c r="ID397" s="110"/>
      <c r="IE397" s="110"/>
      <c r="IF397" s="110"/>
      <c r="IG397" s="110"/>
    </row>
    <row r="398" spans="1:241" s="111" customFormat="1" ht="22.5">
      <c r="A398" s="103" t="s">
        <v>862</v>
      </c>
      <c r="B398" s="119" t="s">
        <v>863</v>
      </c>
      <c r="C398" s="139" t="s">
        <v>121</v>
      </c>
      <c r="D398" s="62">
        <v>108825.01</v>
      </c>
      <c r="E398" s="62">
        <v>300597.2</v>
      </c>
      <c r="F398" s="62">
        <v>419372.31</v>
      </c>
      <c r="HQ398" s="110"/>
      <c r="HR398" s="110"/>
      <c r="HS398" s="110"/>
      <c r="HT398" s="110"/>
      <c r="HU398" s="110"/>
      <c r="HV398" s="110"/>
      <c r="HW398" s="110"/>
      <c r="HX398" s="110"/>
      <c r="HY398" s="110"/>
      <c r="HZ398" s="110"/>
      <c r="IA398" s="110"/>
      <c r="IB398" s="110"/>
      <c r="IC398" s="110"/>
      <c r="ID398" s="110"/>
      <c r="IE398" s="110"/>
      <c r="IF398" s="110"/>
      <c r="IG398" s="110"/>
    </row>
    <row r="399" spans="1:241" s="111" customFormat="1" ht="22.5">
      <c r="A399" s="103" t="s">
        <v>864</v>
      </c>
      <c r="B399" s="119" t="s">
        <v>865</v>
      </c>
      <c r="C399" s="139"/>
      <c r="D399" s="62">
        <f>SUM(D400:D417)</f>
        <v>5285131.27</v>
      </c>
      <c r="E399" s="62">
        <f>SUM(E400:E417)</f>
        <v>10048334.49</v>
      </c>
      <c r="F399" s="62">
        <f>SUM(F400:F417)</f>
        <v>6803581.959999999</v>
      </c>
      <c r="HQ399" s="110"/>
      <c r="HR399" s="110"/>
      <c r="HS399" s="110"/>
      <c r="HT399" s="110"/>
      <c r="HU399" s="110"/>
      <c r="HV399" s="110"/>
      <c r="HW399" s="110"/>
      <c r="HX399" s="110"/>
      <c r="HY399" s="110"/>
      <c r="HZ399" s="110"/>
      <c r="IA399" s="110"/>
      <c r="IB399" s="110"/>
      <c r="IC399" s="110"/>
      <c r="ID399" s="110"/>
      <c r="IE399" s="110"/>
      <c r="IF399" s="110"/>
      <c r="IG399" s="110"/>
    </row>
    <row r="400" spans="1:241" s="111" customFormat="1" ht="12.75" hidden="1">
      <c r="A400" s="101" t="s">
        <v>1214</v>
      </c>
      <c r="B400" s="120" t="s">
        <v>1216</v>
      </c>
      <c r="C400" s="142" t="s">
        <v>1215</v>
      </c>
      <c r="D400" s="64">
        <v>844873.89</v>
      </c>
      <c r="E400" s="64">
        <v>1689747.78</v>
      </c>
      <c r="F400" s="64">
        <v>844873.89</v>
      </c>
      <c r="HQ400" s="110"/>
      <c r="HR400" s="110"/>
      <c r="HS400" s="110"/>
      <c r="HT400" s="110"/>
      <c r="HU400" s="110"/>
      <c r="HV400" s="110"/>
      <c r="HW400" s="110"/>
      <c r="HX400" s="110"/>
      <c r="HY400" s="110"/>
      <c r="HZ400" s="110"/>
      <c r="IA400" s="110"/>
      <c r="IB400" s="110"/>
      <c r="IC400" s="110"/>
      <c r="ID400" s="110"/>
      <c r="IE400" s="110"/>
      <c r="IF400" s="110"/>
      <c r="IG400" s="110"/>
    </row>
    <row r="401" spans="1:241" s="111" customFormat="1" ht="12.75" hidden="1">
      <c r="A401" s="101" t="s">
        <v>1701</v>
      </c>
      <c r="B401" s="120" t="s">
        <v>1702</v>
      </c>
      <c r="C401" s="142" t="s">
        <v>114</v>
      </c>
      <c r="D401" s="64">
        <v>128019.54</v>
      </c>
      <c r="E401" s="64">
        <v>58870.3</v>
      </c>
      <c r="F401" s="64">
        <v>93876.72</v>
      </c>
      <c r="HQ401" s="110"/>
      <c r="HR401" s="110"/>
      <c r="HS401" s="110"/>
      <c r="HT401" s="110"/>
      <c r="HU401" s="110"/>
      <c r="HV401" s="110"/>
      <c r="HW401" s="110"/>
      <c r="HX401" s="110"/>
      <c r="HY401" s="110"/>
      <c r="HZ401" s="110"/>
      <c r="IA401" s="110"/>
      <c r="IB401" s="110"/>
      <c r="IC401" s="110"/>
      <c r="ID401" s="110"/>
      <c r="IE401" s="110"/>
      <c r="IF401" s="110"/>
      <c r="IG401" s="110"/>
    </row>
    <row r="402" spans="1:241" s="111" customFormat="1" ht="12.75" hidden="1">
      <c r="A402" s="101" t="s">
        <v>1217</v>
      </c>
      <c r="B402" s="120" t="s">
        <v>1218</v>
      </c>
      <c r="C402" s="142" t="s">
        <v>113</v>
      </c>
      <c r="D402" s="64">
        <v>105000</v>
      </c>
      <c r="E402" s="64">
        <v>430000</v>
      </c>
      <c r="F402" s="64">
        <v>280000</v>
      </c>
      <c r="HQ402" s="110"/>
      <c r="HR402" s="110"/>
      <c r="HS402" s="110"/>
      <c r="HT402" s="110"/>
      <c r="HU402" s="110"/>
      <c r="HV402" s="110"/>
      <c r="HW402" s="110"/>
      <c r="HX402" s="110"/>
      <c r="HY402" s="110"/>
      <c r="HZ402" s="110"/>
      <c r="IA402" s="110"/>
      <c r="IB402" s="110"/>
      <c r="IC402" s="110"/>
      <c r="ID402" s="110"/>
      <c r="IE402" s="110"/>
      <c r="IF402" s="110"/>
      <c r="IG402" s="110"/>
    </row>
    <row r="403" spans="1:241" s="111" customFormat="1" ht="12.75" hidden="1">
      <c r="A403" s="101" t="s">
        <v>1219</v>
      </c>
      <c r="B403" s="120" t="s">
        <v>1220</v>
      </c>
      <c r="C403" s="142" t="s">
        <v>106</v>
      </c>
      <c r="D403" s="64">
        <v>291831.4</v>
      </c>
      <c r="E403" s="64">
        <v>715009.32</v>
      </c>
      <c r="F403" s="64">
        <v>371920.88</v>
      </c>
      <c r="HQ403" s="110"/>
      <c r="HR403" s="110"/>
      <c r="HS403" s="110"/>
      <c r="HT403" s="110"/>
      <c r="HU403" s="110"/>
      <c r="HV403" s="110"/>
      <c r="HW403" s="110"/>
      <c r="HX403" s="110"/>
      <c r="HY403" s="110"/>
      <c r="HZ403" s="110"/>
      <c r="IA403" s="110"/>
      <c r="IB403" s="110"/>
      <c r="IC403" s="110"/>
      <c r="ID403" s="110"/>
      <c r="IE403" s="110"/>
      <c r="IF403" s="110"/>
      <c r="IG403" s="110"/>
    </row>
    <row r="404" spans="1:241" s="111" customFormat="1" ht="12.75" hidden="1">
      <c r="A404" s="101" t="s">
        <v>1221</v>
      </c>
      <c r="B404" s="120" t="s">
        <v>1222</v>
      </c>
      <c r="C404" s="142" t="s">
        <v>26</v>
      </c>
      <c r="D404" s="64">
        <v>88000</v>
      </c>
      <c r="E404" s="64">
        <v>186500</v>
      </c>
      <c r="F404" s="64">
        <v>76000</v>
      </c>
      <c r="HQ404" s="110"/>
      <c r="HR404" s="110"/>
      <c r="HS404" s="110"/>
      <c r="HT404" s="110"/>
      <c r="HU404" s="110"/>
      <c r="HV404" s="110"/>
      <c r="HW404" s="110"/>
      <c r="HX404" s="110"/>
      <c r="HY404" s="110"/>
      <c r="HZ404" s="110"/>
      <c r="IA404" s="110"/>
      <c r="IB404" s="110"/>
      <c r="IC404" s="110"/>
      <c r="ID404" s="110"/>
      <c r="IE404" s="110"/>
      <c r="IF404" s="110"/>
      <c r="IG404" s="110"/>
    </row>
    <row r="405" spans="1:241" s="111" customFormat="1" ht="12.75" hidden="1">
      <c r="A405" s="101" t="s">
        <v>1971</v>
      </c>
      <c r="B405" s="120" t="s">
        <v>1972</v>
      </c>
      <c r="C405" s="142" t="s">
        <v>1973</v>
      </c>
      <c r="D405" s="64"/>
      <c r="E405" s="64"/>
      <c r="F405" s="64">
        <v>73995.75</v>
      </c>
      <c r="HQ405" s="110"/>
      <c r="HR405" s="110"/>
      <c r="HS405" s="110"/>
      <c r="HT405" s="110"/>
      <c r="HU405" s="110"/>
      <c r="HV405" s="110"/>
      <c r="HW405" s="110"/>
      <c r="HX405" s="110"/>
      <c r="HY405" s="110"/>
      <c r="HZ405" s="110"/>
      <c r="IA405" s="110"/>
      <c r="IB405" s="110"/>
      <c r="IC405" s="110"/>
      <c r="ID405" s="110"/>
      <c r="IE405" s="110"/>
      <c r="IF405" s="110"/>
      <c r="IG405" s="110"/>
    </row>
    <row r="406" spans="1:241" s="111" customFormat="1" ht="12.75" hidden="1">
      <c r="A406" s="101" t="s">
        <v>1223</v>
      </c>
      <c r="B406" s="120" t="s">
        <v>1224</v>
      </c>
      <c r="C406" s="142" t="s">
        <v>101</v>
      </c>
      <c r="D406" s="64">
        <v>102414</v>
      </c>
      <c r="E406" s="64">
        <v>97344</v>
      </c>
      <c r="F406" s="64">
        <v>0</v>
      </c>
      <c r="HQ406" s="110"/>
      <c r="HR406" s="110"/>
      <c r="HS406" s="110"/>
      <c r="HT406" s="110"/>
      <c r="HU406" s="110"/>
      <c r="HV406" s="110"/>
      <c r="HW406" s="110"/>
      <c r="HX406" s="110"/>
      <c r="HY406" s="110"/>
      <c r="HZ406" s="110"/>
      <c r="IA406" s="110"/>
      <c r="IB406" s="110"/>
      <c r="IC406" s="110"/>
      <c r="ID406" s="110"/>
      <c r="IE406" s="110"/>
      <c r="IF406" s="110"/>
      <c r="IG406" s="110"/>
    </row>
    <row r="407" spans="1:241" s="111" customFormat="1" ht="12.75" hidden="1">
      <c r="A407" s="101" t="s">
        <v>1225</v>
      </c>
      <c r="B407" s="120" t="s">
        <v>1226</v>
      </c>
      <c r="C407" s="142" t="s">
        <v>101</v>
      </c>
      <c r="D407" s="64">
        <v>512000</v>
      </c>
      <c r="E407" s="64">
        <v>634000</v>
      </c>
      <c r="F407" s="64">
        <v>591358</v>
      </c>
      <c r="HQ407" s="110"/>
      <c r="HR407" s="110"/>
      <c r="HS407" s="110"/>
      <c r="HT407" s="110"/>
      <c r="HU407" s="110"/>
      <c r="HV407" s="110"/>
      <c r="HW407" s="110"/>
      <c r="HX407" s="110"/>
      <c r="HY407" s="110"/>
      <c r="HZ407" s="110"/>
      <c r="IA407" s="110"/>
      <c r="IB407" s="110"/>
      <c r="IC407" s="110"/>
      <c r="ID407" s="110"/>
      <c r="IE407" s="110"/>
      <c r="IF407" s="110"/>
      <c r="IG407" s="110"/>
    </row>
    <row r="408" spans="1:241" s="111" customFormat="1" ht="12.75" hidden="1">
      <c r="A408" s="101" t="s">
        <v>1363</v>
      </c>
      <c r="B408" s="120" t="s">
        <v>1364</v>
      </c>
      <c r="C408" s="142" t="s">
        <v>106</v>
      </c>
      <c r="D408" s="64">
        <v>78449.28</v>
      </c>
      <c r="E408" s="64">
        <v>78449.28</v>
      </c>
      <c r="F408" s="64">
        <v>0</v>
      </c>
      <c r="HQ408" s="110"/>
      <c r="HR408" s="110"/>
      <c r="HS408" s="110"/>
      <c r="HT408" s="110"/>
      <c r="HU408" s="110"/>
      <c r="HV408" s="110"/>
      <c r="HW408" s="110"/>
      <c r="HX408" s="110"/>
      <c r="HY408" s="110"/>
      <c r="HZ408" s="110"/>
      <c r="IA408" s="110"/>
      <c r="IB408" s="110"/>
      <c r="IC408" s="110"/>
      <c r="ID408" s="110"/>
      <c r="IE408" s="110"/>
      <c r="IF408" s="110"/>
      <c r="IG408" s="110"/>
    </row>
    <row r="409" spans="1:241" s="111" customFormat="1" ht="12.75" hidden="1">
      <c r="A409" s="101" t="s">
        <v>1365</v>
      </c>
      <c r="B409" s="120" t="s">
        <v>1366</v>
      </c>
      <c r="C409" s="142" t="s">
        <v>1355</v>
      </c>
      <c r="D409" s="64">
        <v>22020</v>
      </c>
      <c r="E409" s="64">
        <v>81343.31</v>
      </c>
      <c r="F409" s="64">
        <v>70726.63</v>
      </c>
      <c r="HQ409" s="110"/>
      <c r="HR409" s="110"/>
      <c r="HS409" s="110"/>
      <c r="HT409" s="110"/>
      <c r="HU409" s="110"/>
      <c r="HV409" s="110"/>
      <c r="HW409" s="110"/>
      <c r="HX409" s="110"/>
      <c r="HY409" s="110"/>
      <c r="HZ409" s="110"/>
      <c r="IA409" s="110"/>
      <c r="IB409" s="110"/>
      <c r="IC409" s="110"/>
      <c r="ID409" s="110"/>
      <c r="IE409" s="110"/>
      <c r="IF409" s="110"/>
      <c r="IG409" s="110"/>
    </row>
    <row r="410" spans="1:241" s="111" customFormat="1" ht="12.75" hidden="1">
      <c r="A410" s="101" t="s">
        <v>1367</v>
      </c>
      <c r="B410" s="120" t="s">
        <v>1368</v>
      </c>
      <c r="C410" s="142" t="s">
        <v>1355</v>
      </c>
      <c r="D410" s="64">
        <v>50483.29</v>
      </c>
      <c r="E410" s="64">
        <v>43393.3</v>
      </c>
      <c r="F410" s="64">
        <v>0</v>
      </c>
      <c r="HQ410" s="110"/>
      <c r="HR410" s="110"/>
      <c r="HS410" s="110"/>
      <c r="HT410" s="110"/>
      <c r="HU410" s="110"/>
      <c r="HV410" s="110"/>
      <c r="HW410" s="110"/>
      <c r="HX410" s="110"/>
      <c r="HY410" s="110"/>
      <c r="HZ410" s="110"/>
      <c r="IA410" s="110"/>
      <c r="IB410" s="110"/>
      <c r="IC410" s="110"/>
      <c r="ID410" s="110"/>
      <c r="IE410" s="110"/>
      <c r="IF410" s="110"/>
      <c r="IG410" s="110"/>
    </row>
    <row r="411" spans="1:241" s="111" customFormat="1" ht="12.75" hidden="1">
      <c r="A411" s="101" t="s">
        <v>1369</v>
      </c>
      <c r="B411" s="120" t="s">
        <v>1370</v>
      </c>
      <c r="C411" s="142" t="s">
        <v>1361</v>
      </c>
      <c r="D411" s="64">
        <v>453007.95</v>
      </c>
      <c r="E411" s="64">
        <v>1511332.88</v>
      </c>
      <c r="F411" s="64">
        <v>1065836.91</v>
      </c>
      <c r="HQ411" s="110"/>
      <c r="HR411" s="110"/>
      <c r="HS411" s="110"/>
      <c r="HT411" s="110"/>
      <c r="HU411" s="110"/>
      <c r="HV411" s="110"/>
      <c r="HW411" s="110"/>
      <c r="HX411" s="110"/>
      <c r="HY411" s="110"/>
      <c r="HZ411" s="110"/>
      <c r="IA411" s="110"/>
      <c r="IB411" s="110"/>
      <c r="IC411" s="110"/>
      <c r="ID411" s="110"/>
      <c r="IE411" s="110"/>
      <c r="IF411" s="110"/>
      <c r="IG411" s="110"/>
    </row>
    <row r="412" spans="1:241" s="111" customFormat="1" ht="12.75" hidden="1">
      <c r="A412" s="101" t="s">
        <v>1515</v>
      </c>
      <c r="B412" s="101" t="s">
        <v>1516</v>
      </c>
      <c r="C412" s="102" t="s">
        <v>1215</v>
      </c>
      <c r="D412" s="64">
        <v>1575000</v>
      </c>
      <c r="E412" s="64">
        <v>2925000</v>
      </c>
      <c r="F412" s="64">
        <v>2100000</v>
      </c>
      <c r="HQ412" s="110"/>
      <c r="HR412" s="110"/>
      <c r="HS412" s="110"/>
      <c r="HT412" s="110"/>
      <c r="HU412" s="110"/>
      <c r="HV412" s="110"/>
      <c r="HW412" s="110"/>
      <c r="HX412" s="110"/>
      <c r="HY412" s="110"/>
      <c r="HZ412" s="110"/>
      <c r="IA412" s="110"/>
      <c r="IB412" s="110"/>
      <c r="IC412" s="110"/>
      <c r="ID412" s="110"/>
      <c r="IE412" s="110"/>
      <c r="IF412" s="110"/>
      <c r="IG412" s="110"/>
    </row>
    <row r="413" spans="1:241" s="111" customFormat="1" ht="12.75" hidden="1">
      <c r="A413" s="101" t="s">
        <v>1517</v>
      </c>
      <c r="B413" s="101" t="s">
        <v>1518</v>
      </c>
      <c r="C413" s="102" t="s">
        <v>1503</v>
      </c>
      <c r="D413" s="64">
        <v>0</v>
      </c>
      <c r="E413" s="64">
        <v>6900</v>
      </c>
      <c r="F413" s="64"/>
      <c r="HQ413" s="110"/>
      <c r="HR413" s="110"/>
      <c r="HS413" s="110"/>
      <c r="HT413" s="110"/>
      <c r="HU413" s="110"/>
      <c r="HV413" s="110"/>
      <c r="HW413" s="110"/>
      <c r="HX413" s="110"/>
      <c r="HY413" s="110"/>
      <c r="HZ413" s="110"/>
      <c r="IA413" s="110"/>
      <c r="IB413" s="110"/>
      <c r="IC413" s="110"/>
      <c r="ID413" s="110"/>
      <c r="IE413" s="110"/>
      <c r="IF413" s="110"/>
      <c r="IG413" s="110"/>
    </row>
    <row r="414" spans="1:241" s="111" customFormat="1" ht="12.75" hidden="1">
      <c r="A414" s="101" t="s">
        <v>1522</v>
      </c>
      <c r="B414" s="101" t="s">
        <v>1523</v>
      </c>
      <c r="C414" s="102" t="s">
        <v>204</v>
      </c>
      <c r="D414" s="64">
        <v>599753.3</v>
      </c>
      <c r="E414" s="64">
        <v>798778.99</v>
      </c>
      <c r="F414" s="64">
        <v>760911.18</v>
      </c>
      <c r="HQ414" s="110"/>
      <c r="HR414" s="110"/>
      <c r="HS414" s="110"/>
      <c r="HT414" s="110"/>
      <c r="HU414" s="110"/>
      <c r="HV414" s="110"/>
      <c r="HW414" s="110"/>
      <c r="HX414" s="110"/>
      <c r="HY414" s="110"/>
      <c r="HZ414" s="110"/>
      <c r="IA414" s="110"/>
      <c r="IB414" s="110"/>
      <c r="IC414" s="110"/>
      <c r="ID414" s="110"/>
      <c r="IE414" s="110"/>
      <c r="IF414" s="110"/>
      <c r="IG414" s="110"/>
    </row>
    <row r="415" spans="1:241" s="111" customFormat="1" ht="12.75" hidden="1">
      <c r="A415" s="101" t="s">
        <v>1534</v>
      </c>
      <c r="B415" s="101" t="s">
        <v>1535</v>
      </c>
      <c r="C415" s="102" t="s">
        <v>101</v>
      </c>
      <c r="D415" s="64">
        <v>24000</v>
      </c>
      <c r="E415" s="64">
        <v>27000</v>
      </c>
      <c r="F415" s="64">
        <v>21000</v>
      </c>
      <c r="HQ415" s="110"/>
      <c r="HR415" s="110"/>
      <c r="HS415" s="110"/>
      <c r="HT415" s="110"/>
      <c r="HU415" s="110"/>
      <c r="HV415" s="110"/>
      <c r="HW415" s="110"/>
      <c r="HX415" s="110"/>
      <c r="HY415" s="110"/>
      <c r="HZ415" s="110"/>
      <c r="IA415" s="110"/>
      <c r="IB415" s="110"/>
      <c r="IC415" s="110"/>
      <c r="ID415" s="110"/>
      <c r="IE415" s="110"/>
      <c r="IF415" s="110"/>
      <c r="IG415" s="110"/>
    </row>
    <row r="416" spans="1:241" s="111" customFormat="1" ht="12.75" hidden="1">
      <c r="A416" s="101" t="s">
        <v>1703</v>
      </c>
      <c r="B416" s="101" t="s">
        <v>1704</v>
      </c>
      <c r="C416" s="102" t="s">
        <v>1563</v>
      </c>
      <c r="D416" s="64"/>
      <c r="E416" s="64">
        <v>37521.46</v>
      </c>
      <c r="F416" s="64"/>
      <c r="HQ416" s="110"/>
      <c r="HR416" s="110"/>
      <c r="HS416" s="110"/>
      <c r="HT416" s="110"/>
      <c r="HU416" s="110"/>
      <c r="HV416" s="110"/>
      <c r="HW416" s="110"/>
      <c r="HX416" s="110"/>
      <c r="HY416" s="110"/>
      <c r="HZ416" s="110"/>
      <c r="IA416" s="110"/>
      <c r="IB416" s="110"/>
      <c r="IC416" s="110"/>
      <c r="ID416" s="110"/>
      <c r="IE416" s="110"/>
      <c r="IF416" s="110"/>
      <c r="IG416" s="110"/>
    </row>
    <row r="417" spans="1:241" s="111" customFormat="1" ht="12.75" hidden="1">
      <c r="A417" s="101" t="s">
        <v>1638</v>
      </c>
      <c r="B417" s="101" t="s">
        <v>1639</v>
      </c>
      <c r="C417" s="102" t="s">
        <v>106</v>
      </c>
      <c r="D417" s="64">
        <v>410278.62</v>
      </c>
      <c r="E417" s="64">
        <v>727143.87</v>
      </c>
      <c r="F417" s="64">
        <v>453082</v>
      </c>
      <c r="HQ417" s="110"/>
      <c r="HR417" s="110"/>
      <c r="HS417" s="110"/>
      <c r="HT417" s="110"/>
      <c r="HU417" s="110"/>
      <c r="HV417" s="110"/>
      <c r="HW417" s="110"/>
      <c r="HX417" s="110"/>
      <c r="HY417" s="110"/>
      <c r="HZ417" s="110"/>
      <c r="IA417" s="110"/>
      <c r="IB417" s="110"/>
      <c r="IC417" s="110"/>
      <c r="ID417" s="110"/>
      <c r="IE417" s="110"/>
      <c r="IF417" s="110"/>
      <c r="IG417" s="110"/>
    </row>
    <row r="418" spans="1:241" s="111" customFormat="1" ht="12.75">
      <c r="A418" s="103" t="s">
        <v>866</v>
      </c>
      <c r="B418" s="119" t="s">
        <v>867</v>
      </c>
      <c r="C418" s="139"/>
      <c r="D418" s="62">
        <f>SUM(D419:D420)</f>
        <v>85967.58</v>
      </c>
      <c r="E418" s="62">
        <f>SUM(E419:E420)</f>
        <v>48978.05</v>
      </c>
      <c r="F418" s="62">
        <f>SUM(F419:F420)</f>
        <v>19035.59</v>
      </c>
      <c r="HQ418" s="110"/>
      <c r="HR418" s="110"/>
      <c r="HS418" s="110"/>
      <c r="HT418" s="110"/>
      <c r="HU418" s="110"/>
      <c r="HV418" s="110"/>
      <c r="HW418" s="110"/>
      <c r="HX418" s="110"/>
      <c r="HY418" s="110"/>
      <c r="HZ418" s="110"/>
      <c r="IA418" s="110"/>
      <c r="IB418" s="110"/>
      <c r="IC418" s="110"/>
      <c r="ID418" s="110"/>
      <c r="IE418" s="110"/>
      <c r="IF418" s="110"/>
      <c r="IG418" s="110"/>
    </row>
    <row r="419" spans="1:241" s="111" customFormat="1" ht="12.75">
      <c r="A419" s="101" t="s">
        <v>868</v>
      </c>
      <c r="B419" s="120" t="s">
        <v>869</v>
      </c>
      <c r="C419" s="142" t="s">
        <v>146</v>
      </c>
      <c r="D419" s="64">
        <v>85365.94</v>
      </c>
      <c r="E419" s="64">
        <v>48978.05</v>
      </c>
      <c r="F419" s="64">
        <v>19035.59</v>
      </c>
      <c r="HQ419" s="110"/>
      <c r="HR419" s="110"/>
      <c r="HS419" s="110"/>
      <c r="HT419" s="110"/>
      <c r="HU419" s="110"/>
      <c r="HV419" s="110"/>
      <c r="HW419" s="110"/>
      <c r="HX419" s="110"/>
      <c r="HY419" s="110"/>
      <c r="HZ419" s="110"/>
      <c r="IA419" s="110"/>
      <c r="IB419" s="110"/>
      <c r="IC419" s="110"/>
      <c r="ID419" s="110"/>
      <c r="IE419" s="110"/>
      <c r="IF419" s="110"/>
      <c r="IG419" s="110"/>
    </row>
    <row r="420" spans="1:241" s="111" customFormat="1" ht="12.75">
      <c r="A420" s="101" t="s">
        <v>1621</v>
      </c>
      <c r="B420" s="101" t="s">
        <v>1623</v>
      </c>
      <c r="C420" s="102" t="s">
        <v>1622</v>
      </c>
      <c r="D420" s="64">
        <v>601.64</v>
      </c>
      <c r="E420" s="64"/>
      <c r="F420" s="64"/>
      <c r="HQ420" s="110"/>
      <c r="HR420" s="110"/>
      <c r="HS420" s="110"/>
      <c r="HT420" s="110"/>
      <c r="HU420" s="110"/>
      <c r="HV420" s="110"/>
      <c r="HW420" s="110"/>
      <c r="HX420" s="110"/>
      <c r="HY420" s="110"/>
      <c r="HZ420" s="110"/>
      <c r="IA420" s="110"/>
      <c r="IB420" s="110"/>
      <c r="IC420" s="110"/>
      <c r="ID420" s="110"/>
      <c r="IE420" s="110"/>
      <c r="IF420" s="110"/>
      <c r="IG420" s="110"/>
    </row>
    <row r="421" spans="1:241" s="111" customFormat="1" ht="12.75">
      <c r="A421" s="135" t="s">
        <v>870</v>
      </c>
      <c r="B421" s="136" t="s">
        <v>871</v>
      </c>
      <c r="C421" s="137"/>
      <c r="D421" s="138">
        <f>SUM(D422:D422)</f>
        <v>73130174.09</v>
      </c>
      <c r="E421" s="138">
        <f>SUM(E422:E422)</f>
        <v>78216543.28</v>
      </c>
      <c r="F421" s="138">
        <f>SUM(F422:F422)</f>
        <v>82461806.47</v>
      </c>
      <c r="HQ421" s="110"/>
      <c r="HR421" s="110"/>
      <c r="HS421" s="110"/>
      <c r="HT421" s="110"/>
      <c r="HU421" s="110"/>
      <c r="HV421" s="110"/>
      <c r="HW421" s="110"/>
      <c r="HX421" s="110"/>
      <c r="HY421" s="110"/>
      <c r="HZ421" s="110"/>
      <c r="IA421" s="110"/>
      <c r="IB421" s="110"/>
      <c r="IC421" s="110"/>
      <c r="ID421" s="110"/>
      <c r="IE421" s="110"/>
      <c r="IF421" s="110"/>
      <c r="IG421" s="110"/>
    </row>
    <row r="422" spans="1:241" s="111" customFormat="1" ht="12.75">
      <c r="A422" s="101" t="s">
        <v>872</v>
      </c>
      <c r="B422" s="120" t="s">
        <v>873</v>
      </c>
      <c r="C422" s="142" t="s">
        <v>96</v>
      </c>
      <c r="D422" s="64">
        <v>73130174.09</v>
      </c>
      <c r="E422" s="64">
        <v>78216543.28</v>
      </c>
      <c r="F422" s="64">
        <v>82461806.47</v>
      </c>
      <c r="HQ422" s="110"/>
      <c r="HR422" s="110"/>
      <c r="HS422" s="110"/>
      <c r="HT422" s="110"/>
      <c r="HU422" s="110"/>
      <c r="HV422" s="110"/>
      <c r="HW422" s="110"/>
      <c r="HX422" s="110"/>
      <c r="HY422" s="110"/>
      <c r="HZ422" s="110"/>
      <c r="IA422" s="110"/>
      <c r="IB422" s="110"/>
      <c r="IC422" s="110"/>
      <c r="ID422" s="110"/>
      <c r="IE422" s="110"/>
      <c r="IF422" s="110"/>
      <c r="IG422" s="110"/>
    </row>
    <row r="423" spans="1:241" s="111" customFormat="1" ht="12.75">
      <c r="A423" s="132" t="s">
        <v>1822</v>
      </c>
      <c r="B423" s="133" t="s">
        <v>1823</v>
      </c>
      <c r="C423" s="134"/>
      <c r="D423" s="131"/>
      <c r="E423" s="131">
        <f>SUM(E424:E426)</f>
        <v>661998.64</v>
      </c>
      <c r="F423" s="131">
        <f>SUM(F424:F426)</f>
        <v>331165.73</v>
      </c>
      <c r="HQ423" s="110"/>
      <c r="HR423" s="110"/>
      <c r="HS423" s="110"/>
      <c r="HT423" s="110"/>
      <c r="HU423" s="110"/>
      <c r="HV423" s="110"/>
      <c r="HW423" s="110"/>
      <c r="HX423" s="110"/>
      <c r="HY423" s="110"/>
      <c r="HZ423" s="110"/>
      <c r="IA423" s="110"/>
      <c r="IB423" s="110"/>
      <c r="IC423" s="110"/>
      <c r="ID423" s="110"/>
      <c r="IE423" s="110"/>
      <c r="IF423" s="110"/>
      <c r="IG423" s="110"/>
    </row>
    <row r="424" spans="1:241" s="111" customFormat="1" ht="22.5">
      <c r="A424" s="135" t="s">
        <v>1824</v>
      </c>
      <c r="B424" s="136" t="s">
        <v>1825</v>
      </c>
      <c r="C424" s="137" t="s">
        <v>94</v>
      </c>
      <c r="D424" s="138"/>
      <c r="E424" s="138">
        <v>440801.22</v>
      </c>
      <c r="F424" s="138">
        <v>322917.73</v>
      </c>
      <c r="HQ424" s="110"/>
      <c r="HR424" s="110"/>
      <c r="HS424" s="110"/>
      <c r="HT424" s="110"/>
      <c r="HU424" s="110"/>
      <c r="HV424" s="110"/>
      <c r="HW424" s="110"/>
      <c r="HX424" s="110"/>
      <c r="HY424" s="110"/>
      <c r="HZ424" s="110"/>
      <c r="IA424" s="110"/>
      <c r="IB424" s="110"/>
      <c r="IC424" s="110"/>
      <c r="ID424" s="110"/>
      <c r="IE424" s="110"/>
      <c r="IF424" s="110"/>
      <c r="IG424" s="110"/>
    </row>
    <row r="425" spans="1:241" s="111" customFormat="1" ht="12.75">
      <c r="A425" s="135" t="s">
        <v>1826</v>
      </c>
      <c r="B425" s="136" t="s">
        <v>1903</v>
      </c>
      <c r="C425" s="137" t="s">
        <v>1560</v>
      </c>
      <c r="D425" s="138"/>
      <c r="E425" s="138">
        <v>209520.65</v>
      </c>
      <c r="F425" s="138">
        <v>0</v>
      </c>
      <c r="HQ425" s="110"/>
      <c r="HR425" s="110"/>
      <c r="HS425" s="110"/>
      <c r="HT425" s="110"/>
      <c r="HU425" s="110"/>
      <c r="HV425" s="110"/>
      <c r="HW425" s="110"/>
      <c r="HX425" s="110"/>
      <c r="HY425" s="110"/>
      <c r="HZ425" s="110"/>
      <c r="IA425" s="110"/>
      <c r="IB425" s="110"/>
      <c r="IC425" s="110"/>
      <c r="ID425" s="110"/>
      <c r="IE425" s="110"/>
      <c r="IF425" s="110"/>
      <c r="IG425" s="110"/>
    </row>
    <row r="426" spans="1:241" s="111" customFormat="1" ht="12.75">
      <c r="A426" s="135" t="s">
        <v>1901</v>
      </c>
      <c r="B426" s="136" t="s">
        <v>1902</v>
      </c>
      <c r="C426" s="137" t="s">
        <v>1617</v>
      </c>
      <c r="D426" s="138"/>
      <c r="E426" s="138">
        <v>11676.77</v>
      </c>
      <c r="F426" s="138">
        <v>8248</v>
      </c>
      <c r="HQ426" s="110"/>
      <c r="HR426" s="110"/>
      <c r="HS426" s="110"/>
      <c r="HT426" s="110"/>
      <c r="HU426" s="110"/>
      <c r="HV426" s="110"/>
      <c r="HW426" s="110"/>
      <c r="HX426" s="110"/>
      <c r="HY426" s="110"/>
      <c r="HZ426" s="110"/>
      <c r="IA426" s="110"/>
      <c r="IB426" s="110"/>
      <c r="IC426" s="110"/>
      <c r="ID426" s="110"/>
      <c r="IE426" s="110"/>
      <c r="IF426" s="110"/>
      <c r="IG426" s="110"/>
    </row>
    <row r="427" spans="1:241" s="111" customFormat="1" ht="12.75">
      <c r="A427" s="132" t="s">
        <v>1827</v>
      </c>
      <c r="B427" s="133" t="s">
        <v>1828</v>
      </c>
      <c r="C427" s="134"/>
      <c r="D427" s="131"/>
      <c r="E427" s="131">
        <f>SUM(E428:E429)</f>
        <v>285760.71</v>
      </c>
      <c r="F427" s="131">
        <f>SUM(F428:F430)</f>
        <v>827860.23</v>
      </c>
      <c r="HQ427" s="110"/>
      <c r="HR427" s="110"/>
      <c r="HS427" s="110"/>
      <c r="HT427" s="110"/>
      <c r="HU427" s="110"/>
      <c r="HV427" s="110"/>
      <c r="HW427" s="110"/>
      <c r="HX427" s="110"/>
      <c r="HY427" s="110"/>
      <c r="HZ427" s="110"/>
      <c r="IA427" s="110"/>
      <c r="IB427" s="110"/>
      <c r="IC427" s="110"/>
      <c r="ID427" s="110"/>
      <c r="IE427" s="110"/>
      <c r="IF427" s="110"/>
      <c r="IG427" s="110"/>
    </row>
    <row r="428" spans="1:241" s="111" customFormat="1" ht="22.5">
      <c r="A428" s="135" t="s">
        <v>1829</v>
      </c>
      <c r="B428" s="136" t="s">
        <v>1830</v>
      </c>
      <c r="C428" s="137" t="s">
        <v>94</v>
      </c>
      <c r="D428" s="138"/>
      <c r="E428" s="138">
        <v>281510.71</v>
      </c>
      <c r="F428" s="138">
        <v>515419.23</v>
      </c>
      <c r="HQ428" s="110"/>
      <c r="HR428" s="110"/>
      <c r="HS428" s="110"/>
      <c r="HT428" s="110"/>
      <c r="HU428" s="110"/>
      <c r="HV428" s="110"/>
      <c r="HW428" s="110"/>
      <c r="HX428" s="110"/>
      <c r="HY428" s="110"/>
      <c r="HZ428" s="110"/>
      <c r="IA428" s="110"/>
      <c r="IB428" s="110"/>
      <c r="IC428" s="110"/>
      <c r="ID428" s="110"/>
      <c r="IE428" s="110"/>
      <c r="IF428" s="110"/>
      <c r="IG428" s="110"/>
    </row>
    <row r="429" spans="1:241" s="111" customFormat="1" ht="12.75">
      <c r="A429" s="135" t="s">
        <v>1879</v>
      </c>
      <c r="B429" s="136" t="s">
        <v>1904</v>
      </c>
      <c r="C429" s="137" t="s">
        <v>1560</v>
      </c>
      <c r="D429" s="138"/>
      <c r="E429" s="138">
        <v>4250</v>
      </c>
      <c r="F429" s="138">
        <v>82441</v>
      </c>
      <c r="HQ429" s="110"/>
      <c r="HR429" s="110"/>
      <c r="HS429" s="110"/>
      <c r="HT429" s="110"/>
      <c r="HU429" s="110"/>
      <c r="HV429" s="110"/>
      <c r="HW429" s="110"/>
      <c r="HX429" s="110"/>
      <c r="HY429" s="110"/>
      <c r="HZ429" s="110"/>
      <c r="IA429" s="110"/>
      <c r="IB429" s="110"/>
      <c r="IC429" s="110"/>
      <c r="ID429" s="110"/>
      <c r="IE429" s="110"/>
      <c r="IF429" s="110"/>
      <c r="IG429" s="110"/>
    </row>
    <row r="430" spans="1:241" s="111" customFormat="1" ht="12.75">
      <c r="A430" s="135" t="s">
        <v>2688</v>
      </c>
      <c r="B430" s="136" t="s">
        <v>1904</v>
      </c>
      <c r="C430" s="137" t="s">
        <v>1560</v>
      </c>
      <c r="D430" s="138"/>
      <c r="E430" s="138"/>
      <c r="F430" s="138">
        <v>230000</v>
      </c>
      <c r="HQ430" s="110"/>
      <c r="HR430" s="110"/>
      <c r="HS430" s="110"/>
      <c r="HT430" s="110"/>
      <c r="HU430" s="110"/>
      <c r="HV430" s="110"/>
      <c r="HW430" s="110"/>
      <c r="HX430" s="110"/>
      <c r="HY430" s="110"/>
      <c r="HZ430" s="110"/>
      <c r="IA430" s="110"/>
      <c r="IB430" s="110"/>
      <c r="IC430" s="110"/>
      <c r="ID430" s="110"/>
      <c r="IE430" s="110"/>
      <c r="IF430" s="110"/>
      <c r="IG430" s="110"/>
    </row>
    <row r="431" spans="1:241" s="111" customFormat="1" ht="12.75">
      <c r="A431" s="132" t="s">
        <v>874</v>
      </c>
      <c r="B431" s="133" t="s">
        <v>875</v>
      </c>
      <c r="C431" s="134"/>
      <c r="D431" s="131">
        <f>D432+D442</f>
        <v>412430.5</v>
      </c>
      <c r="E431" s="131">
        <f>E432+E442</f>
        <v>1229913.5599999998</v>
      </c>
      <c r="F431" s="131">
        <f>F432+F442</f>
        <v>330000</v>
      </c>
      <c r="HQ431" s="110"/>
      <c r="HR431" s="110"/>
      <c r="HS431" s="110"/>
      <c r="HT431" s="110"/>
      <c r="HU431" s="110"/>
      <c r="HV431" s="110"/>
      <c r="HW431" s="110"/>
      <c r="HX431" s="110"/>
      <c r="HY431" s="110"/>
      <c r="HZ431" s="110"/>
      <c r="IA431" s="110"/>
      <c r="IB431" s="110"/>
      <c r="IC431" s="110"/>
      <c r="ID431" s="110"/>
      <c r="IE431" s="110"/>
      <c r="IF431" s="110"/>
      <c r="IG431" s="110"/>
    </row>
    <row r="432" spans="1:241" s="111" customFormat="1" ht="12.75">
      <c r="A432" s="135" t="s">
        <v>876</v>
      </c>
      <c r="B432" s="136" t="s">
        <v>877</v>
      </c>
      <c r="C432" s="137"/>
      <c r="D432" s="138">
        <f>SUM(D433+D436+D440)</f>
        <v>410980</v>
      </c>
      <c r="E432" s="138">
        <f>SUM(E433+E436+E440)</f>
        <v>1229913.5599999998</v>
      </c>
      <c r="F432" s="138">
        <f>SUM(F433+F436+F440)</f>
        <v>330000</v>
      </c>
      <c r="HQ432" s="110"/>
      <c r="HR432" s="110"/>
      <c r="HS432" s="110"/>
      <c r="HT432" s="110"/>
      <c r="HU432" s="110"/>
      <c r="HV432" s="110"/>
      <c r="HW432" s="110"/>
      <c r="HX432" s="110"/>
      <c r="HY432" s="110"/>
      <c r="HZ432" s="110"/>
      <c r="IA432" s="110"/>
      <c r="IB432" s="110"/>
      <c r="IC432" s="110"/>
      <c r="ID432" s="110"/>
      <c r="IE432" s="110"/>
      <c r="IF432" s="110"/>
      <c r="IG432" s="110"/>
    </row>
    <row r="433" spans="1:241" s="111" customFormat="1" ht="22.5">
      <c r="A433" s="103" t="s">
        <v>885</v>
      </c>
      <c r="B433" s="119" t="s">
        <v>886</v>
      </c>
      <c r="C433" s="139"/>
      <c r="D433" s="62">
        <f>SUM(D434:D435)</f>
        <v>410980</v>
      </c>
      <c r="E433" s="62">
        <f>SUM(E434:E435)</f>
        <v>1199083.8599999999</v>
      </c>
      <c r="F433" s="62">
        <f>SUM(F434:F435)</f>
        <v>0</v>
      </c>
      <c r="HQ433" s="110"/>
      <c r="HR433" s="110"/>
      <c r="HS433" s="110"/>
      <c r="HT433" s="110"/>
      <c r="HU433" s="110"/>
      <c r="HV433" s="110"/>
      <c r="HW433" s="110"/>
      <c r="HX433" s="110"/>
      <c r="HY433" s="110"/>
      <c r="HZ433" s="110"/>
      <c r="IA433" s="110"/>
      <c r="IB433" s="110"/>
      <c r="IC433" s="110"/>
      <c r="ID433" s="110"/>
      <c r="IE433" s="110"/>
      <c r="IF433" s="110"/>
      <c r="IG433" s="110"/>
    </row>
    <row r="434" spans="1:241" s="111" customFormat="1" ht="16.5" customHeight="1">
      <c r="A434" s="101" t="s">
        <v>887</v>
      </c>
      <c r="B434" s="120" t="s">
        <v>812</v>
      </c>
      <c r="C434" s="142" t="s">
        <v>139</v>
      </c>
      <c r="D434" s="64">
        <v>410980</v>
      </c>
      <c r="E434" s="64">
        <v>478620</v>
      </c>
      <c r="F434" s="64">
        <v>0</v>
      </c>
      <c r="HQ434" s="110"/>
      <c r="HR434" s="110"/>
      <c r="HS434" s="110"/>
      <c r="HT434" s="110"/>
      <c r="HU434" s="110"/>
      <c r="HV434" s="110"/>
      <c r="HW434" s="110"/>
      <c r="HX434" s="110"/>
      <c r="HY434" s="110"/>
      <c r="HZ434" s="110"/>
      <c r="IA434" s="110"/>
      <c r="IB434" s="110"/>
      <c r="IC434" s="110"/>
      <c r="ID434" s="110"/>
      <c r="IE434" s="110"/>
      <c r="IF434" s="110"/>
      <c r="IG434" s="110"/>
    </row>
    <row r="435" spans="1:241" s="111" customFormat="1" ht="12.75">
      <c r="A435" s="101" t="s">
        <v>1519</v>
      </c>
      <c r="B435" s="101" t="s">
        <v>1520</v>
      </c>
      <c r="C435" s="102" t="s">
        <v>1512</v>
      </c>
      <c r="D435" s="64"/>
      <c r="E435" s="64">
        <v>720463.86</v>
      </c>
      <c r="F435" s="64">
        <v>0</v>
      </c>
      <c r="HQ435" s="110"/>
      <c r="HR435" s="110"/>
      <c r="HS435" s="110"/>
      <c r="HT435" s="110"/>
      <c r="HU435" s="110"/>
      <c r="HV435" s="110"/>
      <c r="HW435" s="110"/>
      <c r="HX435" s="110"/>
      <c r="HY435" s="110"/>
      <c r="HZ435" s="110"/>
      <c r="IA435" s="110"/>
      <c r="IB435" s="110"/>
      <c r="IC435" s="110"/>
      <c r="ID435" s="110"/>
      <c r="IE435" s="110"/>
      <c r="IF435" s="110"/>
      <c r="IG435" s="110"/>
    </row>
    <row r="436" spans="1:241" s="111" customFormat="1" ht="22.5" customHeight="1">
      <c r="A436" s="103" t="s">
        <v>888</v>
      </c>
      <c r="B436" s="119" t="s">
        <v>296</v>
      </c>
      <c r="C436" s="139"/>
      <c r="D436" s="62">
        <f>SUM(D437:D439)</f>
        <v>0</v>
      </c>
      <c r="E436" s="62">
        <f>SUM(E437:E439)</f>
        <v>0</v>
      </c>
      <c r="F436" s="62">
        <f>SUM(F437:F439)</f>
        <v>330000</v>
      </c>
      <c r="HQ436" s="110"/>
      <c r="HR436" s="110"/>
      <c r="HS436" s="110"/>
      <c r="HT436" s="110"/>
      <c r="HU436" s="110"/>
      <c r="HV436" s="110"/>
      <c r="HW436" s="110"/>
      <c r="HX436" s="110"/>
      <c r="HY436" s="110"/>
      <c r="HZ436" s="110"/>
      <c r="IA436" s="110"/>
      <c r="IB436" s="110"/>
      <c r="IC436" s="110"/>
      <c r="ID436" s="110"/>
      <c r="IE436" s="110"/>
      <c r="IF436" s="110"/>
      <c r="IG436" s="110"/>
    </row>
    <row r="437" spans="1:241" s="111" customFormat="1" ht="12.75" customHeight="1" hidden="1">
      <c r="A437" s="101" t="s">
        <v>1967</v>
      </c>
      <c r="B437" s="101" t="s">
        <v>1968</v>
      </c>
      <c r="C437" s="102" t="s">
        <v>1959</v>
      </c>
      <c r="D437" s="62"/>
      <c r="E437" s="62"/>
      <c r="F437" s="62">
        <v>100000</v>
      </c>
      <c r="HQ437" s="110"/>
      <c r="HR437" s="110"/>
      <c r="HS437" s="110"/>
      <c r="HT437" s="110"/>
      <c r="HU437" s="110"/>
      <c r="HV437" s="110"/>
      <c r="HW437" s="110"/>
      <c r="HX437" s="110"/>
      <c r="HY437" s="110"/>
      <c r="HZ437" s="110"/>
      <c r="IA437" s="110"/>
      <c r="IB437" s="110"/>
      <c r="IC437" s="110"/>
      <c r="ID437" s="110"/>
      <c r="IE437" s="110"/>
      <c r="IF437" s="110"/>
      <c r="IG437" s="110"/>
    </row>
    <row r="438" spans="1:241" s="111" customFormat="1" ht="12" customHeight="1" hidden="1">
      <c r="A438" s="101" t="s">
        <v>1969</v>
      </c>
      <c r="B438" s="120" t="s">
        <v>1970</v>
      </c>
      <c r="C438" s="142" t="s">
        <v>1962</v>
      </c>
      <c r="D438" s="62"/>
      <c r="E438" s="62"/>
      <c r="F438" s="62">
        <v>100000</v>
      </c>
      <c r="HQ438" s="110"/>
      <c r="HR438" s="110"/>
      <c r="HS438" s="110"/>
      <c r="HT438" s="110"/>
      <c r="HU438" s="110"/>
      <c r="HV438" s="110"/>
      <c r="HW438" s="110"/>
      <c r="HX438" s="110"/>
      <c r="HY438" s="110"/>
      <c r="HZ438" s="110"/>
      <c r="IA438" s="110"/>
      <c r="IB438" s="110"/>
      <c r="IC438" s="110"/>
      <c r="ID438" s="110"/>
      <c r="IE438" s="110"/>
      <c r="IF438" s="110"/>
      <c r="IG438" s="110"/>
    </row>
    <row r="439" spans="1:241" s="111" customFormat="1" ht="12" customHeight="1" hidden="1">
      <c r="A439" s="101" t="s">
        <v>2689</v>
      </c>
      <c r="B439" s="120" t="s">
        <v>2690</v>
      </c>
      <c r="C439" s="142" t="s">
        <v>2676</v>
      </c>
      <c r="D439" s="62"/>
      <c r="E439" s="62"/>
      <c r="F439" s="62">
        <v>130000</v>
      </c>
      <c r="HQ439" s="110"/>
      <c r="HR439" s="110"/>
      <c r="HS439" s="110"/>
      <c r="HT439" s="110"/>
      <c r="HU439" s="110"/>
      <c r="HV439" s="110"/>
      <c r="HW439" s="110"/>
      <c r="HX439" s="110"/>
      <c r="HY439" s="110"/>
      <c r="HZ439" s="110"/>
      <c r="IA439" s="110"/>
      <c r="IB439" s="110"/>
      <c r="IC439" s="110"/>
      <c r="ID439" s="110"/>
      <c r="IE439" s="110"/>
      <c r="IF439" s="110"/>
      <c r="IG439" s="110"/>
    </row>
    <row r="440" spans="1:241" s="111" customFormat="1" ht="12.75" customHeight="1">
      <c r="A440" s="103" t="s">
        <v>891</v>
      </c>
      <c r="B440" s="119" t="s">
        <v>892</v>
      </c>
      <c r="C440" s="139"/>
      <c r="D440" s="144">
        <f>SUM(D441:D441)</f>
        <v>0</v>
      </c>
      <c r="E440" s="144">
        <f>SUM(E441:E441)</f>
        <v>30829.7</v>
      </c>
      <c r="F440" s="144">
        <f>SUM(F441:F441)</f>
        <v>0</v>
      </c>
      <c r="HQ440" s="110"/>
      <c r="HR440" s="110"/>
      <c r="HS440" s="110"/>
      <c r="HT440" s="110"/>
      <c r="HU440" s="110"/>
      <c r="HV440" s="110"/>
      <c r="HW440" s="110"/>
      <c r="HX440" s="110"/>
      <c r="HY440" s="110"/>
      <c r="HZ440" s="110"/>
      <c r="IA440" s="110"/>
      <c r="IB440" s="110"/>
      <c r="IC440" s="110"/>
      <c r="ID440" s="110"/>
      <c r="IE440" s="110"/>
      <c r="IF440" s="110"/>
      <c r="IG440" s="110"/>
    </row>
    <row r="441" spans="1:241" s="111" customFormat="1" ht="12.75" customHeight="1">
      <c r="A441" s="101" t="s">
        <v>1640</v>
      </c>
      <c r="B441" s="101" t="s">
        <v>1880</v>
      </c>
      <c r="C441" s="102" t="s">
        <v>1641</v>
      </c>
      <c r="D441" s="62"/>
      <c r="E441" s="62">
        <v>30829.7</v>
      </c>
      <c r="F441" s="62"/>
      <c r="HQ441" s="110"/>
      <c r="HR441" s="110"/>
      <c r="HS441" s="110"/>
      <c r="HT441" s="110"/>
      <c r="HU441" s="110"/>
      <c r="HV441" s="110"/>
      <c r="HW441" s="110"/>
      <c r="HX441" s="110"/>
      <c r="HY441" s="110"/>
      <c r="HZ441" s="110"/>
      <c r="IA441" s="110"/>
      <c r="IB441" s="110"/>
      <c r="IC441" s="110"/>
      <c r="ID441" s="110"/>
      <c r="IE441" s="110"/>
      <c r="IF441" s="110"/>
      <c r="IG441" s="110"/>
    </row>
    <row r="442" spans="1:241" s="111" customFormat="1" ht="22.5" customHeight="1">
      <c r="A442" s="135" t="s">
        <v>894</v>
      </c>
      <c r="B442" s="136" t="s">
        <v>297</v>
      </c>
      <c r="C442" s="137"/>
      <c r="D442" s="138">
        <f>D443</f>
        <v>1450.5</v>
      </c>
      <c r="E442" s="138">
        <f>E443</f>
        <v>0</v>
      </c>
      <c r="F442" s="138">
        <f>F443</f>
        <v>0</v>
      </c>
      <c r="HQ442" s="110"/>
      <c r="HR442" s="110"/>
      <c r="HS442" s="110"/>
      <c r="HT442" s="110"/>
      <c r="HU442" s="110"/>
      <c r="HV442" s="110"/>
      <c r="HW442" s="110"/>
      <c r="HX442" s="110"/>
      <c r="HY442" s="110"/>
      <c r="HZ442" s="110"/>
      <c r="IA442" s="110"/>
      <c r="IB442" s="110"/>
      <c r="IC442" s="110"/>
      <c r="ID442" s="110"/>
      <c r="IE442" s="110"/>
      <c r="IF442" s="110"/>
      <c r="IG442" s="110"/>
    </row>
    <row r="443" spans="1:6" ht="12.75" customHeight="1">
      <c r="A443" s="101" t="s">
        <v>1604</v>
      </c>
      <c r="B443" s="120" t="s">
        <v>1606</v>
      </c>
      <c r="C443" s="142" t="s">
        <v>1605</v>
      </c>
      <c r="D443" s="64">
        <v>1450.5</v>
      </c>
      <c r="E443" s="64"/>
      <c r="F443" s="64"/>
    </row>
    <row r="444" spans="1:6" ht="12.75">
      <c r="A444" s="128" t="s">
        <v>900</v>
      </c>
      <c r="B444" s="129" t="s">
        <v>41</v>
      </c>
      <c r="C444" s="130"/>
      <c r="D444" s="131">
        <f>SUM(D445+D520+D560+D591)</f>
        <v>23728676.6</v>
      </c>
      <c r="E444" s="131">
        <f>SUM(E445+E520+E560+E591)</f>
        <v>25925272.389999997</v>
      </c>
      <c r="F444" s="131">
        <f>SUM(F445+F520+F560+F591)</f>
        <v>34244182.482999995</v>
      </c>
    </row>
    <row r="445" spans="1:6" ht="12.75">
      <c r="A445" s="132" t="s">
        <v>901</v>
      </c>
      <c r="B445" s="133" t="s">
        <v>902</v>
      </c>
      <c r="C445" s="134"/>
      <c r="D445" s="131">
        <f>SUM(D446+D466+D470+D505+D489+D496+D485)</f>
        <v>5750912.47</v>
      </c>
      <c r="E445" s="131">
        <f>SUM(E446+E466+E470+E505+E489+E496+E485)</f>
        <v>7181671.009999999</v>
      </c>
      <c r="F445" s="131">
        <f>SUM(F446+F466+F470+F505+F489+F496+F485)</f>
        <v>7967917.993000001</v>
      </c>
    </row>
    <row r="446" spans="1:6" ht="12.75">
      <c r="A446" s="135" t="s">
        <v>903</v>
      </c>
      <c r="B446" s="136" t="s">
        <v>904</v>
      </c>
      <c r="C446" s="137"/>
      <c r="D446" s="138">
        <f>SUM(D448+D456+D460+D452)</f>
        <v>1233392.64</v>
      </c>
      <c r="E446" s="138">
        <f>SUM(E448+E456+E460+E452+E447)</f>
        <v>1452556.8800000001</v>
      </c>
      <c r="F446" s="138">
        <f>SUM(F448+F456+F460+F452+F447)</f>
        <v>1760991.3329999999</v>
      </c>
    </row>
    <row r="447" spans="1:6" ht="15" customHeight="1">
      <c r="A447" s="35" t="s">
        <v>1884</v>
      </c>
      <c r="B447" s="36" t="s">
        <v>1885</v>
      </c>
      <c r="C447" s="25" t="s">
        <v>90</v>
      </c>
      <c r="D447" s="138"/>
      <c r="E447" s="138">
        <v>2045.87</v>
      </c>
      <c r="F447" s="138">
        <v>12326.873</v>
      </c>
    </row>
    <row r="448" spans="1:224" ht="22.5">
      <c r="A448" s="103" t="s">
        <v>905</v>
      </c>
      <c r="B448" s="119" t="s">
        <v>906</v>
      </c>
      <c r="C448" s="139"/>
      <c r="D448" s="62">
        <f>SUM(D449:D451)</f>
        <v>385534.88</v>
      </c>
      <c r="E448" s="62">
        <f>SUM(E449:E451)</f>
        <v>439946.08</v>
      </c>
      <c r="F448" s="62">
        <f>SUM(F449:F451)</f>
        <v>304374.54000000004</v>
      </c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0"/>
      <c r="AC448" s="110"/>
      <c r="AD448" s="110"/>
      <c r="AE448" s="110"/>
      <c r="AF448" s="110"/>
      <c r="AG448" s="110"/>
      <c r="AH448" s="110"/>
      <c r="AI448" s="110"/>
      <c r="AJ448" s="110"/>
      <c r="AK448" s="110"/>
      <c r="AL448" s="110"/>
      <c r="AM448" s="110"/>
      <c r="AN448" s="110"/>
      <c r="AO448" s="110"/>
      <c r="AP448" s="110"/>
      <c r="AQ448" s="110"/>
      <c r="AR448" s="110"/>
      <c r="AS448" s="110"/>
      <c r="AT448" s="110"/>
      <c r="AU448" s="110"/>
      <c r="AV448" s="110"/>
      <c r="AW448" s="110"/>
      <c r="AX448" s="110"/>
      <c r="AY448" s="110"/>
      <c r="AZ448" s="110"/>
      <c r="BA448" s="110"/>
      <c r="BB448" s="110"/>
      <c r="BC448" s="110"/>
      <c r="BD448" s="110"/>
      <c r="BE448" s="110"/>
      <c r="BF448" s="110"/>
      <c r="BG448" s="110"/>
      <c r="BH448" s="110"/>
      <c r="BI448" s="110"/>
      <c r="BJ448" s="110"/>
      <c r="BK448" s="110"/>
      <c r="BL448" s="110"/>
      <c r="BM448" s="110"/>
      <c r="BN448" s="110"/>
      <c r="BO448" s="110"/>
      <c r="BP448" s="110"/>
      <c r="BQ448" s="110"/>
      <c r="BR448" s="110"/>
      <c r="BS448" s="110"/>
      <c r="BT448" s="110"/>
      <c r="BU448" s="110"/>
      <c r="BV448" s="110"/>
      <c r="BW448" s="110"/>
      <c r="BX448" s="110"/>
      <c r="BY448" s="110"/>
      <c r="BZ448" s="110"/>
      <c r="CA448" s="110"/>
      <c r="CB448" s="110"/>
      <c r="CC448" s="110"/>
      <c r="CD448" s="110"/>
      <c r="CE448" s="110"/>
      <c r="CF448" s="110"/>
      <c r="CG448" s="110"/>
      <c r="CH448" s="110"/>
      <c r="CI448" s="110"/>
      <c r="CJ448" s="110"/>
      <c r="CK448" s="110"/>
      <c r="CL448" s="110"/>
      <c r="CM448" s="110"/>
      <c r="CN448" s="110"/>
      <c r="CO448" s="110"/>
      <c r="CP448" s="110"/>
      <c r="CQ448" s="110"/>
      <c r="CR448" s="110"/>
      <c r="CS448" s="110"/>
      <c r="CT448" s="110"/>
      <c r="CU448" s="110"/>
      <c r="CV448" s="110"/>
      <c r="CW448" s="110"/>
      <c r="CX448" s="110"/>
      <c r="CY448" s="110"/>
      <c r="CZ448" s="110"/>
      <c r="DA448" s="110"/>
      <c r="DB448" s="110"/>
      <c r="DC448" s="110"/>
      <c r="DD448" s="110"/>
      <c r="DE448" s="110"/>
      <c r="DF448" s="110"/>
      <c r="DG448" s="110"/>
      <c r="DH448" s="110"/>
      <c r="DI448" s="110"/>
      <c r="DJ448" s="110"/>
      <c r="DK448" s="110"/>
      <c r="DL448" s="110"/>
      <c r="DM448" s="110"/>
      <c r="DN448" s="110"/>
      <c r="DO448" s="110"/>
      <c r="DP448" s="110"/>
      <c r="DQ448" s="110"/>
      <c r="DR448" s="110"/>
      <c r="DS448" s="110"/>
      <c r="DT448" s="110"/>
      <c r="DU448" s="110"/>
      <c r="DV448" s="110"/>
      <c r="DW448" s="110"/>
      <c r="DX448" s="110"/>
      <c r="DY448" s="110"/>
      <c r="DZ448" s="110"/>
      <c r="EA448" s="110"/>
      <c r="EB448" s="110"/>
      <c r="EC448" s="110"/>
      <c r="ED448" s="110"/>
      <c r="EE448" s="110"/>
      <c r="EF448" s="110"/>
      <c r="EG448" s="110"/>
      <c r="EH448" s="110"/>
      <c r="EI448" s="110"/>
      <c r="EJ448" s="110"/>
      <c r="EK448" s="110"/>
      <c r="EL448" s="110"/>
      <c r="EM448" s="110"/>
      <c r="EN448" s="110"/>
      <c r="EO448" s="110"/>
      <c r="EP448" s="110"/>
      <c r="EQ448" s="110"/>
      <c r="ER448" s="110"/>
      <c r="ES448" s="110"/>
      <c r="ET448" s="110"/>
      <c r="EU448" s="110"/>
      <c r="EV448" s="110"/>
      <c r="EW448" s="110"/>
      <c r="EX448" s="110"/>
      <c r="EY448" s="110"/>
      <c r="EZ448" s="110"/>
      <c r="FA448" s="110"/>
      <c r="FB448" s="110"/>
      <c r="FC448" s="110"/>
      <c r="FD448" s="110"/>
      <c r="FE448" s="110"/>
      <c r="FF448" s="110"/>
      <c r="FG448" s="110"/>
      <c r="FH448" s="110"/>
      <c r="FI448" s="110"/>
      <c r="FJ448" s="110"/>
      <c r="FK448" s="110"/>
      <c r="FL448" s="110"/>
      <c r="FM448" s="110"/>
      <c r="FN448" s="110"/>
      <c r="FO448" s="110"/>
      <c r="FP448" s="110"/>
      <c r="FQ448" s="110"/>
      <c r="FR448" s="110"/>
      <c r="FS448" s="110"/>
      <c r="FT448" s="110"/>
      <c r="FU448" s="110"/>
      <c r="FV448" s="110"/>
      <c r="FW448" s="110"/>
      <c r="FX448" s="110"/>
      <c r="FY448" s="110"/>
      <c r="FZ448" s="110"/>
      <c r="GA448" s="110"/>
      <c r="GB448" s="110"/>
      <c r="GC448" s="110"/>
      <c r="GD448" s="110"/>
      <c r="GE448" s="110"/>
      <c r="GF448" s="110"/>
      <c r="GG448" s="110"/>
      <c r="GH448" s="110"/>
      <c r="GI448" s="110"/>
      <c r="GJ448" s="110"/>
      <c r="GK448" s="110"/>
      <c r="GL448" s="110"/>
      <c r="GM448" s="110"/>
      <c r="GN448" s="110"/>
      <c r="GO448" s="110"/>
      <c r="GP448" s="110"/>
      <c r="GQ448" s="110"/>
      <c r="GR448" s="110"/>
      <c r="GS448" s="110"/>
      <c r="GT448" s="110"/>
      <c r="GU448" s="110"/>
      <c r="GV448" s="110"/>
      <c r="GW448" s="110"/>
      <c r="GX448" s="110"/>
      <c r="GY448" s="110"/>
      <c r="GZ448" s="110"/>
      <c r="HA448" s="110"/>
      <c r="HB448" s="110"/>
      <c r="HC448" s="110"/>
      <c r="HD448" s="110"/>
      <c r="HE448" s="110"/>
      <c r="HF448" s="110"/>
      <c r="HG448" s="110"/>
      <c r="HH448" s="110"/>
      <c r="HI448" s="110"/>
      <c r="HJ448" s="110"/>
      <c r="HK448" s="110"/>
      <c r="HL448" s="110"/>
      <c r="HM448" s="110"/>
      <c r="HN448" s="110"/>
      <c r="HO448" s="110"/>
      <c r="HP448" s="110"/>
    </row>
    <row r="449" spans="1:224" ht="12.75" hidden="1">
      <c r="A449" s="101" t="s">
        <v>907</v>
      </c>
      <c r="B449" s="120" t="s">
        <v>908</v>
      </c>
      <c r="C449" s="142" t="s">
        <v>87</v>
      </c>
      <c r="D449" s="64">
        <v>231054.66</v>
      </c>
      <c r="E449" s="64">
        <v>263682.7</v>
      </c>
      <c r="F449" s="64">
        <v>182347.04</v>
      </c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0"/>
      <c r="AC449" s="110"/>
      <c r="AD449" s="110"/>
      <c r="AE449" s="110"/>
      <c r="AF449" s="110"/>
      <c r="AG449" s="110"/>
      <c r="AH449" s="110"/>
      <c r="AI449" s="110"/>
      <c r="AJ449" s="110"/>
      <c r="AK449" s="110"/>
      <c r="AL449" s="110"/>
      <c r="AM449" s="110"/>
      <c r="AN449" s="110"/>
      <c r="AO449" s="110"/>
      <c r="AP449" s="110"/>
      <c r="AQ449" s="110"/>
      <c r="AR449" s="110"/>
      <c r="AS449" s="110"/>
      <c r="AT449" s="110"/>
      <c r="AU449" s="110"/>
      <c r="AV449" s="110"/>
      <c r="AW449" s="110"/>
      <c r="AX449" s="110"/>
      <c r="AY449" s="110"/>
      <c r="AZ449" s="110"/>
      <c r="BA449" s="110"/>
      <c r="BB449" s="110"/>
      <c r="BC449" s="110"/>
      <c r="BD449" s="110"/>
      <c r="BE449" s="110"/>
      <c r="BF449" s="110"/>
      <c r="BG449" s="110"/>
      <c r="BH449" s="110"/>
      <c r="BI449" s="110"/>
      <c r="BJ449" s="110"/>
      <c r="BK449" s="110"/>
      <c r="BL449" s="110"/>
      <c r="BM449" s="110"/>
      <c r="BN449" s="110"/>
      <c r="BO449" s="110"/>
      <c r="BP449" s="110"/>
      <c r="BQ449" s="110"/>
      <c r="BR449" s="110"/>
      <c r="BS449" s="110"/>
      <c r="BT449" s="110"/>
      <c r="BU449" s="110"/>
      <c r="BV449" s="110"/>
      <c r="BW449" s="110"/>
      <c r="BX449" s="110"/>
      <c r="BY449" s="110"/>
      <c r="BZ449" s="110"/>
      <c r="CA449" s="110"/>
      <c r="CB449" s="110"/>
      <c r="CC449" s="110"/>
      <c r="CD449" s="110"/>
      <c r="CE449" s="110"/>
      <c r="CF449" s="110"/>
      <c r="CG449" s="110"/>
      <c r="CH449" s="110"/>
      <c r="CI449" s="110"/>
      <c r="CJ449" s="110"/>
      <c r="CK449" s="110"/>
      <c r="CL449" s="110"/>
      <c r="CM449" s="110"/>
      <c r="CN449" s="110"/>
      <c r="CO449" s="110"/>
      <c r="CP449" s="110"/>
      <c r="CQ449" s="110"/>
      <c r="CR449" s="110"/>
      <c r="CS449" s="110"/>
      <c r="CT449" s="110"/>
      <c r="CU449" s="110"/>
      <c r="CV449" s="110"/>
      <c r="CW449" s="110"/>
      <c r="CX449" s="110"/>
      <c r="CY449" s="110"/>
      <c r="CZ449" s="110"/>
      <c r="DA449" s="110"/>
      <c r="DB449" s="110"/>
      <c r="DC449" s="110"/>
      <c r="DD449" s="110"/>
      <c r="DE449" s="110"/>
      <c r="DF449" s="110"/>
      <c r="DG449" s="110"/>
      <c r="DH449" s="110"/>
      <c r="DI449" s="110"/>
      <c r="DJ449" s="110"/>
      <c r="DK449" s="110"/>
      <c r="DL449" s="110"/>
      <c r="DM449" s="110"/>
      <c r="DN449" s="110"/>
      <c r="DO449" s="110"/>
      <c r="DP449" s="110"/>
      <c r="DQ449" s="110"/>
      <c r="DR449" s="110"/>
      <c r="DS449" s="110"/>
      <c r="DT449" s="110"/>
      <c r="DU449" s="110"/>
      <c r="DV449" s="110"/>
      <c r="DW449" s="110"/>
      <c r="DX449" s="110"/>
      <c r="DY449" s="110"/>
      <c r="DZ449" s="110"/>
      <c r="EA449" s="110"/>
      <c r="EB449" s="110"/>
      <c r="EC449" s="110"/>
      <c r="ED449" s="110"/>
      <c r="EE449" s="110"/>
      <c r="EF449" s="110"/>
      <c r="EG449" s="110"/>
      <c r="EH449" s="110"/>
      <c r="EI449" s="110"/>
      <c r="EJ449" s="110"/>
      <c r="EK449" s="110"/>
      <c r="EL449" s="110"/>
      <c r="EM449" s="110"/>
      <c r="EN449" s="110"/>
      <c r="EO449" s="110"/>
      <c r="EP449" s="110"/>
      <c r="EQ449" s="110"/>
      <c r="ER449" s="110"/>
      <c r="ES449" s="110"/>
      <c r="ET449" s="110"/>
      <c r="EU449" s="110"/>
      <c r="EV449" s="110"/>
      <c r="EW449" s="110"/>
      <c r="EX449" s="110"/>
      <c r="EY449" s="110"/>
      <c r="EZ449" s="110"/>
      <c r="FA449" s="110"/>
      <c r="FB449" s="110"/>
      <c r="FC449" s="110"/>
      <c r="FD449" s="110"/>
      <c r="FE449" s="110"/>
      <c r="FF449" s="110"/>
      <c r="FG449" s="110"/>
      <c r="FH449" s="110"/>
      <c r="FI449" s="110"/>
      <c r="FJ449" s="110"/>
      <c r="FK449" s="110"/>
      <c r="FL449" s="110"/>
      <c r="FM449" s="110"/>
      <c r="FN449" s="110"/>
      <c r="FO449" s="110"/>
      <c r="FP449" s="110"/>
      <c r="FQ449" s="110"/>
      <c r="FR449" s="110"/>
      <c r="FS449" s="110"/>
      <c r="FT449" s="110"/>
      <c r="FU449" s="110"/>
      <c r="FV449" s="110"/>
      <c r="FW449" s="110"/>
      <c r="FX449" s="110"/>
      <c r="FY449" s="110"/>
      <c r="FZ449" s="110"/>
      <c r="GA449" s="110"/>
      <c r="GB449" s="110"/>
      <c r="GC449" s="110"/>
      <c r="GD449" s="110"/>
      <c r="GE449" s="110"/>
      <c r="GF449" s="110"/>
      <c r="GG449" s="110"/>
      <c r="GH449" s="110"/>
      <c r="GI449" s="110"/>
      <c r="GJ449" s="110"/>
      <c r="GK449" s="110"/>
      <c r="GL449" s="110"/>
      <c r="GM449" s="110"/>
      <c r="GN449" s="110"/>
      <c r="GO449" s="110"/>
      <c r="GP449" s="110"/>
      <c r="GQ449" s="110"/>
      <c r="GR449" s="110"/>
      <c r="GS449" s="110"/>
      <c r="GT449" s="110"/>
      <c r="GU449" s="110"/>
      <c r="GV449" s="110"/>
      <c r="GW449" s="110"/>
      <c r="GX449" s="110"/>
      <c r="GY449" s="110"/>
      <c r="GZ449" s="110"/>
      <c r="HA449" s="110"/>
      <c r="HB449" s="110"/>
      <c r="HC449" s="110"/>
      <c r="HD449" s="110"/>
      <c r="HE449" s="110"/>
      <c r="HF449" s="110"/>
      <c r="HG449" s="110"/>
      <c r="HH449" s="110"/>
      <c r="HI449" s="110"/>
      <c r="HJ449" s="110"/>
      <c r="HK449" s="110"/>
      <c r="HL449" s="110"/>
      <c r="HM449" s="110"/>
      <c r="HN449" s="110"/>
      <c r="HO449" s="110"/>
      <c r="HP449" s="110"/>
    </row>
    <row r="450" spans="1:224" ht="12.75" hidden="1">
      <c r="A450" s="101" t="s">
        <v>909</v>
      </c>
      <c r="B450" s="120" t="s">
        <v>910</v>
      </c>
      <c r="C450" s="142" t="s">
        <v>88</v>
      </c>
      <c r="D450" s="64">
        <v>96604.09</v>
      </c>
      <c r="E450" s="64">
        <v>110226.18</v>
      </c>
      <c r="F450" s="64">
        <v>76321.78</v>
      </c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  <c r="AA450" s="110"/>
      <c r="AB450" s="110"/>
      <c r="AC450" s="110"/>
      <c r="AD450" s="110"/>
      <c r="AE450" s="110"/>
      <c r="AF450" s="110"/>
      <c r="AG450" s="110"/>
      <c r="AH450" s="110"/>
      <c r="AI450" s="110"/>
      <c r="AJ450" s="110"/>
      <c r="AK450" s="110"/>
      <c r="AL450" s="110"/>
      <c r="AM450" s="110"/>
      <c r="AN450" s="110"/>
      <c r="AO450" s="110"/>
      <c r="AP450" s="110"/>
      <c r="AQ450" s="110"/>
      <c r="AR450" s="110"/>
      <c r="AS450" s="110"/>
      <c r="AT450" s="110"/>
      <c r="AU450" s="110"/>
      <c r="AV450" s="110"/>
      <c r="AW450" s="110"/>
      <c r="AX450" s="110"/>
      <c r="AY450" s="110"/>
      <c r="AZ450" s="110"/>
      <c r="BA450" s="110"/>
      <c r="BB450" s="110"/>
      <c r="BC450" s="110"/>
      <c r="BD450" s="110"/>
      <c r="BE450" s="110"/>
      <c r="BF450" s="110"/>
      <c r="BG450" s="110"/>
      <c r="BH450" s="110"/>
      <c r="BI450" s="110"/>
      <c r="BJ450" s="110"/>
      <c r="BK450" s="110"/>
      <c r="BL450" s="110"/>
      <c r="BM450" s="110"/>
      <c r="BN450" s="110"/>
      <c r="BO450" s="110"/>
      <c r="BP450" s="110"/>
      <c r="BQ450" s="110"/>
      <c r="BR450" s="110"/>
      <c r="BS450" s="110"/>
      <c r="BT450" s="110"/>
      <c r="BU450" s="110"/>
      <c r="BV450" s="110"/>
      <c r="BW450" s="110"/>
      <c r="BX450" s="110"/>
      <c r="BY450" s="110"/>
      <c r="BZ450" s="110"/>
      <c r="CA450" s="110"/>
      <c r="CB450" s="110"/>
      <c r="CC450" s="110"/>
      <c r="CD450" s="110"/>
      <c r="CE450" s="110"/>
      <c r="CF450" s="110"/>
      <c r="CG450" s="110"/>
      <c r="CH450" s="110"/>
      <c r="CI450" s="110"/>
      <c r="CJ450" s="110"/>
      <c r="CK450" s="110"/>
      <c r="CL450" s="110"/>
      <c r="CM450" s="110"/>
      <c r="CN450" s="110"/>
      <c r="CO450" s="110"/>
      <c r="CP450" s="110"/>
      <c r="CQ450" s="110"/>
      <c r="CR450" s="110"/>
      <c r="CS450" s="110"/>
      <c r="CT450" s="110"/>
      <c r="CU450" s="110"/>
      <c r="CV450" s="110"/>
      <c r="CW450" s="110"/>
      <c r="CX450" s="110"/>
      <c r="CY450" s="110"/>
      <c r="CZ450" s="110"/>
      <c r="DA450" s="110"/>
      <c r="DB450" s="110"/>
      <c r="DC450" s="110"/>
      <c r="DD450" s="110"/>
      <c r="DE450" s="110"/>
      <c r="DF450" s="110"/>
      <c r="DG450" s="110"/>
      <c r="DH450" s="110"/>
      <c r="DI450" s="110"/>
      <c r="DJ450" s="110"/>
      <c r="DK450" s="110"/>
      <c r="DL450" s="110"/>
      <c r="DM450" s="110"/>
      <c r="DN450" s="110"/>
      <c r="DO450" s="110"/>
      <c r="DP450" s="110"/>
      <c r="DQ450" s="110"/>
      <c r="DR450" s="110"/>
      <c r="DS450" s="110"/>
      <c r="DT450" s="110"/>
      <c r="DU450" s="110"/>
      <c r="DV450" s="110"/>
      <c r="DW450" s="110"/>
      <c r="DX450" s="110"/>
      <c r="DY450" s="110"/>
      <c r="DZ450" s="110"/>
      <c r="EA450" s="110"/>
      <c r="EB450" s="110"/>
      <c r="EC450" s="110"/>
      <c r="ED450" s="110"/>
      <c r="EE450" s="110"/>
      <c r="EF450" s="110"/>
      <c r="EG450" s="110"/>
      <c r="EH450" s="110"/>
      <c r="EI450" s="110"/>
      <c r="EJ450" s="110"/>
      <c r="EK450" s="110"/>
      <c r="EL450" s="110"/>
      <c r="EM450" s="110"/>
      <c r="EN450" s="110"/>
      <c r="EO450" s="110"/>
      <c r="EP450" s="110"/>
      <c r="EQ450" s="110"/>
      <c r="ER450" s="110"/>
      <c r="ES450" s="110"/>
      <c r="ET450" s="110"/>
      <c r="EU450" s="110"/>
      <c r="EV450" s="110"/>
      <c r="EW450" s="110"/>
      <c r="EX450" s="110"/>
      <c r="EY450" s="110"/>
      <c r="EZ450" s="110"/>
      <c r="FA450" s="110"/>
      <c r="FB450" s="110"/>
      <c r="FC450" s="110"/>
      <c r="FD450" s="110"/>
      <c r="FE450" s="110"/>
      <c r="FF450" s="110"/>
      <c r="FG450" s="110"/>
      <c r="FH450" s="110"/>
      <c r="FI450" s="110"/>
      <c r="FJ450" s="110"/>
      <c r="FK450" s="110"/>
      <c r="FL450" s="110"/>
      <c r="FM450" s="110"/>
      <c r="FN450" s="110"/>
      <c r="FO450" s="110"/>
      <c r="FP450" s="110"/>
      <c r="FQ450" s="110"/>
      <c r="FR450" s="110"/>
      <c r="FS450" s="110"/>
      <c r="FT450" s="110"/>
      <c r="FU450" s="110"/>
      <c r="FV450" s="110"/>
      <c r="FW450" s="110"/>
      <c r="FX450" s="110"/>
      <c r="FY450" s="110"/>
      <c r="FZ450" s="110"/>
      <c r="GA450" s="110"/>
      <c r="GB450" s="110"/>
      <c r="GC450" s="110"/>
      <c r="GD450" s="110"/>
      <c r="GE450" s="110"/>
      <c r="GF450" s="110"/>
      <c r="GG450" s="110"/>
      <c r="GH450" s="110"/>
      <c r="GI450" s="110"/>
      <c r="GJ450" s="110"/>
      <c r="GK450" s="110"/>
      <c r="GL450" s="110"/>
      <c r="GM450" s="110"/>
      <c r="GN450" s="110"/>
      <c r="GO450" s="110"/>
      <c r="GP450" s="110"/>
      <c r="GQ450" s="110"/>
      <c r="GR450" s="110"/>
      <c r="GS450" s="110"/>
      <c r="GT450" s="110"/>
      <c r="GU450" s="110"/>
      <c r="GV450" s="110"/>
      <c r="GW450" s="110"/>
      <c r="GX450" s="110"/>
      <c r="GY450" s="110"/>
      <c r="GZ450" s="110"/>
      <c r="HA450" s="110"/>
      <c r="HB450" s="110"/>
      <c r="HC450" s="110"/>
      <c r="HD450" s="110"/>
      <c r="HE450" s="110"/>
      <c r="HF450" s="110"/>
      <c r="HG450" s="110"/>
      <c r="HH450" s="110"/>
      <c r="HI450" s="110"/>
      <c r="HJ450" s="110"/>
      <c r="HK450" s="110"/>
      <c r="HL450" s="110"/>
      <c r="HM450" s="110"/>
      <c r="HN450" s="110"/>
      <c r="HO450" s="110"/>
      <c r="HP450" s="110"/>
    </row>
    <row r="451" spans="1:224" ht="12.75" hidden="1">
      <c r="A451" s="101" t="s">
        <v>911</v>
      </c>
      <c r="B451" s="120" t="s">
        <v>912</v>
      </c>
      <c r="C451" s="142" t="s">
        <v>89</v>
      </c>
      <c r="D451" s="64">
        <v>57876.13</v>
      </c>
      <c r="E451" s="64">
        <v>66037.2</v>
      </c>
      <c r="F451" s="64">
        <v>45705.72</v>
      </c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0"/>
      <c r="AC451" s="110"/>
      <c r="AD451" s="110"/>
      <c r="AE451" s="110"/>
      <c r="AF451" s="110"/>
      <c r="AG451" s="110"/>
      <c r="AH451" s="110"/>
      <c r="AI451" s="110"/>
      <c r="AJ451" s="110"/>
      <c r="AK451" s="110"/>
      <c r="AL451" s="110"/>
      <c r="AM451" s="110"/>
      <c r="AN451" s="110"/>
      <c r="AO451" s="110"/>
      <c r="AP451" s="110"/>
      <c r="AQ451" s="110"/>
      <c r="AR451" s="110"/>
      <c r="AS451" s="110"/>
      <c r="AT451" s="110"/>
      <c r="AU451" s="110"/>
      <c r="AV451" s="110"/>
      <c r="AW451" s="110"/>
      <c r="AX451" s="110"/>
      <c r="AY451" s="110"/>
      <c r="AZ451" s="110"/>
      <c r="BA451" s="110"/>
      <c r="BB451" s="110"/>
      <c r="BC451" s="110"/>
      <c r="BD451" s="110"/>
      <c r="BE451" s="110"/>
      <c r="BF451" s="110"/>
      <c r="BG451" s="110"/>
      <c r="BH451" s="110"/>
      <c r="BI451" s="110"/>
      <c r="BJ451" s="110"/>
      <c r="BK451" s="110"/>
      <c r="BL451" s="110"/>
      <c r="BM451" s="110"/>
      <c r="BN451" s="110"/>
      <c r="BO451" s="110"/>
      <c r="BP451" s="110"/>
      <c r="BQ451" s="110"/>
      <c r="BR451" s="110"/>
      <c r="BS451" s="110"/>
      <c r="BT451" s="110"/>
      <c r="BU451" s="110"/>
      <c r="BV451" s="110"/>
      <c r="BW451" s="110"/>
      <c r="BX451" s="110"/>
      <c r="BY451" s="110"/>
      <c r="BZ451" s="110"/>
      <c r="CA451" s="110"/>
      <c r="CB451" s="110"/>
      <c r="CC451" s="110"/>
      <c r="CD451" s="110"/>
      <c r="CE451" s="110"/>
      <c r="CF451" s="110"/>
      <c r="CG451" s="110"/>
      <c r="CH451" s="110"/>
      <c r="CI451" s="110"/>
      <c r="CJ451" s="110"/>
      <c r="CK451" s="110"/>
      <c r="CL451" s="110"/>
      <c r="CM451" s="110"/>
      <c r="CN451" s="110"/>
      <c r="CO451" s="110"/>
      <c r="CP451" s="110"/>
      <c r="CQ451" s="110"/>
      <c r="CR451" s="110"/>
      <c r="CS451" s="110"/>
      <c r="CT451" s="110"/>
      <c r="CU451" s="110"/>
      <c r="CV451" s="110"/>
      <c r="CW451" s="110"/>
      <c r="CX451" s="110"/>
      <c r="CY451" s="110"/>
      <c r="CZ451" s="110"/>
      <c r="DA451" s="110"/>
      <c r="DB451" s="110"/>
      <c r="DC451" s="110"/>
      <c r="DD451" s="110"/>
      <c r="DE451" s="110"/>
      <c r="DF451" s="110"/>
      <c r="DG451" s="110"/>
      <c r="DH451" s="110"/>
      <c r="DI451" s="110"/>
      <c r="DJ451" s="110"/>
      <c r="DK451" s="110"/>
      <c r="DL451" s="110"/>
      <c r="DM451" s="110"/>
      <c r="DN451" s="110"/>
      <c r="DO451" s="110"/>
      <c r="DP451" s="110"/>
      <c r="DQ451" s="110"/>
      <c r="DR451" s="110"/>
      <c r="DS451" s="110"/>
      <c r="DT451" s="110"/>
      <c r="DU451" s="110"/>
      <c r="DV451" s="110"/>
      <c r="DW451" s="110"/>
      <c r="DX451" s="110"/>
      <c r="DY451" s="110"/>
      <c r="DZ451" s="110"/>
      <c r="EA451" s="110"/>
      <c r="EB451" s="110"/>
      <c r="EC451" s="110"/>
      <c r="ED451" s="110"/>
      <c r="EE451" s="110"/>
      <c r="EF451" s="110"/>
      <c r="EG451" s="110"/>
      <c r="EH451" s="110"/>
      <c r="EI451" s="110"/>
      <c r="EJ451" s="110"/>
      <c r="EK451" s="110"/>
      <c r="EL451" s="110"/>
      <c r="EM451" s="110"/>
      <c r="EN451" s="110"/>
      <c r="EO451" s="110"/>
      <c r="EP451" s="110"/>
      <c r="EQ451" s="110"/>
      <c r="ER451" s="110"/>
      <c r="ES451" s="110"/>
      <c r="ET451" s="110"/>
      <c r="EU451" s="110"/>
      <c r="EV451" s="110"/>
      <c r="EW451" s="110"/>
      <c r="EX451" s="110"/>
      <c r="EY451" s="110"/>
      <c r="EZ451" s="110"/>
      <c r="FA451" s="110"/>
      <c r="FB451" s="110"/>
      <c r="FC451" s="110"/>
      <c r="FD451" s="110"/>
      <c r="FE451" s="110"/>
      <c r="FF451" s="110"/>
      <c r="FG451" s="110"/>
      <c r="FH451" s="110"/>
      <c r="FI451" s="110"/>
      <c r="FJ451" s="110"/>
      <c r="FK451" s="110"/>
      <c r="FL451" s="110"/>
      <c r="FM451" s="110"/>
      <c r="FN451" s="110"/>
      <c r="FO451" s="110"/>
      <c r="FP451" s="110"/>
      <c r="FQ451" s="110"/>
      <c r="FR451" s="110"/>
      <c r="FS451" s="110"/>
      <c r="FT451" s="110"/>
      <c r="FU451" s="110"/>
      <c r="FV451" s="110"/>
      <c r="FW451" s="110"/>
      <c r="FX451" s="110"/>
      <c r="FY451" s="110"/>
      <c r="FZ451" s="110"/>
      <c r="GA451" s="110"/>
      <c r="GB451" s="110"/>
      <c r="GC451" s="110"/>
      <c r="GD451" s="110"/>
      <c r="GE451" s="110"/>
      <c r="GF451" s="110"/>
      <c r="GG451" s="110"/>
      <c r="GH451" s="110"/>
      <c r="GI451" s="110"/>
      <c r="GJ451" s="110"/>
      <c r="GK451" s="110"/>
      <c r="GL451" s="110"/>
      <c r="GM451" s="110"/>
      <c r="GN451" s="110"/>
      <c r="GO451" s="110"/>
      <c r="GP451" s="110"/>
      <c r="GQ451" s="110"/>
      <c r="GR451" s="110"/>
      <c r="GS451" s="110"/>
      <c r="GT451" s="110"/>
      <c r="GU451" s="110"/>
      <c r="GV451" s="110"/>
      <c r="GW451" s="110"/>
      <c r="GX451" s="110"/>
      <c r="GY451" s="110"/>
      <c r="GZ451" s="110"/>
      <c r="HA451" s="110"/>
      <c r="HB451" s="110"/>
      <c r="HC451" s="110"/>
      <c r="HD451" s="110"/>
      <c r="HE451" s="110"/>
      <c r="HF451" s="110"/>
      <c r="HG451" s="110"/>
      <c r="HH451" s="110"/>
      <c r="HI451" s="110"/>
      <c r="HJ451" s="110"/>
      <c r="HK451" s="110"/>
      <c r="HL451" s="110"/>
      <c r="HM451" s="110"/>
      <c r="HN451" s="110"/>
      <c r="HO451" s="110"/>
      <c r="HP451" s="110"/>
    </row>
    <row r="452" spans="1:224" ht="18">
      <c r="A452" s="101" t="s">
        <v>1831</v>
      </c>
      <c r="B452" s="120" t="s">
        <v>1832</v>
      </c>
      <c r="C452" s="142"/>
      <c r="D452" s="64">
        <f>SUM(D453:D455)</f>
        <v>1571.65</v>
      </c>
      <c r="E452" s="64">
        <f>SUM(E453:E455)</f>
        <v>1766.4700000000003</v>
      </c>
      <c r="F452" s="64">
        <f>SUM(F453:F455)</f>
        <v>1728.17</v>
      </c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0"/>
      <c r="AC452" s="110"/>
      <c r="AD452" s="110"/>
      <c r="AE452" s="110"/>
      <c r="AF452" s="110"/>
      <c r="AG452" s="110"/>
      <c r="AH452" s="110"/>
      <c r="AI452" s="110"/>
      <c r="AJ452" s="110"/>
      <c r="AK452" s="110"/>
      <c r="AL452" s="110"/>
      <c r="AM452" s="110"/>
      <c r="AN452" s="110"/>
      <c r="AO452" s="110"/>
      <c r="AP452" s="110"/>
      <c r="AQ452" s="110"/>
      <c r="AR452" s="110"/>
      <c r="AS452" s="110"/>
      <c r="AT452" s="110"/>
      <c r="AU452" s="110"/>
      <c r="AV452" s="110"/>
      <c r="AW452" s="110"/>
      <c r="AX452" s="110"/>
      <c r="AY452" s="110"/>
      <c r="AZ452" s="110"/>
      <c r="BA452" s="110"/>
      <c r="BB452" s="110"/>
      <c r="BC452" s="110"/>
      <c r="BD452" s="110"/>
      <c r="BE452" s="110"/>
      <c r="BF452" s="110"/>
      <c r="BG452" s="110"/>
      <c r="BH452" s="110"/>
      <c r="BI452" s="110"/>
      <c r="BJ452" s="110"/>
      <c r="BK452" s="110"/>
      <c r="BL452" s="110"/>
      <c r="BM452" s="110"/>
      <c r="BN452" s="110"/>
      <c r="BO452" s="110"/>
      <c r="BP452" s="110"/>
      <c r="BQ452" s="110"/>
      <c r="BR452" s="110"/>
      <c r="BS452" s="110"/>
      <c r="BT452" s="110"/>
      <c r="BU452" s="110"/>
      <c r="BV452" s="110"/>
      <c r="BW452" s="110"/>
      <c r="BX452" s="110"/>
      <c r="BY452" s="110"/>
      <c r="BZ452" s="110"/>
      <c r="CA452" s="110"/>
      <c r="CB452" s="110"/>
      <c r="CC452" s="110"/>
      <c r="CD452" s="110"/>
      <c r="CE452" s="110"/>
      <c r="CF452" s="110"/>
      <c r="CG452" s="110"/>
      <c r="CH452" s="110"/>
      <c r="CI452" s="110"/>
      <c r="CJ452" s="110"/>
      <c r="CK452" s="110"/>
      <c r="CL452" s="110"/>
      <c r="CM452" s="110"/>
      <c r="CN452" s="110"/>
      <c r="CO452" s="110"/>
      <c r="CP452" s="110"/>
      <c r="CQ452" s="110"/>
      <c r="CR452" s="110"/>
      <c r="CS452" s="110"/>
      <c r="CT452" s="110"/>
      <c r="CU452" s="110"/>
      <c r="CV452" s="110"/>
      <c r="CW452" s="110"/>
      <c r="CX452" s="110"/>
      <c r="CY452" s="110"/>
      <c r="CZ452" s="110"/>
      <c r="DA452" s="110"/>
      <c r="DB452" s="110"/>
      <c r="DC452" s="110"/>
      <c r="DD452" s="110"/>
      <c r="DE452" s="110"/>
      <c r="DF452" s="110"/>
      <c r="DG452" s="110"/>
      <c r="DH452" s="110"/>
      <c r="DI452" s="110"/>
      <c r="DJ452" s="110"/>
      <c r="DK452" s="110"/>
      <c r="DL452" s="110"/>
      <c r="DM452" s="110"/>
      <c r="DN452" s="110"/>
      <c r="DO452" s="110"/>
      <c r="DP452" s="110"/>
      <c r="DQ452" s="110"/>
      <c r="DR452" s="110"/>
      <c r="DS452" s="110"/>
      <c r="DT452" s="110"/>
      <c r="DU452" s="110"/>
      <c r="DV452" s="110"/>
      <c r="DW452" s="110"/>
      <c r="DX452" s="110"/>
      <c r="DY452" s="110"/>
      <c r="DZ452" s="110"/>
      <c r="EA452" s="110"/>
      <c r="EB452" s="110"/>
      <c r="EC452" s="110"/>
      <c r="ED452" s="110"/>
      <c r="EE452" s="110"/>
      <c r="EF452" s="110"/>
      <c r="EG452" s="110"/>
      <c r="EH452" s="110"/>
      <c r="EI452" s="110"/>
      <c r="EJ452" s="110"/>
      <c r="EK452" s="110"/>
      <c r="EL452" s="110"/>
      <c r="EM452" s="110"/>
      <c r="EN452" s="110"/>
      <c r="EO452" s="110"/>
      <c r="EP452" s="110"/>
      <c r="EQ452" s="110"/>
      <c r="ER452" s="110"/>
      <c r="ES452" s="110"/>
      <c r="ET452" s="110"/>
      <c r="EU452" s="110"/>
      <c r="EV452" s="110"/>
      <c r="EW452" s="110"/>
      <c r="EX452" s="110"/>
      <c r="EY452" s="110"/>
      <c r="EZ452" s="110"/>
      <c r="FA452" s="110"/>
      <c r="FB452" s="110"/>
      <c r="FC452" s="110"/>
      <c r="FD452" s="110"/>
      <c r="FE452" s="110"/>
      <c r="FF452" s="110"/>
      <c r="FG452" s="110"/>
      <c r="FH452" s="110"/>
      <c r="FI452" s="110"/>
      <c r="FJ452" s="110"/>
      <c r="FK452" s="110"/>
      <c r="FL452" s="110"/>
      <c r="FM452" s="110"/>
      <c r="FN452" s="110"/>
      <c r="FO452" s="110"/>
      <c r="FP452" s="110"/>
      <c r="FQ452" s="110"/>
      <c r="FR452" s="110"/>
      <c r="FS452" s="110"/>
      <c r="FT452" s="110"/>
      <c r="FU452" s="110"/>
      <c r="FV452" s="110"/>
      <c r="FW452" s="110"/>
      <c r="FX452" s="110"/>
      <c r="FY452" s="110"/>
      <c r="FZ452" s="110"/>
      <c r="GA452" s="110"/>
      <c r="GB452" s="110"/>
      <c r="GC452" s="110"/>
      <c r="GD452" s="110"/>
      <c r="GE452" s="110"/>
      <c r="GF452" s="110"/>
      <c r="GG452" s="110"/>
      <c r="GH452" s="110"/>
      <c r="GI452" s="110"/>
      <c r="GJ452" s="110"/>
      <c r="GK452" s="110"/>
      <c r="GL452" s="110"/>
      <c r="GM452" s="110"/>
      <c r="GN452" s="110"/>
      <c r="GO452" s="110"/>
      <c r="GP452" s="110"/>
      <c r="GQ452" s="110"/>
      <c r="GR452" s="110"/>
      <c r="GS452" s="110"/>
      <c r="GT452" s="110"/>
      <c r="GU452" s="110"/>
      <c r="GV452" s="110"/>
      <c r="GW452" s="110"/>
      <c r="GX452" s="110"/>
      <c r="GY452" s="110"/>
      <c r="GZ452" s="110"/>
      <c r="HA452" s="110"/>
      <c r="HB452" s="110"/>
      <c r="HC452" s="110"/>
      <c r="HD452" s="110"/>
      <c r="HE452" s="110"/>
      <c r="HF452" s="110"/>
      <c r="HG452" s="110"/>
      <c r="HH452" s="110"/>
      <c r="HI452" s="110"/>
      <c r="HJ452" s="110"/>
      <c r="HK452" s="110"/>
      <c r="HL452" s="110"/>
      <c r="HM452" s="110"/>
      <c r="HN452" s="110"/>
      <c r="HO452" s="110"/>
      <c r="HP452" s="110"/>
    </row>
    <row r="453" spans="1:224" ht="12.75" hidden="1">
      <c r="A453" s="101" t="s">
        <v>1833</v>
      </c>
      <c r="B453" s="120" t="s">
        <v>1834</v>
      </c>
      <c r="C453" s="142" t="s">
        <v>87</v>
      </c>
      <c r="D453" s="64">
        <v>942.98</v>
      </c>
      <c r="E453" s="64">
        <v>1059.88</v>
      </c>
      <c r="F453" s="64">
        <v>1036.89</v>
      </c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  <c r="AA453" s="110"/>
      <c r="AB453" s="110"/>
      <c r="AC453" s="110"/>
      <c r="AD453" s="110"/>
      <c r="AE453" s="110"/>
      <c r="AF453" s="110"/>
      <c r="AG453" s="110"/>
      <c r="AH453" s="110"/>
      <c r="AI453" s="110"/>
      <c r="AJ453" s="110"/>
      <c r="AK453" s="110"/>
      <c r="AL453" s="110"/>
      <c r="AM453" s="110"/>
      <c r="AN453" s="110"/>
      <c r="AO453" s="110"/>
      <c r="AP453" s="110"/>
      <c r="AQ453" s="110"/>
      <c r="AR453" s="110"/>
      <c r="AS453" s="110"/>
      <c r="AT453" s="110"/>
      <c r="AU453" s="110"/>
      <c r="AV453" s="110"/>
      <c r="AW453" s="110"/>
      <c r="AX453" s="110"/>
      <c r="AY453" s="110"/>
      <c r="AZ453" s="110"/>
      <c r="BA453" s="110"/>
      <c r="BB453" s="110"/>
      <c r="BC453" s="110"/>
      <c r="BD453" s="110"/>
      <c r="BE453" s="110"/>
      <c r="BF453" s="110"/>
      <c r="BG453" s="110"/>
      <c r="BH453" s="110"/>
      <c r="BI453" s="110"/>
      <c r="BJ453" s="110"/>
      <c r="BK453" s="110"/>
      <c r="BL453" s="110"/>
      <c r="BM453" s="110"/>
      <c r="BN453" s="110"/>
      <c r="BO453" s="110"/>
      <c r="BP453" s="110"/>
      <c r="BQ453" s="110"/>
      <c r="BR453" s="110"/>
      <c r="BS453" s="110"/>
      <c r="BT453" s="110"/>
      <c r="BU453" s="110"/>
      <c r="BV453" s="110"/>
      <c r="BW453" s="110"/>
      <c r="BX453" s="110"/>
      <c r="BY453" s="110"/>
      <c r="BZ453" s="110"/>
      <c r="CA453" s="110"/>
      <c r="CB453" s="110"/>
      <c r="CC453" s="110"/>
      <c r="CD453" s="110"/>
      <c r="CE453" s="110"/>
      <c r="CF453" s="110"/>
      <c r="CG453" s="110"/>
      <c r="CH453" s="110"/>
      <c r="CI453" s="110"/>
      <c r="CJ453" s="110"/>
      <c r="CK453" s="110"/>
      <c r="CL453" s="110"/>
      <c r="CM453" s="110"/>
      <c r="CN453" s="110"/>
      <c r="CO453" s="110"/>
      <c r="CP453" s="110"/>
      <c r="CQ453" s="110"/>
      <c r="CR453" s="110"/>
      <c r="CS453" s="110"/>
      <c r="CT453" s="110"/>
      <c r="CU453" s="110"/>
      <c r="CV453" s="110"/>
      <c r="CW453" s="110"/>
      <c r="CX453" s="110"/>
      <c r="CY453" s="110"/>
      <c r="CZ453" s="110"/>
      <c r="DA453" s="110"/>
      <c r="DB453" s="110"/>
      <c r="DC453" s="110"/>
      <c r="DD453" s="110"/>
      <c r="DE453" s="110"/>
      <c r="DF453" s="110"/>
      <c r="DG453" s="110"/>
      <c r="DH453" s="110"/>
      <c r="DI453" s="110"/>
      <c r="DJ453" s="110"/>
      <c r="DK453" s="110"/>
      <c r="DL453" s="110"/>
      <c r="DM453" s="110"/>
      <c r="DN453" s="110"/>
      <c r="DO453" s="110"/>
      <c r="DP453" s="110"/>
      <c r="DQ453" s="110"/>
      <c r="DR453" s="110"/>
      <c r="DS453" s="110"/>
      <c r="DT453" s="110"/>
      <c r="DU453" s="110"/>
      <c r="DV453" s="110"/>
      <c r="DW453" s="110"/>
      <c r="DX453" s="110"/>
      <c r="DY453" s="110"/>
      <c r="DZ453" s="110"/>
      <c r="EA453" s="110"/>
      <c r="EB453" s="110"/>
      <c r="EC453" s="110"/>
      <c r="ED453" s="110"/>
      <c r="EE453" s="110"/>
      <c r="EF453" s="110"/>
      <c r="EG453" s="110"/>
      <c r="EH453" s="110"/>
      <c r="EI453" s="110"/>
      <c r="EJ453" s="110"/>
      <c r="EK453" s="110"/>
      <c r="EL453" s="110"/>
      <c r="EM453" s="110"/>
      <c r="EN453" s="110"/>
      <c r="EO453" s="110"/>
      <c r="EP453" s="110"/>
      <c r="EQ453" s="110"/>
      <c r="ER453" s="110"/>
      <c r="ES453" s="110"/>
      <c r="ET453" s="110"/>
      <c r="EU453" s="110"/>
      <c r="EV453" s="110"/>
      <c r="EW453" s="110"/>
      <c r="EX453" s="110"/>
      <c r="EY453" s="110"/>
      <c r="EZ453" s="110"/>
      <c r="FA453" s="110"/>
      <c r="FB453" s="110"/>
      <c r="FC453" s="110"/>
      <c r="FD453" s="110"/>
      <c r="FE453" s="110"/>
      <c r="FF453" s="110"/>
      <c r="FG453" s="110"/>
      <c r="FH453" s="110"/>
      <c r="FI453" s="110"/>
      <c r="FJ453" s="110"/>
      <c r="FK453" s="110"/>
      <c r="FL453" s="110"/>
      <c r="FM453" s="110"/>
      <c r="FN453" s="110"/>
      <c r="FO453" s="110"/>
      <c r="FP453" s="110"/>
      <c r="FQ453" s="110"/>
      <c r="FR453" s="110"/>
      <c r="FS453" s="110"/>
      <c r="FT453" s="110"/>
      <c r="FU453" s="110"/>
      <c r="FV453" s="110"/>
      <c r="FW453" s="110"/>
      <c r="FX453" s="110"/>
      <c r="FY453" s="110"/>
      <c r="FZ453" s="110"/>
      <c r="GA453" s="110"/>
      <c r="GB453" s="110"/>
      <c r="GC453" s="110"/>
      <c r="GD453" s="110"/>
      <c r="GE453" s="110"/>
      <c r="GF453" s="110"/>
      <c r="GG453" s="110"/>
      <c r="GH453" s="110"/>
      <c r="GI453" s="110"/>
      <c r="GJ453" s="110"/>
      <c r="GK453" s="110"/>
      <c r="GL453" s="110"/>
      <c r="GM453" s="110"/>
      <c r="GN453" s="110"/>
      <c r="GO453" s="110"/>
      <c r="GP453" s="110"/>
      <c r="GQ453" s="110"/>
      <c r="GR453" s="110"/>
      <c r="GS453" s="110"/>
      <c r="GT453" s="110"/>
      <c r="GU453" s="110"/>
      <c r="GV453" s="110"/>
      <c r="GW453" s="110"/>
      <c r="GX453" s="110"/>
      <c r="GY453" s="110"/>
      <c r="GZ453" s="110"/>
      <c r="HA453" s="110"/>
      <c r="HB453" s="110"/>
      <c r="HC453" s="110"/>
      <c r="HD453" s="110"/>
      <c r="HE453" s="110"/>
      <c r="HF453" s="110"/>
      <c r="HG453" s="110"/>
      <c r="HH453" s="110"/>
      <c r="HI453" s="110"/>
      <c r="HJ453" s="110"/>
      <c r="HK453" s="110"/>
      <c r="HL453" s="110"/>
      <c r="HM453" s="110"/>
      <c r="HN453" s="110"/>
      <c r="HO453" s="110"/>
      <c r="HP453" s="110"/>
    </row>
    <row r="454" spans="1:224" ht="12.75" hidden="1">
      <c r="A454" s="101" t="s">
        <v>1835</v>
      </c>
      <c r="B454" s="120" t="s">
        <v>1836</v>
      </c>
      <c r="C454" s="142" t="s">
        <v>88</v>
      </c>
      <c r="D454" s="64">
        <v>392.92</v>
      </c>
      <c r="E454" s="64">
        <v>441.63</v>
      </c>
      <c r="F454" s="64">
        <v>432.05</v>
      </c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  <c r="AA454" s="110"/>
      <c r="AB454" s="110"/>
      <c r="AC454" s="110"/>
      <c r="AD454" s="110"/>
      <c r="AE454" s="110"/>
      <c r="AF454" s="110"/>
      <c r="AG454" s="110"/>
      <c r="AH454" s="110"/>
      <c r="AI454" s="110"/>
      <c r="AJ454" s="110"/>
      <c r="AK454" s="110"/>
      <c r="AL454" s="110"/>
      <c r="AM454" s="110"/>
      <c r="AN454" s="110"/>
      <c r="AO454" s="110"/>
      <c r="AP454" s="110"/>
      <c r="AQ454" s="110"/>
      <c r="AR454" s="110"/>
      <c r="AS454" s="110"/>
      <c r="AT454" s="110"/>
      <c r="AU454" s="110"/>
      <c r="AV454" s="110"/>
      <c r="AW454" s="110"/>
      <c r="AX454" s="110"/>
      <c r="AY454" s="110"/>
      <c r="AZ454" s="110"/>
      <c r="BA454" s="110"/>
      <c r="BB454" s="110"/>
      <c r="BC454" s="110"/>
      <c r="BD454" s="110"/>
      <c r="BE454" s="110"/>
      <c r="BF454" s="110"/>
      <c r="BG454" s="110"/>
      <c r="BH454" s="110"/>
      <c r="BI454" s="110"/>
      <c r="BJ454" s="110"/>
      <c r="BK454" s="110"/>
      <c r="BL454" s="110"/>
      <c r="BM454" s="110"/>
      <c r="BN454" s="110"/>
      <c r="BO454" s="110"/>
      <c r="BP454" s="110"/>
      <c r="BQ454" s="110"/>
      <c r="BR454" s="110"/>
      <c r="BS454" s="110"/>
      <c r="BT454" s="110"/>
      <c r="BU454" s="110"/>
      <c r="BV454" s="110"/>
      <c r="BW454" s="110"/>
      <c r="BX454" s="110"/>
      <c r="BY454" s="110"/>
      <c r="BZ454" s="110"/>
      <c r="CA454" s="110"/>
      <c r="CB454" s="110"/>
      <c r="CC454" s="110"/>
      <c r="CD454" s="110"/>
      <c r="CE454" s="110"/>
      <c r="CF454" s="110"/>
      <c r="CG454" s="110"/>
      <c r="CH454" s="110"/>
      <c r="CI454" s="110"/>
      <c r="CJ454" s="110"/>
      <c r="CK454" s="110"/>
      <c r="CL454" s="110"/>
      <c r="CM454" s="110"/>
      <c r="CN454" s="110"/>
      <c r="CO454" s="110"/>
      <c r="CP454" s="110"/>
      <c r="CQ454" s="110"/>
      <c r="CR454" s="110"/>
      <c r="CS454" s="110"/>
      <c r="CT454" s="110"/>
      <c r="CU454" s="110"/>
      <c r="CV454" s="110"/>
      <c r="CW454" s="110"/>
      <c r="CX454" s="110"/>
      <c r="CY454" s="110"/>
      <c r="CZ454" s="110"/>
      <c r="DA454" s="110"/>
      <c r="DB454" s="110"/>
      <c r="DC454" s="110"/>
      <c r="DD454" s="110"/>
      <c r="DE454" s="110"/>
      <c r="DF454" s="110"/>
      <c r="DG454" s="110"/>
      <c r="DH454" s="110"/>
      <c r="DI454" s="110"/>
      <c r="DJ454" s="110"/>
      <c r="DK454" s="110"/>
      <c r="DL454" s="110"/>
      <c r="DM454" s="110"/>
      <c r="DN454" s="110"/>
      <c r="DO454" s="110"/>
      <c r="DP454" s="110"/>
      <c r="DQ454" s="110"/>
      <c r="DR454" s="110"/>
      <c r="DS454" s="110"/>
      <c r="DT454" s="110"/>
      <c r="DU454" s="110"/>
      <c r="DV454" s="110"/>
      <c r="DW454" s="110"/>
      <c r="DX454" s="110"/>
      <c r="DY454" s="110"/>
      <c r="DZ454" s="110"/>
      <c r="EA454" s="110"/>
      <c r="EB454" s="110"/>
      <c r="EC454" s="110"/>
      <c r="ED454" s="110"/>
      <c r="EE454" s="110"/>
      <c r="EF454" s="110"/>
      <c r="EG454" s="110"/>
      <c r="EH454" s="110"/>
      <c r="EI454" s="110"/>
      <c r="EJ454" s="110"/>
      <c r="EK454" s="110"/>
      <c r="EL454" s="110"/>
      <c r="EM454" s="110"/>
      <c r="EN454" s="110"/>
      <c r="EO454" s="110"/>
      <c r="EP454" s="110"/>
      <c r="EQ454" s="110"/>
      <c r="ER454" s="110"/>
      <c r="ES454" s="110"/>
      <c r="ET454" s="110"/>
      <c r="EU454" s="110"/>
      <c r="EV454" s="110"/>
      <c r="EW454" s="110"/>
      <c r="EX454" s="110"/>
      <c r="EY454" s="110"/>
      <c r="EZ454" s="110"/>
      <c r="FA454" s="110"/>
      <c r="FB454" s="110"/>
      <c r="FC454" s="110"/>
      <c r="FD454" s="110"/>
      <c r="FE454" s="110"/>
      <c r="FF454" s="110"/>
      <c r="FG454" s="110"/>
      <c r="FH454" s="110"/>
      <c r="FI454" s="110"/>
      <c r="FJ454" s="110"/>
      <c r="FK454" s="110"/>
      <c r="FL454" s="110"/>
      <c r="FM454" s="110"/>
      <c r="FN454" s="110"/>
      <c r="FO454" s="110"/>
      <c r="FP454" s="110"/>
      <c r="FQ454" s="110"/>
      <c r="FR454" s="110"/>
      <c r="FS454" s="110"/>
      <c r="FT454" s="110"/>
      <c r="FU454" s="110"/>
      <c r="FV454" s="110"/>
      <c r="FW454" s="110"/>
      <c r="FX454" s="110"/>
      <c r="FY454" s="110"/>
      <c r="FZ454" s="110"/>
      <c r="GA454" s="110"/>
      <c r="GB454" s="110"/>
      <c r="GC454" s="110"/>
      <c r="GD454" s="110"/>
      <c r="GE454" s="110"/>
      <c r="GF454" s="110"/>
      <c r="GG454" s="110"/>
      <c r="GH454" s="110"/>
      <c r="GI454" s="110"/>
      <c r="GJ454" s="110"/>
      <c r="GK454" s="110"/>
      <c r="GL454" s="110"/>
      <c r="GM454" s="110"/>
      <c r="GN454" s="110"/>
      <c r="GO454" s="110"/>
      <c r="GP454" s="110"/>
      <c r="GQ454" s="110"/>
      <c r="GR454" s="110"/>
      <c r="GS454" s="110"/>
      <c r="GT454" s="110"/>
      <c r="GU454" s="110"/>
      <c r="GV454" s="110"/>
      <c r="GW454" s="110"/>
      <c r="GX454" s="110"/>
      <c r="GY454" s="110"/>
      <c r="GZ454" s="110"/>
      <c r="HA454" s="110"/>
      <c r="HB454" s="110"/>
      <c r="HC454" s="110"/>
      <c r="HD454" s="110"/>
      <c r="HE454" s="110"/>
      <c r="HF454" s="110"/>
      <c r="HG454" s="110"/>
      <c r="HH454" s="110"/>
      <c r="HI454" s="110"/>
      <c r="HJ454" s="110"/>
      <c r="HK454" s="110"/>
      <c r="HL454" s="110"/>
      <c r="HM454" s="110"/>
      <c r="HN454" s="110"/>
      <c r="HO454" s="110"/>
      <c r="HP454" s="110"/>
    </row>
    <row r="455" spans="1:224" ht="12.75" hidden="1">
      <c r="A455" s="101" t="s">
        <v>1837</v>
      </c>
      <c r="B455" s="120" t="s">
        <v>1838</v>
      </c>
      <c r="C455" s="142" t="s">
        <v>89</v>
      </c>
      <c r="D455" s="64">
        <v>235.75</v>
      </c>
      <c r="E455" s="64">
        <v>264.96</v>
      </c>
      <c r="F455" s="64">
        <v>259.23</v>
      </c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  <c r="AA455" s="110"/>
      <c r="AB455" s="110"/>
      <c r="AC455" s="110"/>
      <c r="AD455" s="110"/>
      <c r="AE455" s="110"/>
      <c r="AF455" s="110"/>
      <c r="AG455" s="110"/>
      <c r="AH455" s="110"/>
      <c r="AI455" s="110"/>
      <c r="AJ455" s="110"/>
      <c r="AK455" s="110"/>
      <c r="AL455" s="110"/>
      <c r="AM455" s="110"/>
      <c r="AN455" s="110"/>
      <c r="AO455" s="110"/>
      <c r="AP455" s="110"/>
      <c r="AQ455" s="110"/>
      <c r="AR455" s="110"/>
      <c r="AS455" s="110"/>
      <c r="AT455" s="110"/>
      <c r="AU455" s="110"/>
      <c r="AV455" s="110"/>
      <c r="AW455" s="110"/>
      <c r="AX455" s="110"/>
      <c r="AY455" s="110"/>
      <c r="AZ455" s="110"/>
      <c r="BA455" s="110"/>
      <c r="BB455" s="110"/>
      <c r="BC455" s="110"/>
      <c r="BD455" s="110"/>
      <c r="BE455" s="110"/>
      <c r="BF455" s="110"/>
      <c r="BG455" s="110"/>
      <c r="BH455" s="110"/>
      <c r="BI455" s="110"/>
      <c r="BJ455" s="110"/>
      <c r="BK455" s="110"/>
      <c r="BL455" s="110"/>
      <c r="BM455" s="110"/>
      <c r="BN455" s="110"/>
      <c r="BO455" s="110"/>
      <c r="BP455" s="110"/>
      <c r="BQ455" s="110"/>
      <c r="BR455" s="110"/>
      <c r="BS455" s="110"/>
      <c r="BT455" s="110"/>
      <c r="BU455" s="110"/>
      <c r="BV455" s="110"/>
      <c r="BW455" s="110"/>
      <c r="BX455" s="110"/>
      <c r="BY455" s="110"/>
      <c r="BZ455" s="110"/>
      <c r="CA455" s="110"/>
      <c r="CB455" s="110"/>
      <c r="CC455" s="110"/>
      <c r="CD455" s="110"/>
      <c r="CE455" s="110"/>
      <c r="CF455" s="110"/>
      <c r="CG455" s="110"/>
      <c r="CH455" s="110"/>
      <c r="CI455" s="110"/>
      <c r="CJ455" s="110"/>
      <c r="CK455" s="110"/>
      <c r="CL455" s="110"/>
      <c r="CM455" s="110"/>
      <c r="CN455" s="110"/>
      <c r="CO455" s="110"/>
      <c r="CP455" s="110"/>
      <c r="CQ455" s="110"/>
      <c r="CR455" s="110"/>
      <c r="CS455" s="110"/>
      <c r="CT455" s="110"/>
      <c r="CU455" s="110"/>
      <c r="CV455" s="110"/>
      <c r="CW455" s="110"/>
      <c r="CX455" s="110"/>
      <c r="CY455" s="110"/>
      <c r="CZ455" s="110"/>
      <c r="DA455" s="110"/>
      <c r="DB455" s="110"/>
      <c r="DC455" s="110"/>
      <c r="DD455" s="110"/>
      <c r="DE455" s="110"/>
      <c r="DF455" s="110"/>
      <c r="DG455" s="110"/>
      <c r="DH455" s="110"/>
      <c r="DI455" s="110"/>
      <c r="DJ455" s="110"/>
      <c r="DK455" s="110"/>
      <c r="DL455" s="110"/>
      <c r="DM455" s="110"/>
      <c r="DN455" s="110"/>
      <c r="DO455" s="110"/>
      <c r="DP455" s="110"/>
      <c r="DQ455" s="110"/>
      <c r="DR455" s="110"/>
      <c r="DS455" s="110"/>
      <c r="DT455" s="110"/>
      <c r="DU455" s="110"/>
      <c r="DV455" s="110"/>
      <c r="DW455" s="110"/>
      <c r="DX455" s="110"/>
      <c r="DY455" s="110"/>
      <c r="DZ455" s="110"/>
      <c r="EA455" s="110"/>
      <c r="EB455" s="110"/>
      <c r="EC455" s="110"/>
      <c r="ED455" s="110"/>
      <c r="EE455" s="110"/>
      <c r="EF455" s="110"/>
      <c r="EG455" s="110"/>
      <c r="EH455" s="110"/>
      <c r="EI455" s="110"/>
      <c r="EJ455" s="110"/>
      <c r="EK455" s="110"/>
      <c r="EL455" s="110"/>
      <c r="EM455" s="110"/>
      <c r="EN455" s="110"/>
      <c r="EO455" s="110"/>
      <c r="EP455" s="110"/>
      <c r="EQ455" s="110"/>
      <c r="ER455" s="110"/>
      <c r="ES455" s="110"/>
      <c r="ET455" s="110"/>
      <c r="EU455" s="110"/>
      <c r="EV455" s="110"/>
      <c r="EW455" s="110"/>
      <c r="EX455" s="110"/>
      <c r="EY455" s="110"/>
      <c r="EZ455" s="110"/>
      <c r="FA455" s="110"/>
      <c r="FB455" s="110"/>
      <c r="FC455" s="110"/>
      <c r="FD455" s="110"/>
      <c r="FE455" s="110"/>
      <c r="FF455" s="110"/>
      <c r="FG455" s="110"/>
      <c r="FH455" s="110"/>
      <c r="FI455" s="110"/>
      <c r="FJ455" s="110"/>
      <c r="FK455" s="110"/>
      <c r="FL455" s="110"/>
      <c r="FM455" s="110"/>
      <c r="FN455" s="110"/>
      <c r="FO455" s="110"/>
      <c r="FP455" s="110"/>
      <c r="FQ455" s="110"/>
      <c r="FR455" s="110"/>
      <c r="FS455" s="110"/>
      <c r="FT455" s="110"/>
      <c r="FU455" s="110"/>
      <c r="FV455" s="110"/>
      <c r="FW455" s="110"/>
      <c r="FX455" s="110"/>
      <c r="FY455" s="110"/>
      <c r="FZ455" s="110"/>
      <c r="GA455" s="110"/>
      <c r="GB455" s="110"/>
      <c r="GC455" s="110"/>
      <c r="GD455" s="110"/>
      <c r="GE455" s="110"/>
      <c r="GF455" s="110"/>
      <c r="GG455" s="110"/>
      <c r="GH455" s="110"/>
      <c r="GI455" s="110"/>
      <c r="GJ455" s="110"/>
      <c r="GK455" s="110"/>
      <c r="GL455" s="110"/>
      <c r="GM455" s="110"/>
      <c r="GN455" s="110"/>
      <c r="GO455" s="110"/>
      <c r="GP455" s="110"/>
      <c r="GQ455" s="110"/>
      <c r="GR455" s="110"/>
      <c r="GS455" s="110"/>
      <c r="GT455" s="110"/>
      <c r="GU455" s="110"/>
      <c r="GV455" s="110"/>
      <c r="GW455" s="110"/>
      <c r="GX455" s="110"/>
      <c r="GY455" s="110"/>
      <c r="GZ455" s="110"/>
      <c r="HA455" s="110"/>
      <c r="HB455" s="110"/>
      <c r="HC455" s="110"/>
      <c r="HD455" s="110"/>
      <c r="HE455" s="110"/>
      <c r="HF455" s="110"/>
      <c r="HG455" s="110"/>
      <c r="HH455" s="110"/>
      <c r="HI455" s="110"/>
      <c r="HJ455" s="110"/>
      <c r="HK455" s="110"/>
      <c r="HL455" s="110"/>
      <c r="HM455" s="110"/>
      <c r="HN455" s="110"/>
      <c r="HO455" s="110"/>
      <c r="HP455" s="110"/>
    </row>
    <row r="456" spans="1:224" ht="22.5">
      <c r="A456" s="103" t="s">
        <v>913</v>
      </c>
      <c r="B456" s="119" t="s">
        <v>914</v>
      </c>
      <c r="C456" s="139"/>
      <c r="D456" s="62">
        <f>SUM(D457:D459)</f>
        <v>738505.92</v>
      </c>
      <c r="E456" s="62">
        <f>SUM(E457:E459)</f>
        <v>830160.05</v>
      </c>
      <c r="F456" s="62">
        <f>SUM(F457:F459)</f>
        <v>1290434.08</v>
      </c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0"/>
      <c r="AC456" s="110"/>
      <c r="AD456" s="110"/>
      <c r="AE456" s="110"/>
      <c r="AF456" s="110"/>
      <c r="AG456" s="110"/>
      <c r="AH456" s="110"/>
      <c r="AI456" s="110"/>
      <c r="AJ456" s="110"/>
      <c r="AK456" s="110"/>
      <c r="AL456" s="110"/>
      <c r="AM456" s="110"/>
      <c r="AN456" s="110"/>
      <c r="AO456" s="110"/>
      <c r="AP456" s="110"/>
      <c r="AQ456" s="110"/>
      <c r="AR456" s="110"/>
      <c r="AS456" s="110"/>
      <c r="AT456" s="110"/>
      <c r="AU456" s="110"/>
      <c r="AV456" s="110"/>
      <c r="AW456" s="110"/>
      <c r="AX456" s="110"/>
      <c r="AY456" s="110"/>
      <c r="AZ456" s="110"/>
      <c r="BA456" s="110"/>
      <c r="BB456" s="110"/>
      <c r="BC456" s="110"/>
      <c r="BD456" s="110"/>
      <c r="BE456" s="110"/>
      <c r="BF456" s="110"/>
      <c r="BG456" s="110"/>
      <c r="BH456" s="110"/>
      <c r="BI456" s="110"/>
      <c r="BJ456" s="110"/>
      <c r="BK456" s="110"/>
      <c r="BL456" s="110"/>
      <c r="BM456" s="110"/>
      <c r="BN456" s="110"/>
      <c r="BO456" s="110"/>
      <c r="BP456" s="110"/>
      <c r="BQ456" s="110"/>
      <c r="BR456" s="110"/>
      <c r="BS456" s="110"/>
      <c r="BT456" s="110"/>
      <c r="BU456" s="110"/>
      <c r="BV456" s="110"/>
      <c r="BW456" s="110"/>
      <c r="BX456" s="110"/>
      <c r="BY456" s="110"/>
      <c r="BZ456" s="110"/>
      <c r="CA456" s="110"/>
      <c r="CB456" s="110"/>
      <c r="CC456" s="110"/>
      <c r="CD456" s="110"/>
      <c r="CE456" s="110"/>
      <c r="CF456" s="110"/>
      <c r="CG456" s="110"/>
      <c r="CH456" s="110"/>
      <c r="CI456" s="110"/>
      <c r="CJ456" s="110"/>
      <c r="CK456" s="110"/>
      <c r="CL456" s="110"/>
      <c r="CM456" s="110"/>
      <c r="CN456" s="110"/>
      <c r="CO456" s="110"/>
      <c r="CP456" s="110"/>
      <c r="CQ456" s="110"/>
      <c r="CR456" s="110"/>
      <c r="CS456" s="110"/>
      <c r="CT456" s="110"/>
      <c r="CU456" s="110"/>
      <c r="CV456" s="110"/>
      <c r="CW456" s="110"/>
      <c r="CX456" s="110"/>
      <c r="CY456" s="110"/>
      <c r="CZ456" s="110"/>
      <c r="DA456" s="110"/>
      <c r="DB456" s="110"/>
      <c r="DC456" s="110"/>
      <c r="DD456" s="110"/>
      <c r="DE456" s="110"/>
      <c r="DF456" s="110"/>
      <c r="DG456" s="110"/>
      <c r="DH456" s="110"/>
      <c r="DI456" s="110"/>
      <c r="DJ456" s="110"/>
      <c r="DK456" s="110"/>
      <c r="DL456" s="110"/>
      <c r="DM456" s="110"/>
      <c r="DN456" s="110"/>
      <c r="DO456" s="110"/>
      <c r="DP456" s="110"/>
      <c r="DQ456" s="110"/>
      <c r="DR456" s="110"/>
      <c r="DS456" s="110"/>
      <c r="DT456" s="110"/>
      <c r="DU456" s="110"/>
      <c r="DV456" s="110"/>
      <c r="DW456" s="110"/>
      <c r="DX456" s="110"/>
      <c r="DY456" s="110"/>
      <c r="DZ456" s="110"/>
      <c r="EA456" s="110"/>
      <c r="EB456" s="110"/>
      <c r="EC456" s="110"/>
      <c r="ED456" s="110"/>
      <c r="EE456" s="110"/>
      <c r="EF456" s="110"/>
      <c r="EG456" s="110"/>
      <c r="EH456" s="110"/>
      <c r="EI456" s="110"/>
      <c r="EJ456" s="110"/>
      <c r="EK456" s="110"/>
      <c r="EL456" s="110"/>
      <c r="EM456" s="110"/>
      <c r="EN456" s="110"/>
      <c r="EO456" s="110"/>
      <c r="EP456" s="110"/>
      <c r="EQ456" s="110"/>
      <c r="ER456" s="110"/>
      <c r="ES456" s="110"/>
      <c r="ET456" s="110"/>
      <c r="EU456" s="110"/>
      <c r="EV456" s="110"/>
      <c r="EW456" s="110"/>
      <c r="EX456" s="110"/>
      <c r="EY456" s="110"/>
      <c r="EZ456" s="110"/>
      <c r="FA456" s="110"/>
      <c r="FB456" s="110"/>
      <c r="FC456" s="110"/>
      <c r="FD456" s="110"/>
      <c r="FE456" s="110"/>
      <c r="FF456" s="110"/>
      <c r="FG456" s="110"/>
      <c r="FH456" s="110"/>
      <c r="FI456" s="110"/>
      <c r="FJ456" s="110"/>
      <c r="FK456" s="110"/>
      <c r="FL456" s="110"/>
      <c r="FM456" s="110"/>
      <c r="FN456" s="110"/>
      <c r="FO456" s="110"/>
      <c r="FP456" s="110"/>
      <c r="FQ456" s="110"/>
      <c r="FR456" s="110"/>
      <c r="FS456" s="110"/>
      <c r="FT456" s="110"/>
      <c r="FU456" s="110"/>
      <c r="FV456" s="110"/>
      <c r="FW456" s="110"/>
      <c r="FX456" s="110"/>
      <c r="FY456" s="110"/>
      <c r="FZ456" s="110"/>
      <c r="GA456" s="110"/>
      <c r="GB456" s="110"/>
      <c r="GC456" s="110"/>
      <c r="GD456" s="110"/>
      <c r="GE456" s="110"/>
      <c r="GF456" s="110"/>
      <c r="GG456" s="110"/>
      <c r="GH456" s="110"/>
      <c r="GI456" s="110"/>
      <c r="GJ456" s="110"/>
      <c r="GK456" s="110"/>
      <c r="GL456" s="110"/>
      <c r="GM456" s="110"/>
      <c r="GN456" s="110"/>
      <c r="GO456" s="110"/>
      <c r="GP456" s="110"/>
      <c r="GQ456" s="110"/>
      <c r="GR456" s="110"/>
      <c r="GS456" s="110"/>
      <c r="GT456" s="110"/>
      <c r="GU456" s="110"/>
      <c r="GV456" s="110"/>
      <c r="GW456" s="110"/>
      <c r="GX456" s="110"/>
      <c r="GY456" s="110"/>
      <c r="GZ456" s="110"/>
      <c r="HA456" s="110"/>
      <c r="HB456" s="110"/>
      <c r="HC456" s="110"/>
      <c r="HD456" s="110"/>
      <c r="HE456" s="110"/>
      <c r="HF456" s="110"/>
      <c r="HG456" s="110"/>
      <c r="HH456" s="110"/>
      <c r="HI456" s="110"/>
      <c r="HJ456" s="110"/>
      <c r="HK456" s="110"/>
      <c r="HL456" s="110"/>
      <c r="HM456" s="110"/>
      <c r="HN456" s="110"/>
      <c r="HO456" s="110"/>
      <c r="HP456" s="110"/>
    </row>
    <row r="457" spans="1:224" ht="12.75" hidden="1">
      <c r="A457" s="101" t="s">
        <v>915</v>
      </c>
      <c r="B457" s="120" t="s">
        <v>916</v>
      </c>
      <c r="C457" s="142" t="s">
        <v>87</v>
      </c>
      <c r="D457" s="64">
        <v>442696.9</v>
      </c>
      <c r="E457" s="64">
        <v>498093.51</v>
      </c>
      <c r="F457" s="64">
        <v>774256.17</v>
      </c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  <c r="AA457" s="110"/>
      <c r="AB457" s="110"/>
      <c r="AC457" s="110"/>
      <c r="AD457" s="110"/>
      <c r="AE457" s="110"/>
      <c r="AF457" s="110"/>
      <c r="AG457" s="110"/>
      <c r="AH457" s="110"/>
      <c r="AI457" s="110"/>
      <c r="AJ457" s="110"/>
      <c r="AK457" s="110"/>
      <c r="AL457" s="110"/>
      <c r="AM457" s="110"/>
      <c r="AN457" s="110"/>
      <c r="AO457" s="110"/>
      <c r="AP457" s="110"/>
      <c r="AQ457" s="110"/>
      <c r="AR457" s="110"/>
      <c r="AS457" s="110"/>
      <c r="AT457" s="110"/>
      <c r="AU457" s="110"/>
      <c r="AV457" s="110"/>
      <c r="AW457" s="110"/>
      <c r="AX457" s="110"/>
      <c r="AY457" s="110"/>
      <c r="AZ457" s="110"/>
      <c r="BA457" s="110"/>
      <c r="BB457" s="110"/>
      <c r="BC457" s="110"/>
      <c r="BD457" s="110"/>
      <c r="BE457" s="110"/>
      <c r="BF457" s="110"/>
      <c r="BG457" s="110"/>
      <c r="BH457" s="110"/>
      <c r="BI457" s="110"/>
      <c r="BJ457" s="110"/>
      <c r="BK457" s="110"/>
      <c r="BL457" s="110"/>
      <c r="BM457" s="110"/>
      <c r="BN457" s="110"/>
      <c r="BO457" s="110"/>
      <c r="BP457" s="110"/>
      <c r="BQ457" s="110"/>
      <c r="BR457" s="110"/>
      <c r="BS457" s="110"/>
      <c r="BT457" s="110"/>
      <c r="BU457" s="110"/>
      <c r="BV457" s="110"/>
      <c r="BW457" s="110"/>
      <c r="BX457" s="110"/>
      <c r="BY457" s="110"/>
      <c r="BZ457" s="110"/>
      <c r="CA457" s="110"/>
      <c r="CB457" s="110"/>
      <c r="CC457" s="110"/>
      <c r="CD457" s="110"/>
      <c r="CE457" s="110"/>
      <c r="CF457" s="110"/>
      <c r="CG457" s="110"/>
      <c r="CH457" s="110"/>
      <c r="CI457" s="110"/>
      <c r="CJ457" s="110"/>
      <c r="CK457" s="110"/>
      <c r="CL457" s="110"/>
      <c r="CM457" s="110"/>
      <c r="CN457" s="110"/>
      <c r="CO457" s="110"/>
      <c r="CP457" s="110"/>
      <c r="CQ457" s="110"/>
      <c r="CR457" s="110"/>
      <c r="CS457" s="110"/>
      <c r="CT457" s="110"/>
      <c r="CU457" s="110"/>
      <c r="CV457" s="110"/>
      <c r="CW457" s="110"/>
      <c r="CX457" s="110"/>
      <c r="CY457" s="110"/>
      <c r="CZ457" s="110"/>
      <c r="DA457" s="110"/>
      <c r="DB457" s="110"/>
      <c r="DC457" s="110"/>
      <c r="DD457" s="110"/>
      <c r="DE457" s="110"/>
      <c r="DF457" s="110"/>
      <c r="DG457" s="110"/>
      <c r="DH457" s="110"/>
      <c r="DI457" s="110"/>
      <c r="DJ457" s="110"/>
      <c r="DK457" s="110"/>
      <c r="DL457" s="110"/>
      <c r="DM457" s="110"/>
      <c r="DN457" s="110"/>
      <c r="DO457" s="110"/>
      <c r="DP457" s="110"/>
      <c r="DQ457" s="110"/>
      <c r="DR457" s="110"/>
      <c r="DS457" s="110"/>
      <c r="DT457" s="110"/>
      <c r="DU457" s="110"/>
      <c r="DV457" s="110"/>
      <c r="DW457" s="110"/>
      <c r="DX457" s="110"/>
      <c r="DY457" s="110"/>
      <c r="DZ457" s="110"/>
      <c r="EA457" s="110"/>
      <c r="EB457" s="110"/>
      <c r="EC457" s="110"/>
      <c r="ED457" s="110"/>
      <c r="EE457" s="110"/>
      <c r="EF457" s="110"/>
      <c r="EG457" s="110"/>
      <c r="EH457" s="110"/>
      <c r="EI457" s="110"/>
      <c r="EJ457" s="110"/>
      <c r="EK457" s="110"/>
      <c r="EL457" s="110"/>
      <c r="EM457" s="110"/>
      <c r="EN457" s="110"/>
      <c r="EO457" s="110"/>
      <c r="EP457" s="110"/>
      <c r="EQ457" s="110"/>
      <c r="ER457" s="110"/>
      <c r="ES457" s="110"/>
      <c r="ET457" s="110"/>
      <c r="EU457" s="110"/>
      <c r="EV457" s="110"/>
      <c r="EW457" s="110"/>
      <c r="EX457" s="110"/>
      <c r="EY457" s="110"/>
      <c r="EZ457" s="110"/>
      <c r="FA457" s="110"/>
      <c r="FB457" s="110"/>
      <c r="FC457" s="110"/>
      <c r="FD457" s="110"/>
      <c r="FE457" s="110"/>
      <c r="FF457" s="110"/>
      <c r="FG457" s="110"/>
      <c r="FH457" s="110"/>
      <c r="FI457" s="110"/>
      <c r="FJ457" s="110"/>
      <c r="FK457" s="110"/>
      <c r="FL457" s="110"/>
      <c r="FM457" s="110"/>
      <c r="FN457" s="110"/>
      <c r="FO457" s="110"/>
      <c r="FP457" s="110"/>
      <c r="FQ457" s="110"/>
      <c r="FR457" s="110"/>
      <c r="FS457" s="110"/>
      <c r="FT457" s="110"/>
      <c r="FU457" s="110"/>
      <c r="FV457" s="110"/>
      <c r="FW457" s="110"/>
      <c r="FX457" s="110"/>
      <c r="FY457" s="110"/>
      <c r="FZ457" s="110"/>
      <c r="GA457" s="110"/>
      <c r="GB457" s="110"/>
      <c r="GC457" s="110"/>
      <c r="GD457" s="110"/>
      <c r="GE457" s="110"/>
      <c r="GF457" s="110"/>
      <c r="GG457" s="110"/>
      <c r="GH457" s="110"/>
      <c r="GI457" s="110"/>
      <c r="GJ457" s="110"/>
      <c r="GK457" s="110"/>
      <c r="GL457" s="110"/>
      <c r="GM457" s="110"/>
      <c r="GN457" s="110"/>
      <c r="GO457" s="110"/>
      <c r="GP457" s="110"/>
      <c r="GQ457" s="110"/>
      <c r="GR457" s="110"/>
      <c r="GS457" s="110"/>
      <c r="GT457" s="110"/>
      <c r="GU457" s="110"/>
      <c r="GV457" s="110"/>
      <c r="GW457" s="110"/>
      <c r="GX457" s="110"/>
      <c r="GY457" s="110"/>
      <c r="GZ457" s="110"/>
      <c r="HA457" s="110"/>
      <c r="HB457" s="110"/>
      <c r="HC457" s="110"/>
      <c r="HD457" s="110"/>
      <c r="HE457" s="110"/>
      <c r="HF457" s="110"/>
      <c r="HG457" s="110"/>
      <c r="HH457" s="110"/>
      <c r="HI457" s="110"/>
      <c r="HJ457" s="110"/>
      <c r="HK457" s="110"/>
      <c r="HL457" s="110"/>
      <c r="HM457" s="110"/>
      <c r="HN457" s="110"/>
      <c r="HO457" s="110"/>
      <c r="HP457" s="110"/>
    </row>
    <row r="458" spans="1:224" ht="12.75" hidden="1">
      <c r="A458" s="101" t="s">
        <v>917</v>
      </c>
      <c r="B458" s="120" t="s">
        <v>918</v>
      </c>
      <c r="C458" s="142" t="s">
        <v>88</v>
      </c>
      <c r="D458" s="64">
        <v>184881.54</v>
      </c>
      <c r="E458" s="64">
        <v>207542.22</v>
      </c>
      <c r="F458" s="64">
        <v>322611.92</v>
      </c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0"/>
      <c r="AC458" s="110"/>
      <c r="AD458" s="110"/>
      <c r="AE458" s="110"/>
      <c r="AF458" s="110"/>
      <c r="AG458" s="110"/>
      <c r="AH458" s="110"/>
      <c r="AI458" s="110"/>
      <c r="AJ458" s="110"/>
      <c r="AK458" s="110"/>
      <c r="AL458" s="110"/>
      <c r="AM458" s="110"/>
      <c r="AN458" s="110"/>
      <c r="AO458" s="110"/>
      <c r="AP458" s="110"/>
      <c r="AQ458" s="110"/>
      <c r="AR458" s="110"/>
      <c r="AS458" s="110"/>
      <c r="AT458" s="110"/>
      <c r="AU458" s="110"/>
      <c r="AV458" s="110"/>
      <c r="AW458" s="110"/>
      <c r="AX458" s="110"/>
      <c r="AY458" s="110"/>
      <c r="AZ458" s="110"/>
      <c r="BA458" s="110"/>
      <c r="BB458" s="110"/>
      <c r="BC458" s="110"/>
      <c r="BD458" s="110"/>
      <c r="BE458" s="110"/>
      <c r="BF458" s="110"/>
      <c r="BG458" s="110"/>
      <c r="BH458" s="110"/>
      <c r="BI458" s="110"/>
      <c r="BJ458" s="110"/>
      <c r="BK458" s="110"/>
      <c r="BL458" s="110"/>
      <c r="BM458" s="110"/>
      <c r="BN458" s="110"/>
      <c r="BO458" s="110"/>
      <c r="BP458" s="110"/>
      <c r="BQ458" s="110"/>
      <c r="BR458" s="110"/>
      <c r="BS458" s="110"/>
      <c r="BT458" s="110"/>
      <c r="BU458" s="110"/>
      <c r="BV458" s="110"/>
      <c r="BW458" s="110"/>
      <c r="BX458" s="110"/>
      <c r="BY458" s="110"/>
      <c r="BZ458" s="110"/>
      <c r="CA458" s="110"/>
      <c r="CB458" s="110"/>
      <c r="CC458" s="110"/>
      <c r="CD458" s="110"/>
      <c r="CE458" s="110"/>
      <c r="CF458" s="110"/>
      <c r="CG458" s="110"/>
      <c r="CH458" s="110"/>
      <c r="CI458" s="110"/>
      <c r="CJ458" s="110"/>
      <c r="CK458" s="110"/>
      <c r="CL458" s="110"/>
      <c r="CM458" s="110"/>
      <c r="CN458" s="110"/>
      <c r="CO458" s="110"/>
      <c r="CP458" s="110"/>
      <c r="CQ458" s="110"/>
      <c r="CR458" s="110"/>
      <c r="CS458" s="110"/>
      <c r="CT458" s="110"/>
      <c r="CU458" s="110"/>
      <c r="CV458" s="110"/>
      <c r="CW458" s="110"/>
      <c r="CX458" s="110"/>
      <c r="CY458" s="110"/>
      <c r="CZ458" s="110"/>
      <c r="DA458" s="110"/>
      <c r="DB458" s="110"/>
      <c r="DC458" s="110"/>
      <c r="DD458" s="110"/>
      <c r="DE458" s="110"/>
      <c r="DF458" s="110"/>
      <c r="DG458" s="110"/>
      <c r="DH458" s="110"/>
      <c r="DI458" s="110"/>
      <c r="DJ458" s="110"/>
      <c r="DK458" s="110"/>
      <c r="DL458" s="110"/>
      <c r="DM458" s="110"/>
      <c r="DN458" s="110"/>
      <c r="DO458" s="110"/>
      <c r="DP458" s="110"/>
      <c r="DQ458" s="110"/>
      <c r="DR458" s="110"/>
      <c r="DS458" s="110"/>
      <c r="DT458" s="110"/>
      <c r="DU458" s="110"/>
      <c r="DV458" s="110"/>
      <c r="DW458" s="110"/>
      <c r="DX458" s="110"/>
      <c r="DY458" s="110"/>
      <c r="DZ458" s="110"/>
      <c r="EA458" s="110"/>
      <c r="EB458" s="110"/>
      <c r="EC458" s="110"/>
      <c r="ED458" s="110"/>
      <c r="EE458" s="110"/>
      <c r="EF458" s="110"/>
      <c r="EG458" s="110"/>
      <c r="EH458" s="110"/>
      <c r="EI458" s="110"/>
      <c r="EJ458" s="110"/>
      <c r="EK458" s="110"/>
      <c r="EL458" s="110"/>
      <c r="EM458" s="110"/>
      <c r="EN458" s="110"/>
      <c r="EO458" s="110"/>
      <c r="EP458" s="110"/>
      <c r="EQ458" s="110"/>
      <c r="ER458" s="110"/>
      <c r="ES458" s="110"/>
      <c r="ET458" s="110"/>
      <c r="EU458" s="110"/>
      <c r="EV458" s="110"/>
      <c r="EW458" s="110"/>
      <c r="EX458" s="110"/>
      <c r="EY458" s="110"/>
      <c r="EZ458" s="110"/>
      <c r="FA458" s="110"/>
      <c r="FB458" s="110"/>
      <c r="FC458" s="110"/>
      <c r="FD458" s="110"/>
      <c r="FE458" s="110"/>
      <c r="FF458" s="110"/>
      <c r="FG458" s="110"/>
      <c r="FH458" s="110"/>
      <c r="FI458" s="110"/>
      <c r="FJ458" s="110"/>
      <c r="FK458" s="110"/>
      <c r="FL458" s="110"/>
      <c r="FM458" s="110"/>
      <c r="FN458" s="110"/>
      <c r="FO458" s="110"/>
      <c r="FP458" s="110"/>
      <c r="FQ458" s="110"/>
      <c r="FR458" s="110"/>
      <c r="FS458" s="110"/>
      <c r="FT458" s="110"/>
      <c r="FU458" s="110"/>
      <c r="FV458" s="110"/>
      <c r="FW458" s="110"/>
      <c r="FX458" s="110"/>
      <c r="FY458" s="110"/>
      <c r="FZ458" s="110"/>
      <c r="GA458" s="110"/>
      <c r="GB458" s="110"/>
      <c r="GC458" s="110"/>
      <c r="GD458" s="110"/>
      <c r="GE458" s="110"/>
      <c r="GF458" s="110"/>
      <c r="GG458" s="110"/>
      <c r="GH458" s="110"/>
      <c r="GI458" s="110"/>
      <c r="GJ458" s="110"/>
      <c r="GK458" s="110"/>
      <c r="GL458" s="110"/>
      <c r="GM458" s="110"/>
      <c r="GN458" s="110"/>
      <c r="GO458" s="110"/>
      <c r="GP458" s="110"/>
      <c r="GQ458" s="110"/>
      <c r="GR458" s="110"/>
      <c r="GS458" s="110"/>
      <c r="GT458" s="110"/>
      <c r="GU458" s="110"/>
      <c r="GV458" s="110"/>
      <c r="GW458" s="110"/>
      <c r="GX458" s="110"/>
      <c r="GY458" s="110"/>
      <c r="GZ458" s="110"/>
      <c r="HA458" s="110"/>
      <c r="HB458" s="110"/>
      <c r="HC458" s="110"/>
      <c r="HD458" s="110"/>
      <c r="HE458" s="110"/>
      <c r="HF458" s="110"/>
      <c r="HG458" s="110"/>
      <c r="HH458" s="110"/>
      <c r="HI458" s="110"/>
      <c r="HJ458" s="110"/>
      <c r="HK458" s="110"/>
      <c r="HL458" s="110"/>
      <c r="HM458" s="110"/>
      <c r="HN458" s="110"/>
      <c r="HO458" s="110"/>
      <c r="HP458" s="110"/>
    </row>
    <row r="459" spans="1:224" ht="12.75" hidden="1">
      <c r="A459" s="101" t="s">
        <v>919</v>
      </c>
      <c r="B459" s="120" t="s">
        <v>920</v>
      </c>
      <c r="C459" s="142" t="s">
        <v>89</v>
      </c>
      <c r="D459" s="64">
        <v>110927.48</v>
      </c>
      <c r="E459" s="64">
        <v>124524.32</v>
      </c>
      <c r="F459" s="64">
        <v>193565.99</v>
      </c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  <c r="AA459" s="110"/>
      <c r="AB459" s="110"/>
      <c r="AC459" s="110"/>
      <c r="AD459" s="110"/>
      <c r="AE459" s="110"/>
      <c r="AF459" s="110"/>
      <c r="AG459" s="110"/>
      <c r="AH459" s="110"/>
      <c r="AI459" s="110"/>
      <c r="AJ459" s="110"/>
      <c r="AK459" s="110"/>
      <c r="AL459" s="110"/>
      <c r="AM459" s="110"/>
      <c r="AN459" s="110"/>
      <c r="AO459" s="110"/>
      <c r="AP459" s="110"/>
      <c r="AQ459" s="110"/>
      <c r="AR459" s="110"/>
      <c r="AS459" s="110"/>
      <c r="AT459" s="110"/>
      <c r="AU459" s="110"/>
      <c r="AV459" s="110"/>
      <c r="AW459" s="110"/>
      <c r="AX459" s="110"/>
      <c r="AY459" s="110"/>
      <c r="AZ459" s="110"/>
      <c r="BA459" s="110"/>
      <c r="BB459" s="110"/>
      <c r="BC459" s="110"/>
      <c r="BD459" s="110"/>
      <c r="BE459" s="110"/>
      <c r="BF459" s="110"/>
      <c r="BG459" s="110"/>
      <c r="BH459" s="110"/>
      <c r="BI459" s="110"/>
      <c r="BJ459" s="110"/>
      <c r="BK459" s="110"/>
      <c r="BL459" s="110"/>
      <c r="BM459" s="110"/>
      <c r="BN459" s="110"/>
      <c r="BO459" s="110"/>
      <c r="BP459" s="110"/>
      <c r="BQ459" s="110"/>
      <c r="BR459" s="110"/>
      <c r="BS459" s="110"/>
      <c r="BT459" s="110"/>
      <c r="BU459" s="110"/>
      <c r="BV459" s="110"/>
      <c r="BW459" s="110"/>
      <c r="BX459" s="110"/>
      <c r="BY459" s="110"/>
      <c r="BZ459" s="110"/>
      <c r="CA459" s="110"/>
      <c r="CB459" s="110"/>
      <c r="CC459" s="110"/>
      <c r="CD459" s="110"/>
      <c r="CE459" s="110"/>
      <c r="CF459" s="110"/>
      <c r="CG459" s="110"/>
      <c r="CH459" s="110"/>
      <c r="CI459" s="110"/>
      <c r="CJ459" s="110"/>
      <c r="CK459" s="110"/>
      <c r="CL459" s="110"/>
      <c r="CM459" s="110"/>
      <c r="CN459" s="110"/>
      <c r="CO459" s="110"/>
      <c r="CP459" s="110"/>
      <c r="CQ459" s="110"/>
      <c r="CR459" s="110"/>
      <c r="CS459" s="110"/>
      <c r="CT459" s="110"/>
      <c r="CU459" s="110"/>
      <c r="CV459" s="110"/>
      <c r="CW459" s="110"/>
      <c r="CX459" s="110"/>
      <c r="CY459" s="110"/>
      <c r="CZ459" s="110"/>
      <c r="DA459" s="110"/>
      <c r="DB459" s="110"/>
      <c r="DC459" s="110"/>
      <c r="DD459" s="110"/>
      <c r="DE459" s="110"/>
      <c r="DF459" s="110"/>
      <c r="DG459" s="110"/>
      <c r="DH459" s="110"/>
      <c r="DI459" s="110"/>
      <c r="DJ459" s="110"/>
      <c r="DK459" s="110"/>
      <c r="DL459" s="110"/>
      <c r="DM459" s="110"/>
      <c r="DN459" s="110"/>
      <c r="DO459" s="110"/>
      <c r="DP459" s="110"/>
      <c r="DQ459" s="110"/>
      <c r="DR459" s="110"/>
      <c r="DS459" s="110"/>
      <c r="DT459" s="110"/>
      <c r="DU459" s="110"/>
      <c r="DV459" s="110"/>
      <c r="DW459" s="110"/>
      <c r="DX459" s="110"/>
      <c r="DY459" s="110"/>
      <c r="DZ459" s="110"/>
      <c r="EA459" s="110"/>
      <c r="EB459" s="110"/>
      <c r="EC459" s="110"/>
      <c r="ED459" s="110"/>
      <c r="EE459" s="110"/>
      <c r="EF459" s="110"/>
      <c r="EG459" s="110"/>
      <c r="EH459" s="110"/>
      <c r="EI459" s="110"/>
      <c r="EJ459" s="110"/>
      <c r="EK459" s="110"/>
      <c r="EL459" s="110"/>
      <c r="EM459" s="110"/>
      <c r="EN459" s="110"/>
      <c r="EO459" s="110"/>
      <c r="EP459" s="110"/>
      <c r="EQ459" s="110"/>
      <c r="ER459" s="110"/>
      <c r="ES459" s="110"/>
      <c r="ET459" s="110"/>
      <c r="EU459" s="110"/>
      <c r="EV459" s="110"/>
      <c r="EW459" s="110"/>
      <c r="EX459" s="110"/>
      <c r="EY459" s="110"/>
      <c r="EZ459" s="110"/>
      <c r="FA459" s="110"/>
      <c r="FB459" s="110"/>
      <c r="FC459" s="110"/>
      <c r="FD459" s="110"/>
      <c r="FE459" s="110"/>
      <c r="FF459" s="110"/>
      <c r="FG459" s="110"/>
      <c r="FH459" s="110"/>
      <c r="FI459" s="110"/>
      <c r="FJ459" s="110"/>
      <c r="FK459" s="110"/>
      <c r="FL459" s="110"/>
      <c r="FM459" s="110"/>
      <c r="FN459" s="110"/>
      <c r="FO459" s="110"/>
      <c r="FP459" s="110"/>
      <c r="FQ459" s="110"/>
      <c r="FR459" s="110"/>
      <c r="FS459" s="110"/>
      <c r="FT459" s="110"/>
      <c r="FU459" s="110"/>
      <c r="FV459" s="110"/>
      <c r="FW459" s="110"/>
      <c r="FX459" s="110"/>
      <c r="FY459" s="110"/>
      <c r="FZ459" s="110"/>
      <c r="GA459" s="110"/>
      <c r="GB459" s="110"/>
      <c r="GC459" s="110"/>
      <c r="GD459" s="110"/>
      <c r="GE459" s="110"/>
      <c r="GF459" s="110"/>
      <c r="GG459" s="110"/>
      <c r="GH459" s="110"/>
      <c r="GI459" s="110"/>
      <c r="GJ459" s="110"/>
      <c r="GK459" s="110"/>
      <c r="GL459" s="110"/>
      <c r="GM459" s="110"/>
      <c r="GN459" s="110"/>
      <c r="GO459" s="110"/>
      <c r="GP459" s="110"/>
      <c r="GQ459" s="110"/>
      <c r="GR459" s="110"/>
      <c r="GS459" s="110"/>
      <c r="GT459" s="110"/>
      <c r="GU459" s="110"/>
      <c r="GV459" s="110"/>
      <c r="GW459" s="110"/>
      <c r="GX459" s="110"/>
      <c r="GY459" s="110"/>
      <c r="GZ459" s="110"/>
      <c r="HA459" s="110"/>
      <c r="HB459" s="110"/>
      <c r="HC459" s="110"/>
      <c r="HD459" s="110"/>
      <c r="HE459" s="110"/>
      <c r="HF459" s="110"/>
      <c r="HG459" s="110"/>
      <c r="HH459" s="110"/>
      <c r="HI459" s="110"/>
      <c r="HJ459" s="110"/>
      <c r="HK459" s="110"/>
      <c r="HL459" s="110"/>
      <c r="HM459" s="110"/>
      <c r="HN459" s="110"/>
      <c r="HO459" s="110"/>
      <c r="HP459" s="110"/>
    </row>
    <row r="460" spans="1:224" ht="12.75">
      <c r="A460" s="103" t="s">
        <v>921</v>
      </c>
      <c r="B460" s="119" t="s">
        <v>922</v>
      </c>
      <c r="C460" s="139"/>
      <c r="D460" s="62">
        <f>SUM(D461,D464:D465)</f>
        <v>107780.19</v>
      </c>
      <c r="E460" s="62">
        <f>SUM(E461,E464:E465)</f>
        <v>178638.41</v>
      </c>
      <c r="F460" s="62">
        <f>SUM(F461,F464:F465)</f>
        <v>152127.67</v>
      </c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  <c r="AA460" s="110"/>
      <c r="AB460" s="110"/>
      <c r="AC460" s="110"/>
      <c r="AD460" s="110"/>
      <c r="AE460" s="110"/>
      <c r="AF460" s="110"/>
      <c r="AG460" s="110"/>
      <c r="AH460" s="110"/>
      <c r="AI460" s="110"/>
      <c r="AJ460" s="110"/>
      <c r="AK460" s="110"/>
      <c r="AL460" s="110"/>
      <c r="AM460" s="110"/>
      <c r="AN460" s="110"/>
      <c r="AO460" s="110"/>
      <c r="AP460" s="110"/>
      <c r="AQ460" s="110"/>
      <c r="AR460" s="110"/>
      <c r="AS460" s="110"/>
      <c r="AT460" s="110"/>
      <c r="AU460" s="110"/>
      <c r="AV460" s="110"/>
      <c r="AW460" s="110"/>
      <c r="AX460" s="110"/>
      <c r="AY460" s="110"/>
      <c r="AZ460" s="110"/>
      <c r="BA460" s="110"/>
      <c r="BB460" s="110"/>
      <c r="BC460" s="110"/>
      <c r="BD460" s="110"/>
      <c r="BE460" s="110"/>
      <c r="BF460" s="110"/>
      <c r="BG460" s="110"/>
      <c r="BH460" s="110"/>
      <c r="BI460" s="110"/>
      <c r="BJ460" s="110"/>
      <c r="BK460" s="110"/>
      <c r="BL460" s="110"/>
      <c r="BM460" s="110"/>
      <c r="BN460" s="110"/>
      <c r="BO460" s="110"/>
      <c r="BP460" s="110"/>
      <c r="BQ460" s="110"/>
      <c r="BR460" s="110"/>
      <c r="BS460" s="110"/>
      <c r="BT460" s="110"/>
      <c r="BU460" s="110"/>
      <c r="BV460" s="110"/>
      <c r="BW460" s="110"/>
      <c r="BX460" s="110"/>
      <c r="BY460" s="110"/>
      <c r="BZ460" s="110"/>
      <c r="CA460" s="110"/>
      <c r="CB460" s="110"/>
      <c r="CC460" s="110"/>
      <c r="CD460" s="110"/>
      <c r="CE460" s="110"/>
      <c r="CF460" s="110"/>
      <c r="CG460" s="110"/>
      <c r="CH460" s="110"/>
      <c r="CI460" s="110"/>
      <c r="CJ460" s="110"/>
      <c r="CK460" s="110"/>
      <c r="CL460" s="110"/>
      <c r="CM460" s="110"/>
      <c r="CN460" s="110"/>
      <c r="CO460" s="110"/>
      <c r="CP460" s="110"/>
      <c r="CQ460" s="110"/>
      <c r="CR460" s="110"/>
      <c r="CS460" s="110"/>
      <c r="CT460" s="110"/>
      <c r="CU460" s="110"/>
      <c r="CV460" s="110"/>
      <c r="CW460" s="110"/>
      <c r="CX460" s="110"/>
      <c r="CY460" s="110"/>
      <c r="CZ460" s="110"/>
      <c r="DA460" s="110"/>
      <c r="DB460" s="110"/>
      <c r="DC460" s="110"/>
      <c r="DD460" s="110"/>
      <c r="DE460" s="110"/>
      <c r="DF460" s="110"/>
      <c r="DG460" s="110"/>
      <c r="DH460" s="110"/>
      <c r="DI460" s="110"/>
      <c r="DJ460" s="110"/>
      <c r="DK460" s="110"/>
      <c r="DL460" s="110"/>
      <c r="DM460" s="110"/>
      <c r="DN460" s="110"/>
      <c r="DO460" s="110"/>
      <c r="DP460" s="110"/>
      <c r="DQ460" s="110"/>
      <c r="DR460" s="110"/>
      <c r="DS460" s="110"/>
      <c r="DT460" s="110"/>
      <c r="DU460" s="110"/>
      <c r="DV460" s="110"/>
      <c r="DW460" s="110"/>
      <c r="DX460" s="110"/>
      <c r="DY460" s="110"/>
      <c r="DZ460" s="110"/>
      <c r="EA460" s="110"/>
      <c r="EB460" s="110"/>
      <c r="EC460" s="110"/>
      <c r="ED460" s="110"/>
      <c r="EE460" s="110"/>
      <c r="EF460" s="110"/>
      <c r="EG460" s="110"/>
      <c r="EH460" s="110"/>
      <c r="EI460" s="110"/>
      <c r="EJ460" s="110"/>
      <c r="EK460" s="110"/>
      <c r="EL460" s="110"/>
      <c r="EM460" s="110"/>
      <c r="EN460" s="110"/>
      <c r="EO460" s="110"/>
      <c r="EP460" s="110"/>
      <c r="EQ460" s="110"/>
      <c r="ER460" s="110"/>
      <c r="ES460" s="110"/>
      <c r="ET460" s="110"/>
      <c r="EU460" s="110"/>
      <c r="EV460" s="110"/>
      <c r="EW460" s="110"/>
      <c r="EX460" s="110"/>
      <c r="EY460" s="110"/>
      <c r="EZ460" s="110"/>
      <c r="FA460" s="110"/>
      <c r="FB460" s="110"/>
      <c r="FC460" s="110"/>
      <c r="FD460" s="110"/>
      <c r="FE460" s="110"/>
      <c r="FF460" s="110"/>
      <c r="FG460" s="110"/>
      <c r="FH460" s="110"/>
      <c r="FI460" s="110"/>
      <c r="FJ460" s="110"/>
      <c r="FK460" s="110"/>
      <c r="FL460" s="110"/>
      <c r="FM460" s="110"/>
      <c r="FN460" s="110"/>
      <c r="FO460" s="110"/>
      <c r="FP460" s="110"/>
      <c r="FQ460" s="110"/>
      <c r="FR460" s="110"/>
      <c r="FS460" s="110"/>
      <c r="FT460" s="110"/>
      <c r="FU460" s="110"/>
      <c r="FV460" s="110"/>
      <c r="FW460" s="110"/>
      <c r="FX460" s="110"/>
      <c r="FY460" s="110"/>
      <c r="FZ460" s="110"/>
      <c r="GA460" s="110"/>
      <c r="GB460" s="110"/>
      <c r="GC460" s="110"/>
      <c r="GD460" s="110"/>
      <c r="GE460" s="110"/>
      <c r="GF460" s="110"/>
      <c r="GG460" s="110"/>
      <c r="GH460" s="110"/>
      <c r="GI460" s="110"/>
      <c r="GJ460" s="110"/>
      <c r="GK460" s="110"/>
      <c r="GL460" s="110"/>
      <c r="GM460" s="110"/>
      <c r="GN460" s="110"/>
      <c r="GO460" s="110"/>
      <c r="GP460" s="110"/>
      <c r="GQ460" s="110"/>
      <c r="GR460" s="110"/>
      <c r="GS460" s="110"/>
      <c r="GT460" s="110"/>
      <c r="GU460" s="110"/>
      <c r="GV460" s="110"/>
      <c r="GW460" s="110"/>
      <c r="GX460" s="110"/>
      <c r="GY460" s="110"/>
      <c r="GZ460" s="110"/>
      <c r="HA460" s="110"/>
      <c r="HB460" s="110"/>
      <c r="HC460" s="110"/>
      <c r="HD460" s="110"/>
      <c r="HE460" s="110"/>
      <c r="HF460" s="110"/>
      <c r="HG460" s="110"/>
      <c r="HH460" s="110"/>
      <c r="HI460" s="110"/>
      <c r="HJ460" s="110"/>
      <c r="HK460" s="110"/>
      <c r="HL460" s="110"/>
      <c r="HM460" s="110"/>
      <c r="HN460" s="110"/>
      <c r="HO460" s="110"/>
      <c r="HP460" s="110"/>
    </row>
    <row r="461" spans="1:224" s="112" customFormat="1" ht="11.25">
      <c r="A461" s="103" t="s">
        <v>923</v>
      </c>
      <c r="B461" s="119" t="s">
        <v>298</v>
      </c>
      <c r="C461" s="139"/>
      <c r="D461" s="62">
        <f>SUM(D462:D463)</f>
        <v>105781.81</v>
      </c>
      <c r="E461" s="62">
        <f>SUM(E462:E463)</f>
        <v>164516.53</v>
      </c>
      <c r="F461" s="62">
        <f>SUM(F462:F463)</f>
        <v>151540.83000000002</v>
      </c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  <c r="BQ461" s="148"/>
      <c r="BR461" s="148"/>
      <c r="BS461" s="148"/>
      <c r="BT461" s="148"/>
      <c r="BU461" s="148"/>
      <c r="BV461" s="148"/>
      <c r="BW461" s="148"/>
      <c r="BX461" s="148"/>
      <c r="BY461" s="148"/>
      <c r="BZ461" s="148"/>
      <c r="CA461" s="148"/>
      <c r="CB461" s="148"/>
      <c r="CC461" s="148"/>
      <c r="CD461" s="148"/>
      <c r="CE461" s="148"/>
      <c r="CF461" s="148"/>
      <c r="CG461" s="148"/>
      <c r="CH461" s="148"/>
      <c r="CI461" s="148"/>
      <c r="CJ461" s="148"/>
      <c r="CK461" s="148"/>
      <c r="CL461" s="148"/>
      <c r="CM461" s="148"/>
      <c r="CN461" s="148"/>
      <c r="CO461" s="148"/>
      <c r="CP461" s="148"/>
      <c r="CQ461" s="148"/>
      <c r="CR461" s="148"/>
      <c r="CS461" s="148"/>
      <c r="CT461" s="148"/>
      <c r="CU461" s="148"/>
      <c r="CV461" s="148"/>
      <c r="CW461" s="148"/>
      <c r="CX461" s="148"/>
      <c r="CY461" s="148"/>
      <c r="CZ461" s="148"/>
      <c r="DA461" s="148"/>
      <c r="DB461" s="148"/>
      <c r="DC461" s="148"/>
      <c r="DD461" s="148"/>
      <c r="DE461" s="148"/>
      <c r="DF461" s="148"/>
      <c r="DG461" s="148"/>
      <c r="DH461" s="148"/>
      <c r="DI461" s="148"/>
      <c r="DJ461" s="148"/>
      <c r="DK461" s="148"/>
      <c r="DL461" s="148"/>
      <c r="DM461" s="148"/>
      <c r="DN461" s="148"/>
      <c r="DO461" s="148"/>
      <c r="DP461" s="148"/>
      <c r="DQ461" s="148"/>
      <c r="DR461" s="148"/>
      <c r="DS461" s="148"/>
      <c r="DT461" s="148"/>
      <c r="DU461" s="148"/>
      <c r="DV461" s="148"/>
      <c r="DW461" s="148"/>
      <c r="DX461" s="148"/>
      <c r="DY461" s="148"/>
      <c r="DZ461" s="148"/>
      <c r="EA461" s="148"/>
      <c r="EB461" s="148"/>
      <c r="EC461" s="148"/>
      <c r="ED461" s="148"/>
      <c r="EE461" s="148"/>
      <c r="EF461" s="148"/>
      <c r="EG461" s="148"/>
      <c r="EH461" s="148"/>
      <c r="EI461" s="148"/>
      <c r="EJ461" s="148"/>
      <c r="EK461" s="148"/>
      <c r="EL461" s="148"/>
      <c r="EM461" s="148"/>
      <c r="EN461" s="148"/>
      <c r="EO461" s="148"/>
      <c r="EP461" s="148"/>
      <c r="EQ461" s="148"/>
      <c r="ER461" s="148"/>
      <c r="ES461" s="148"/>
      <c r="ET461" s="148"/>
      <c r="EU461" s="148"/>
      <c r="EV461" s="148"/>
      <c r="EW461" s="148"/>
      <c r="EX461" s="148"/>
      <c r="EY461" s="148"/>
      <c r="EZ461" s="148"/>
      <c r="FA461" s="148"/>
      <c r="FB461" s="148"/>
      <c r="FC461" s="148"/>
      <c r="FD461" s="148"/>
      <c r="FE461" s="148"/>
      <c r="FF461" s="148"/>
      <c r="FG461" s="148"/>
      <c r="FH461" s="148"/>
      <c r="FI461" s="148"/>
      <c r="FJ461" s="148"/>
      <c r="FK461" s="148"/>
      <c r="FL461" s="148"/>
      <c r="FM461" s="148"/>
      <c r="FN461" s="148"/>
      <c r="FO461" s="148"/>
      <c r="FP461" s="148"/>
      <c r="FQ461" s="148"/>
      <c r="FR461" s="148"/>
      <c r="FS461" s="148"/>
      <c r="FT461" s="148"/>
      <c r="FU461" s="148"/>
      <c r="FV461" s="148"/>
      <c r="FW461" s="148"/>
      <c r="FX461" s="148"/>
      <c r="FY461" s="148"/>
      <c r="FZ461" s="148"/>
      <c r="GA461" s="148"/>
      <c r="GB461" s="148"/>
      <c r="GC461" s="148"/>
      <c r="GD461" s="148"/>
      <c r="GE461" s="148"/>
      <c r="GF461" s="148"/>
      <c r="GG461" s="148"/>
      <c r="GH461" s="148"/>
      <c r="GI461" s="148"/>
      <c r="GJ461" s="148"/>
      <c r="GK461" s="148"/>
      <c r="GL461" s="148"/>
      <c r="GM461" s="148"/>
      <c r="GN461" s="148"/>
      <c r="GO461" s="148"/>
      <c r="GP461" s="148"/>
      <c r="GQ461" s="148"/>
      <c r="GR461" s="148"/>
      <c r="GS461" s="148"/>
      <c r="GT461" s="148"/>
      <c r="GU461" s="148"/>
      <c r="GV461" s="148"/>
      <c r="GW461" s="148"/>
      <c r="GX461" s="148"/>
      <c r="GY461" s="148"/>
      <c r="GZ461" s="148"/>
      <c r="HA461" s="148"/>
      <c r="HB461" s="148"/>
      <c r="HC461" s="148"/>
      <c r="HD461" s="148"/>
      <c r="HE461" s="148"/>
      <c r="HF461" s="148"/>
      <c r="HG461" s="148"/>
      <c r="HH461" s="148"/>
      <c r="HI461" s="148"/>
      <c r="HJ461" s="148"/>
      <c r="HK461" s="148"/>
      <c r="HL461" s="148"/>
      <c r="HM461" s="148"/>
      <c r="HN461" s="148"/>
      <c r="HO461" s="148"/>
      <c r="HP461" s="148"/>
    </row>
    <row r="462" spans="1:241" s="111" customFormat="1" ht="12.75" hidden="1">
      <c r="A462" s="101" t="s">
        <v>1755</v>
      </c>
      <c r="B462" s="120" t="s">
        <v>1839</v>
      </c>
      <c r="C462" s="142" t="s">
        <v>87</v>
      </c>
      <c r="D462" s="64">
        <v>44481.62</v>
      </c>
      <c r="E462" s="64">
        <v>77459.87</v>
      </c>
      <c r="F462" s="64">
        <v>53189.62</v>
      </c>
      <c r="HQ462" s="110"/>
      <c r="HR462" s="110"/>
      <c r="HS462" s="110"/>
      <c r="HT462" s="110"/>
      <c r="HU462" s="110"/>
      <c r="HV462" s="110"/>
      <c r="HW462" s="110"/>
      <c r="HX462" s="110"/>
      <c r="HY462" s="110"/>
      <c r="HZ462" s="110"/>
      <c r="IA462" s="110"/>
      <c r="IB462" s="110"/>
      <c r="IC462" s="110"/>
      <c r="ID462" s="110"/>
      <c r="IE462" s="110"/>
      <c r="IF462" s="110"/>
      <c r="IG462" s="110"/>
    </row>
    <row r="463" spans="1:241" s="111" customFormat="1" ht="12.75" hidden="1">
      <c r="A463" s="101" t="s">
        <v>1756</v>
      </c>
      <c r="B463" s="120" t="s">
        <v>1840</v>
      </c>
      <c r="C463" s="142" t="s">
        <v>87</v>
      </c>
      <c r="D463" s="64">
        <v>61300.19</v>
      </c>
      <c r="E463" s="64">
        <v>87056.66</v>
      </c>
      <c r="F463" s="64">
        <v>98351.21</v>
      </c>
      <c r="HQ463" s="110"/>
      <c r="HR463" s="110"/>
      <c r="HS463" s="110"/>
      <c r="HT463" s="110"/>
      <c r="HU463" s="110"/>
      <c r="HV463" s="110"/>
      <c r="HW463" s="110"/>
      <c r="HX463" s="110"/>
      <c r="HY463" s="110"/>
      <c r="HZ463" s="110"/>
      <c r="IA463" s="110"/>
      <c r="IB463" s="110"/>
      <c r="IC463" s="110"/>
      <c r="ID463" s="110"/>
      <c r="IE463" s="110"/>
      <c r="IF463" s="110"/>
      <c r="IG463" s="110"/>
    </row>
    <row r="464" spans="1:241" s="111" customFormat="1" ht="12.75" hidden="1">
      <c r="A464" s="101" t="s">
        <v>1372</v>
      </c>
      <c r="B464" s="120" t="s">
        <v>1371</v>
      </c>
      <c r="C464" s="142" t="s">
        <v>157</v>
      </c>
      <c r="D464" s="64">
        <v>0</v>
      </c>
      <c r="E464" s="64">
        <v>0</v>
      </c>
      <c r="F464" s="64">
        <v>0</v>
      </c>
      <c r="HQ464" s="110"/>
      <c r="HR464" s="110"/>
      <c r="HS464" s="110"/>
      <c r="HT464" s="110"/>
      <c r="HU464" s="110"/>
      <c r="HV464" s="110"/>
      <c r="HW464" s="110"/>
      <c r="HX464" s="110"/>
      <c r="HY464" s="110"/>
      <c r="HZ464" s="110"/>
      <c r="IA464" s="110"/>
      <c r="IB464" s="110"/>
      <c r="IC464" s="110"/>
      <c r="ID464" s="110"/>
      <c r="IE464" s="110"/>
      <c r="IF464" s="110"/>
      <c r="IG464" s="110"/>
    </row>
    <row r="465" spans="1:241" s="111" customFormat="1" ht="12.75" hidden="1">
      <c r="A465" s="101" t="s">
        <v>1393</v>
      </c>
      <c r="B465" s="120" t="s">
        <v>1373</v>
      </c>
      <c r="C465" s="142" t="s">
        <v>91</v>
      </c>
      <c r="D465" s="64">
        <v>1998.38</v>
      </c>
      <c r="E465" s="64">
        <v>14121.88</v>
      </c>
      <c r="F465" s="64">
        <v>586.84</v>
      </c>
      <c r="HQ465" s="110"/>
      <c r="HR465" s="110"/>
      <c r="HS465" s="110"/>
      <c r="HT465" s="110"/>
      <c r="HU465" s="110"/>
      <c r="HV465" s="110"/>
      <c r="HW465" s="110"/>
      <c r="HX465" s="110"/>
      <c r="HY465" s="110"/>
      <c r="HZ465" s="110"/>
      <c r="IA465" s="110"/>
      <c r="IB465" s="110"/>
      <c r="IC465" s="110"/>
      <c r="ID465" s="110"/>
      <c r="IE465" s="110"/>
      <c r="IF465" s="110"/>
      <c r="IG465" s="110"/>
    </row>
    <row r="466" spans="1:241" s="111" customFormat="1" ht="12.75">
      <c r="A466" s="135" t="s">
        <v>299</v>
      </c>
      <c r="B466" s="136" t="s">
        <v>300</v>
      </c>
      <c r="C466" s="137"/>
      <c r="D466" s="138">
        <f>SUM(D467)</f>
        <v>4699.14</v>
      </c>
      <c r="E466" s="138">
        <f>SUM(E467)</f>
        <v>5514.14</v>
      </c>
      <c r="F466" s="138">
        <f>SUM(F467)</f>
        <v>4829.01</v>
      </c>
      <c r="HQ466" s="110"/>
      <c r="HR466" s="110"/>
      <c r="HS466" s="110"/>
      <c r="HT466" s="110"/>
      <c r="HU466" s="110"/>
      <c r="HV466" s="110"/>
      <c r="HW466" s="110"/>
      <c r="HX466" s="110"/>
      <c r="HY466" s="110"/>
      <c r="HZ466" s="110"/>
      <c r="IA466" s="110"/>
      <c r="IB466" s="110"/>
      <c r="IC466" s="110"/>
      <c r="ID466" s="110"/>
      <c r="IE466" s="110"/>
      <c r="IF466" s="110"/>
      <c r="IG466" s="110"/>
    </row>
    <row r="467" spans="1:241" s="111" customFormat="1" ht="12.75">
      <c r="A467" s="103" t="s">
        <v>1417</v>
      </c>
      <c r="B467" s="119" t="s">
        <v>1418</v>
      </c>
      <c r="C467" s="139"/>
      <c r="D467" s="62">
        <f aca="true" t="shared" si="2" ref="D467:F468">D468</f>
        <v>4699.14</v>
      </c>
      <c r="E467" s="62">
        <f t="shared" si="2"/>
        <v>5514.14</v>
      </c>
      <c r="F467" s="62">
        <f t="shared" si="2"/>
        <v>4829.01</v>
      </c>
      <c r="HQ467" s="110"/>
      <c r="HR467" s="110"/>
      <c r="HS467" s="110"/>
      <c r="HT467" s="110"/>
      <c r="HU467" s="110"/>
      <c r="HV467" s="110"/>
      <c r="HW467" s="110"/>
      <c r="HX467" s="110"/>
      <c r="HY467" s="110"/>
      <c r="HZ467" s="110"/>
      <c r="IA467" s="110"/>
      <c r="IB467" s="110"/>
      <c r="IC467" s="110"/>
      <c r="ID467" s="110"/>
      <c r="IE467" s="110"/>
      <c r="IF467" s="110"/>
      <c r="IG467" s="110"/>
    </row>
    <row r="468" spans="1:241" s="111" customFormat="1" ht="22.5">
      <c r="A468" s="103" t="s">
        <v>1419</v>
      </c>
      <c r="B468" s="119" t="s">
        <v>1420</v>
      </c>
      <c r="C468" s="139"/>
      <c r="D468" s="62">
        <f t="shared" si="2"/>
        <v>4699.14</v>
      </c>
      <c r="E468" s="62">
        <f t="shared" si="2"/>
        <v>5514.14</v>
      </c>
      <c r="F468" s="62">
        <f t="shared" si="2"/>
        <v>4829.01</v>
      </c>
      <c r="HQ468" s="110"/>
      <c r="HR468" s="110"/>
      <c r="HS468" s="110"/>
      <c r="HT468" s="110"/>
      <c r="HU468" s="110"/>
      <c r="HV468" s="110"/>
      <c r="HW468" s="110"/>
      <c r="HX468" s="110"/>
      <c r="HY468" s="110"/>
      <c r="HZ468" s="110"/>
      <c r="IA468" s="110"/>
      <c r="IB468" s="110"/>
      <c r="IC468" s="110"/>
      <c r="ID468" s="110"/>
      <c r="IE468" s="110"/>
      <c r="IF468" s="110"/>
      <c r="IG468" s="110"/>
    </row>
    <row r="469" spans="1:241" s="182" customFormat="1" ht="18">
      <c r="A469" s="101" t="s">
        <v>1421</v>
      </c>
      <c r="B469" s="120" t="s">
        <v>1422</v>
      </c>
      <c r="C469" s="142" t="s">
        <v>192</v>
      </c>
      <c r="D469" s="181">
        <v>4699.14</v>
      </c>
      <c r="E469" s="181">
        <v>5514.14</v>
      </c>
      <c r="F469" s="64">
        <v>4829.01</v>
      </c>
      <c r="HQ469" s="174"/>
      <c r="HR469" s="174"/>
      <c r="HS469" s="174"/>
      <c r="HT469" s="174"/>
      <c r="HU469" s="174"/>
      <c r="HV469" s="174"/>
      <c r="HW469" s="174"/>
      <c r="HX469" s="174"/>
      <c r="HY469" s="174"/>
      <c r="HZ469" s="174"/>
      <c r="IA469" s="174"/>
      <c r="IB469" s="174"/>
      <c r="IC469" s="174"/>
      <c r="ID469" s="174"/>
      <c r="IE469" s="174"/>
      <c r="IF469" s="174"/>
      <c r="IG469" s="174"/>
    </row>
    <row r="470" spans="1:241" s="111" customFormat="1" ht="22.5">
      <c r="A470" s="135" t="s">
        <v>932</v>
      </c>
      <c r="B470" s="136" t="s">
        <v>933</v>
      </c>
      <c r="C470" s="137"/>
      <c r="D470" s="138">
        <f>SUM(D471+D475+D480)</f>
        <v>3511512.1400000006</v>
      </c>
      <c r="E470" s="138">
        <f>SUM(E471+E475+E480+E479)</f>
        <v>3993284.84</v>
      </c>
      <c r="F470" s="138">
        <f>SUM(F471+F475+F480+F479)</f>
        <v>3964876.39</v>
      </c>
      <c r="HQ470" s="110"/>
      <c r="HR470" s="110"/>
      <c r="HS470" s="110"/>
      <c r="HT470" s="110"/>
      <c r="HU470" s="110"/>
      <c r="HV470" s="110"/>
      <c r="HW470" s="110"/>
      <c r="HX470" s="110"/>
      <c r="HY470" s="110"/>
      <c r="HZ470" s="110"/>
      <c r="IA470" s="110"/>
      <c r="IB470" s="110"/>
      <c r="IC470" s="110"/>
      <c r="ID470" s="110"/>
      <c r="IE470" s="110"/>
      <c r="IF470" s="110"/>
      <c r="IG470" s="110"/>
    </row>
    <row r="471" spans="1:241" s="111" customFormat="1" ht="22.5">
      <c r="A471" s="103" t="s">
        <v>934</v>
      </c>
      <c r="B471" s="119" t="s">
        <v>935</v>
      </c>
      <c r="C471" s="139"/>
      <c r="D471" s="62">
        <f>SUM(D472:D474)</f>
        <v>2253493.18</v>
      </c>
      <c r="E471" s="62">
        <f>SUM(E472:E474)</f>
        <v>2493606.8899999997</v>
      </c>
      <c r="F471" s="62">
        <f>SUM(F472:F474)</f>
        <v>2578346.9</v>
      </c>
      <c r="HQ471" s="110"/>
      <c r="HR471" s="110"/>
      <c r="HS471" s="110"/>
      <c r="HT471" s="110"/>
      <c r="HU471" s="110"/>
      <c r="HV471" s="110"/>
      <c r="HW471" s="110"/>
      <c r="HX471" s="110"/>
      <c r="HY471" s="110"/>
      <c r="HZ471" s="110"/>
      <c r="IA471" s="110"/>
      <c r="IB471" s="110"/>
      <c r="IC471" s="110"/>
      <c r="ID471" s="110"/>
      <c r="IE471" s="110"/>
      <c r="IF471" s="110"/>
      <c r="IG471" s="110"/>
    </row>
    <row r="472" spans="1:6" ht="12" customHeight="1" hidden="1">
      <c r="A472" s="101" t="s">
        <v>936</v>
      </c>
      <c r="B472" s="120" t="s">
        <v>937</v>
      </c>
      <c r="C472" s="142" t="s">
        <v>87</v>
      </c>
      <c r="D472" s="64">
        <v>1351665.61</v>
      </c>
      <c r="E472" s="64">
        <v>1495610.57</v>
      </c>
      <c r="F472" s="64">
        <v>1546520.8</v>
      </c>
    </row>
    <row r="473" spans="1:6" ht="12" customHeight="1" hidden="1">
      <c r="A473" s="101" t="s">
        <v>938</v>
      </c>
      <c r="B473" s="120" t="s">
        <v>939</v>
      </c>
      <c r="C473" s="142" t="s">
        <v>88</v>
      </c>
      <c r="D473" s="64">
        <v>563732.96</v>
      </c>
      <c r="E473" s="64">
        <v>623879.27</v>
      </c>
      <c r="F473" s="64">
        <v>645000.78</v>
      </c>
    </row>
    <row r="474" spans="1:6" ht="12" customHeight="1" hidden="1">
      <c r="A474" s="101" t="s">
        <v>940</v>
      </c>
      <c r="B474" s="120" t="s">
        <v>941</v>
      </c>
      <c r="C474" s="142" t="s">
        <v>89</v>
      </c>
      <c r="D474" s="64">
        <v>338094.61</v>
      </c>
      <c r="E474" s="64">
        <v>374117.05</v>
      </c>
      <c r="F474" s="64">
        <v>386825.32</v>
      </c>
    </row>
    <row r="475" spans="1:224" ht="22.5">
      <c r="A475" s="103" t="s">
        <v>942</v>
      </c>
      <c r="B475" s="119" t="s">
        <v>302</v>
      </c>
      <c r="C475" s="139"/>
      <c r="D475" s="62">
        <f>SUM(D476:D478)</f>
        <v>598542.62</v>
      </c>
      <c r="E475" s="62">
        <f>SUM(E476:E478)</f>
        <v>665723.7000000001</v>
      </c>
      <c r="F475" s="62">
        <f>SUM(F476:F478)</f>
        <v>612113.91</v>
      </c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  <c r="AA475" s="110"/>
      <c r="AB475" s="110"/>
      <c r="AC475" s="110"/>
      <c r="AD475" s="110"/>
      <c r="AE475" s="110"/>
      <c r="AF475" s="110"/>
      <c r="AG475" s="110"/>
      <c r="AH475" s="110"/>
      <c r="AI475" s="110"/>
      <c r="AJ475" s="110"/>
      <c r="AK475" s="110"/>
      <c r="AL475" s="110"/>
      <c r="AM475" s="110"/>
      <c r="AN475" s="110"/>
      <c r="AO475" s="110"/>
      <c r="AP475" s="110"/>
      <c r="AQ475" s="110"/>
      <c r="AR475" s="110"/>
      <c r="AS475" s="110"/>
      <c r="AT475" s="110"/>
      <c r="AU475" s="110"/>
      <c r="AV475" s="110"/>
      <c r="AW475" s="110"/>
      <c r="AX475" s="110"/>
      <c r="AY475" s="110"/>
      <c r="AZ475" s="110"/>
      <c r="BA475" s="110"/>
      <c r="BB475" s="110"/>
      <c r="BC475" s="110"/>
      <c r="BD475" s="110"/>
      <c r="BE475" s="110"/>
      <c r="BF475" s="110"/>
      <c r="BG475" s="110"/>
      <c r="BH475" s="110"/>
      <c r="BI475" s="110"/>
      <c r="BJ475" s="110"/>
      <c r="BK475" s="110"/>
      <c r="BL475" s="110"/>
      <c r="BM475" s="110"/>
      <c r="BN475" s="110"/>
      <c r="BO475" s="110"/>
      <c r="BP475" s="110"/>
      <c r="BQ475" s="110"/>
      <c r="BR475" s="110"/>
      <c r="BS475" s="110"/>
      <c r="BT475" s="110"/>
      <c r="BU475" s="110"/>
      <c r="BV475" s="110"/>
      <c r="BW475" s="110"/>
      <c r="BX475" s="110"/>
      <c r="BY475" s="110"/>
      <c r="BZ475" s="110"/>
      <c r="CA475" s="110"/>
      <c r="CB475" s="110"/>
      <c r="CC475" s="110"/>
      <c r="CD475" s="110"/>
      <c r="CE475" s="110"/>
      <c r="CF475" s="110"/>
      <c r="CG475" s="110"/>
      <c r="CH475" s="110"/>
      <c r="CI475" s="110"/>
      <c r="CJ475" s="110"/>
      <c r="CK475" s="110"/>
      <c r="CL475" s="110"/>
      <c r="CM475" s="110"/>
      <c r="CN475" s="110"/>
      <c r="CO475" s="110"/>
      <c r="CP475" s="110"/>
      <c r="CQ475" s="110"/>
      <c r="CR475" s="110"/>
      <c r="CS475" s="110"/>
      <c r="CT475" s="110"/>
      <c r="CU475" s="110"/>
      <c r="CV475" s="110"/>
      <c r="CW475" s="110"/>
      <c r="CX475" s="110"/>
      <c r="CY475" s="110"/>
      <c r="CZ475" s="110"/>
      <c r="DA475" s="110"/>
      <c r="DB475" s="110"/>
      <c r="DC475" s="110"/>
      <c r="DD475" s="110"/>
      <c r="DE475" s="110"/>
      <c r="DF475" s="110"/>
      <c r="DG475" s="110"/>
      <c r="DH475" s="110"/>
      <c r="DI475" s="110"/>
      <c r="DJ475" s="110"/>
      <c r="DK475" s="110"/>
      <c r="DL475" s="110"/>
      <c r="DM475" s="110"/>
      <c r="DN475" s="110"/>
      <c r="DO475" s="110"/>
      <c r="DP475" s="110"/>
      <c r="DQ475" s="110"/>
      <c r="DR475" s="110"/>
      <c r="DS475" s="110"/>
      <c r="DT475" s="110"/>
      <c r="DU475" s="110"/>
      <c r="DV475" s="110"/>
      <c r="DW475" s="110"/>
      <c r="DX475" s="110"/>
      <c r="DY475" s="110"/>
      <c r="DZ475" s="110"/>
      <c r="EA475" s="110"/>
      <c r="EB475" s="110"/>
      <c r="EC475" s="110"/>
      <c r="ED475" s="110"/>
      <c r="EE475" s="110"/>
      <c r="EF475" s="110"/>
      <c r="EG475" s="110"/>
      <c r="EH475" s="110"/>
      <c r="EI475" s="110"/>
      <c r="EJ475" s="110"/>
      <c r="EK475" s="110"/>
      <c r="EL475" s="110"/>
      <c r="EM475" s="110"/>
      <c r="EN475" s="110"/>
      <c r="EO475" s="110"/>
      <c r="EP475" s="110"/>
      <c r="EQ475" s="110"/>
      <c r="ER475" s="110"/>
      <c r="ES475" s="110"/>
      <c r="ET475" s="110"/>
      <c r="EU475" s="110"/>
      <c r="EV475" s="110"/>
      <c r="EW475" s="110"/>
      <c r="EX475" s="110"/>
      <c r="EY475" s="110"/>
      <c r="EZ475" s="110"/>
      <c r="FA475" s="110"/>
      <c r="FB475" s="110"/>
      <c r="FC475" s="110"/>
      <c r="FD475" s="110"/>
      <c r="FE475" s="110"/>
      <c r="FF475" s="110"/>
      <c r="FG475" s="110"/>
      <c r="FH475" s="110"/>
      <c r="FI475" s="110"/>
      <c r="FJ475" s="110"/>
      <c r="FK475" s="110"/>
      <c r="FL475" s="110"/>
      <c r="FM475" s="110"/>
      <c r="FN475" s="110"/>
      <c r="FO475" s="110"/>
      <c r="FP475" s="110"/>
      <c r="FQ475" s="110"/>
      <c r="FR475" s="110"/>
      <c r="FS475" s="110"/>
      <c r="FT475" s="110"/>
      <c r="FU475" s="110"/>
      <c r="FV475" s="110"/>
      <c r="FW475" s="110"/>
      <c r="FX475" s="110"/>
      <c r="FY475" s="110"/>
      <c r="FZ475" s="110"/>
      <c r="GA475" s="110"/>
      <c r="GB475" s="110"/>
      <c r="GC475" s="110"/>
      <c r="GD475" s="110"/>
      <c r="GE475" s="110"/>
      <c r="GF475" s="110"/>
      <c r="GG475" s="110"/>
      <c r="GH475" s="110"/>
      <c r="GI475" s="110"/>
      <c r="GJ475" s="110"/>
      <c r="GK475" s="110"/>
      <c r="GL475" s="110"/>
      <c r="GM475" s="110"/>
      <c r="GN475" s="110"/>
      <c r="GO475" s="110"/>
      <c r="GP475" s="110"/>
      <c r="GQ475" s="110"/>
      <c r="GR475" s="110"/>
      <c r="GS475" s="110"/>
      <c r="GT475" s="110"/>
      <c r="GU475" s="110"/>
      <c r="GV475" s="110"/>
      <c r="GW475" s="110"/>
      <c r="GX475" s="110"/>
      <c r="GY475" s="110"/>
      <c r="GZ475" s="110"/>
      <c r="HA475" s="110"/>
      <c r="HB475" s="110"/>
      <c r="HC475" s="110"/>
      <c r="HD475" s="110"/>
      <c r="HE475" s="110"/>
      <c r="HF475" s="110"/>
      <c r="HG475" s="110"/>
      <c r="HH475" s="110"/>
      <c r="HI475" s="110"/>
      <c r="HJ475" s="110"/>
      <c r="HK475" s="110"/>
      <c r="HL475" s="110"/>
      <c r="HM475" s="110"/>
      <c r="HN475" s="110"/>
      <c r="HO475" s="110"/>
      <c r="HP475" s="110"/>
    </row>
    <row r="476" spans="1:224" ht="12" customHeight="1" hidden="1">
      <c r="A476" s="101" t="s">
        <v>943</v>
      </c>
      <c r="B476" s="120" t="s">
        <v>944</v>
      </c>
      <c r="C476" s="142" t="s">
        <v>87</v>
      </c>
      <c r="D476" s="64">
        <v>359090.19</v>
      </c>
      <c r="E476" s="64">
        <v>399391.43</v>
      </c>
      <c r="F476" s="64">
        <v>367239.39</v>
      </c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  <c r="AA476" s="110"/>
      <c r="AB476" s="110"/>
      <c r="AC476" s="110"/>
      <c r="AD476" s="110"/>
      <c r="AE476" s="110"/>
      <c r="AF476" s="110"/>
      <c r="AG476" s="110"/>
      <c r="AH476" s="110"/>
      <c r="AI476" s="110"/>
      <c r="AJ476" s="110"/>
      <c r="AK476" s="110"/>
      <c r="AL476" s="110"/>
      <c r="AM476" s="110"/>
      <c r="AN476" s="110"/>
      <c r="AO476" s="110"/>
      <c r="AP476" s="110"/>
      <c r="AQ476" s="110"/>
      <c r="AR476" s="110"/>
      <c r="AS476" s="110"/>
      <c r="AT476" s="110"/>
      <c r="AU476" s="110"/>
      <c r="AV476" s="110"/>
      <c r="AW476" s="110"/>
      <c r="AX476" s="110"/>
      <c r="AY476" s="110"/>
      <c r="AZ476" s="110"/>
      <c r="BA476" s="110"/>
      <c r="BB476" s="110"/>
      <c r="BC476" s="110"/>
      <c r="BD476" s="110"/>
      <c r="BE476" s="110"/>
      <c r="BF476" s="110"/>
      <c r="BG476" s="110"/>
      <c r="BH476" s="110"/>
      <c r="BI476" s="110"/>
      <c r="BJ476" s="110"/>
      <c r="BK476" s="110"/>
      <c r="BL476" s="110"/>
      <c r="BM476" s="110"/>
      <c r="BN476" s="110"/>
      <c r="BO476" s="110"/>
      <c r="BP476" s="110"/>
      <c r="BQ476" s="110"/>
      <c r="BR476" s="110"/>
      <c r="BS476" s="110"/>
      <c r="BT476" s="110"/>
      <c r="BU476" s="110"/>
      <c r="BV476" s="110"/>
      <c r="BW476" s="110"/>
      <c r="BX476" s="110"/>
      <c r="BY476" s="110"/>
      <c r="BZ476" s="110"/>
      <c r="CA476" s="110"/>
      <c r="CB476" s="110"/>
      <c r="CC476" s="110"/>
      <c r="CD476" s="110"/>
      <c r="CE476" s="110"/>
      <c r="CF476" s="110"/>
      <c r="CG476" s="110"/>
      <c r="CH476" s="110"/>
      <c r="CI476" s="110"/>
      <c r="CJ476" s="110"/>
      <c r="CK476" s="110"/>
      <c r="CL476" s="110"/>
      <c r="CM476" s="110"/>
      <c r="CN476" s="110"/>
      <c r="CO476" s="110"/>
      <c r="CP476" s="110"/>
      <c r="CQ476" s="110"/>
      <c r="CR476" s="110"/>
      <c r="CS476" s="110"/>
      <c r="CT476" s="110"/>
      <c r="CU476" s="110"/>
      <c r="CV476" s="110"/>
      <c r="CW476" s="110"/>
      <c r="CX476" s="110"/>
      <c r="CY476" s="110"/>
      <c r="CZ476" s="110"/>
      <c r="DA476" s="110"/>
      <c r="DB476" s="110"/>
      <c r="DC476" s="110"/>
      <c r="DD476" s="110"/>
      <c r="DE476" s="110"/>
      <c r="DF476" s="110"/>
      <c r="DG476" s="110"/>
      <c r="DH476" s="110"/>
      <c r="DI476" s="110"/>
      <c r="DJ476" s="110"/>
      <c r="DK476" s="110"/>
      <c r="DL476" s="110"/>
      <c r="DM476" s="110"/>
      <c r="DN476" s="110"/>
      <c r="DO476" s="110"/>
      <c r="DP476" s="110"/>
      <c r="DQ476" s="110"/>
      <c r="DR476" s="110"/>
      <c r="DS476" s="110"/>
      <c r="DT476" s="110"/>
      <c r="DU476" s="110"/>
      <c r="DV476" s="110"/>
      <c r="DW476" s="110"/>
      <c r="DX476" s="110"/>
      <c r="DY476" s="110"/>
      <c r="DZ476" s="110"/>
      <c r="EA476" s="110"/>
      <c r="EB476" s="110"/>
      <c r="EC476" s="110"/>
      <c r="ED476" s="110"/>
      <c r="EE476" s="110"/>
      <c r="EF476" s="110"/>
      <c r="EG476" s="110"/>
      <c r="EH476" s="110"/>
      <c r="EI476" s="110"/>
      <c r="EJ476" s="110"/>
      <c r="EK476" s="110"/>
      <c r="EL476" s="110"/>
      <c r="EM476" s="110"/>
      <c r="EN476" s="110"/>
      <c r="EO476" s="110"/>
      <c r="EP476" s="110"/>
      <c r="EQ476" s="110"/>
      <c r="ER476" s="110"/>
      <c r="ES476" s="110"/>
      <c r="ET476" s="110"/>
      <c r="EU476" s="110"/>
      <c r="EV476" s="110"/>
      <c r="EW476" s="110"/>
      <c r="EX476" s="110"/>
      <c r="EY476" s="110"/>
      <c r="EZ476" s="110"/>
      <c r="FA476" s="110"/>
      <c r="FB476" s="110"/>
      <c r="FC476" s="110"/>
      <c r="FD476" s="110"/>
      <c r="FE476" s="110"/>
      <c r="FF476" s="110"/>
      <c r="FG476" s="110"/>
      <c r="FH476" s="110"/>
      <c r="FI476" s="110"/>
      <c r="FJ476" s="110"/>
      <c r="FK476" s="110"/>
      <c r="FL476" s="110"/>
      <c r="FM476" s="110"/>
      <c r="FN476" s="110"/>
      <c r="FO476" s="110"/>
      <c r="FP476" s="110"/>
      <c r="FQ476" s="110"/>
      <c r="FR476" s="110"/>
      <c r="FS476" s="110"/>
      <c r="FT476" s="110"/>
      <c r="FU476" s="110"/>
      <c r="FV476" s="110"/>
      <c r="FW476" s="110"/>
      <c r="FX476" s="110"/>
      <c r="FY476" s="110"/>
      <c r="FZ476" s="110"/>
      <c r="GA476" s="110"/>
      <c r="GB476" s="110"/>
      <c r="GC476" s="110"/>
      <c r="GD476" s="110"/>
      <c r="GE476" s="110"/>
      <c r="GF476" s="110"/>
      <c r="GG476" s="110"/>
      <c r="GH476" s="110"/>
      <c r="GI476" s="110"/>
      <c r="GJ476" s="110"/>
      <c r="GK476" s="110"/>
      <c r="GL476" s="110"/>
      <c r="GM476" s="110"/>
      <c r="GN476" s="110"/>
      <c r="GO476" s="110"/>
      <c r="GP476" s="110"/>
      <c r="GQ476" s="110"/>
      <c r="GR476" s="110"/>
      <c r="GS476" s="110"/>
      <c r="GT476" s="110"/>
      <c r="GU476" s="110"/>
      <c r="GV476" s="110"/>
      <c r="GW476" s="110"/>
      <c r="GX476" s="110"/>
      <c r="GY476" s="110"/>
      <c r="GZ476" s="110"/>
      <c r="HA476" s="110"/>
      <c r="HB476" s="110"/>
      <c r="HC476" s="110"/>
      <c r="HD476" s="110"/>
      <c r="HE476" s="110"/>
      <c r="HF476" s="110"/>
      <c r="HG476" s="110"/>
      <c r="HH476" s="110"/>
      <c r="HI476" s="110"/>
      <c r="HJ476" s="110"/>
      <c r="HK476" s="110"/>
      <c r="HL476" s="110"/>
      <c r="HM476" s="110"/>
      <c r="HN476" s="110"/>
      <c r="HO476" s="110"/>
      <c r="HP476" s="110"/>
    </row>
    <row r="477" spans="1:224" ht="12" customHeight="1" hidden="1">
      <c r="A477" s="101" t="s">
        <v>945</v>
      </c>
      <c r="B477" s="120" t="s">
        <v>946</v>
      </c>
      <c r="C477" s="142" t="s">
        <v>88</v>
      </c>
      <c r="D477" s="64">
        <v>149666.66</v>
      </c>
      <c r="E477" s="64">
        <v>166468.36</v>
      </c>
      <c r="F477" s="64">
        <v>153053.76</v>
      </c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0"/>
      <c r="AC477" s="110"/>
      <c r="AD477" s="110"/>
      <c r="AE477" s="110"/>
      <c r="AF477" s="110"/>
      <c r="AG477" s="110"/>
      <c r="AH477" s="110"/>
      <c r="AI477" s="110"/>
      <c r="AJ477" s="110"/>
      <c r="AK477" s="110"/>
      <c r="AL477" s="110"/>
      <c r="AM477" s="110"/>
      <c r="AN477" s="110"/>
      <c r="AO477" s="110"/>
      <c r="AP477" s="110"/>
      <c r="AQ477" s="110"/>
      <c r="AR477" s="110"/>
      <c r="AS477" s="110"/>
      <c r="AT477" s="110"/>
      <c r="AU477" s="110"/>
      <c r="AV477" s="110"/>
      <c r="AW477" s="110"/>
      <c r="AX477" s="110"/>
      <c r="AY477" s="110"/>
      <c r="AZ477" s="110"/>
      <c r="BA477" s="110"/>
      <c r="BB477" s="110"/>
      <c r="BC477" s="110"/>
      <c r="BD477" s="110"/>
      <c r="BE477" s="110"/>
      <c r="BF477" s="110"/>
      <c r="BG477" s="110"/>
      <c r="BH477" s="110"/>
      <c r="BI477" s="110"/>
      <c r="BJ477" s="110"/>
      <c r="BK477" s="110"/>
      <c r="BL477" s="110"/>
      <c r="BM477" s="110"/>
      <c r="BN477" s="110"/>
      <c r="BO477" s="110"/>
      <c r="BP477" s="110"/>
      <c r="BQ477" s="110"/>
      <c r="BR477" s="110"/>
      <c r="BS477" s="110"/>
      <c r="BT477" s="110"/>
      <c r="BU477" s="110"/>
      <c r="BV477" s="110"/>
      <c r="BW477" s="110"/>
      <c r="BX477" s="110"/>
      <c r="BY477" s="110"/>
      <c r="BZ477" s="110"/>
      <c r="CA477" s="110"/>
      <c r="CB477" s="110"/>
      <c r="CC477" s="110"/>
      <c r="CD477" s="110"/>
      <c r="CE477" s="110"/>
      <c r="CF477" s="110"/>
      <c r="CG477" s="110"/>
      <c r="CH477" s="110"/>
      <c r="CI477" s="110"/>
      <c r="CJ477" s="110"/>
      <c r="CK477" s="110"/>
      <c r="CL477" s="110"/>
      <c r="CM477" s="110"/>
      <c r="CN477" s="110"/>
      <c r="CO477" s="110"/>
      <c r="CP477" s="110"/>
      <c r="CQ477" s="110"/>
      <c r="CR477" s="110"/>
      <c r="CS477" s="110"/>
      <c r="CT477" s="110"/>
      <c r="CU477" s="110"/>
      <c r="CV477" s="110"/>
      <c r="CW477" s="110"/>
      <c r="CX477" s="110"/>
      <c r="CY477" s="110"/>
      <c r="CZ477" s="110"/>
      <c r="DA477" s="110"/>
      <c r="DB477" s="110"/>
      <c r="DC477" s="110"/>
      <c r="DD477" s="110"/>
      <c r="DE477" s="110"/>
      <c r="DF477" s="110"/>
      <c r="DG477" s="110"/>
      <c r="DH477" s="110"/>
      <c r="DI477" s="110"/>
      <c r="DJ477" s="110"/>
      <c r="DK477" s="110"/>
      <c r="DL477" s="110"/>
      <c r="DM477" s="110"/>
      <c r="DN477" s="110"/>
      <c r="DO477" s="110"/>
      <c r="DP477" s="110"/>
      <c r="DQ477" s="110"/>
      <c r="DR477" s="110"/>
      <c r="DS477" s="110"/>
      <c r="DT477" s="110"/>
      <c r="DU477" s="110"/>
      <c r="DV477" s="110"/>
      <c r="DW477" s="110"/>
      <c r="DX477" s="110"/>
      <c r="DY477" s="110"/>
      <c r="DZ477" s="110"/>
      <c r="EA477" s="110"/>
      <c r="EB477" s="110"/>
      <c r="EC477" s="110"/>
      <c r="ED477" s="110"/>
      <c r="EE477" s="110"/>
      <c r="EF477" s="110"/>
      <c r="EG477" s="110"/>
      <c r="EH477" s="110"/>
      <c r="EI477" s="110"/>
      <c r="EJ477" s="110"/>
      <c r="EK477" s="110"/>
      <c r="EL477" s="110"/>
      <c r="EM477" s="110"/>
      <c r="EN477" s="110"/>
      <c r="EO477" s="110"/>
      <c r="EP477" s="110"/>
      <c r="EQ477" s="110"/>
      <c r="ER477" s="110"/>
      <c r="ES477" s="110"/>
      <c r="ET477" s="110"/>
      <c r="EU477" s="110"/>
      <c r="EV477" s="110"/>
      <c r="EW477" s="110"/>
      <c r="EX477" s="110"/>
      <c r="EY477" s="110"/>
      <c r="EZ477" s="110"/>
      <c r="FA477" s="110"/>
      <c r="FB477" s="110"/>
      <c r="FC477" s="110"/>
      <c r="FD477" s="110"/>
      <c r="FE477" s="110"/>
      <c r="FF477" s="110"/>
      <c r="FG477" s="110"/>
      <c r="FH477" s="110"/>
      <c r="FI477" s="110"/>
      <c r="FJ477" s="110"/>
      <c r="FK477" s="110"/>
      <c r="FL477" s="110"/>
      <c r="FM477" s="110"/>
      <c r="FN477" s="110"/>
      <c r="FO477" s="110"/>
      <c r="FP477" s="110"/>
      <c r="FQ477" s="110"/>
      <c r="FR477" s="110"/>
      <c r="FS477" s="110"/>
      <c r="FT477" s="110"/>
      <c r="FU477" s="110"/>
      <c r="FV477" s="110"/>
      <c r="FW477" s="110"/>
      <c r="FX477" s="110"/>
      <c r="FY477" s="110"/>
      <c r="FZ477" s="110"/>
      <c r="GA477" s="110"/>
      <c r="GB477" s="110"/>
      <c r="GC477" s="110"/>
      <c r="GD477" s="110"/>
      <c r="GE477" s="110"/>
      <c r="GF477" s="110"/>
      <c r="GG477" s="110"/>
      <c r="GH477" s="110"/>
      <c r="GI477" s="110"/>
      <c r="GJ477" s="110"/>
      <c r="GK477" s="110"/>
      <c r="GL477" s="110"/>
      <c r="GM477" s="110"/>
      <c r="GN477" s="110"/>
      <c r="GO477" s="110"/>
      <c r="GP477" s="110"/>
      <c r="GQ477" s="110"/>
      <c r="GR477" s="110"/>
      <c r="GS477" s="110"/>
      <c r="GT477" s="110"/>
      <c r="GU477" s="110"/>
      <c r="GV477" s="110"/>
      <c r="GW477" s="110"/>
      <c r="GX477" s="110"/>
      <c r="GY477" s="110"/>
      <c r="GZ477" s="110"/>
      <c r="HA477" s="110"/>
      <c r="HB477" s="110"/>
      <c r="HC477" s="110"/>
      <c r="HD477" s="110"/>
      <c r="HE477" s="110"/>
      <c r="HF477" s="110"/>
      <c r="HG477" s="110"/>
      <c r="HH477" s="110"/>
      <c r="HI477" s="110"/>
      <c r="HJ477" s="110"/>
      <c r="HK477" s="110"/>
      <c r="HL477" s="110"/>
      <c r="HM477" s="110"/>
      <c r="HN477" s="110"/>
      <c r="HO477" s="110"/>
      <c r="HP477" s="110"/>
    </row>
    <row r="478" spans="1:224" ht="12" customHeight="1" hidden="1">
      <c r="A478" s="101" t="s">
        <v>947</v>
      </c>
      <c r="B478" s="120" t="s">
        <v>948</v>
      </c>
      <c r="C478" s="142" t="s">
        <v>89</v>
      </c>
      <c r="D478" s="64">
        <v>89785.77</v>
      </c>
      <c r="E478" s="64">
        <v>99863.91</v>
      </c>
      <c r="F478" s="64">
        <v>91820.76</v>
      </c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0"/>
      <c r="AC478" s="110"/>
      <c r="AD478" s="110"/>
      <c r="AE478" s="110"/>
      <c r="AF478" s="110"/>
      <c r="AG478" s="110"/>
      <c r="AH478" s="110"/>
      <c r="AI478" s="110"/>
      <c r="AJ478" s="110"/>
      <c r="AK478" s="110"/>
      <c r="AL478" s="110"/>
      <c r="AM478" s="110"/>
      <c r="AN478" s="110"/>
      <c r="AO478" s="110"/>
      <c r="AP478" s="110"/>
      <c r="AQ478" s="110"/>
      <c r="AR478" s="110"/>
      <c r="AS478" s="110"/>
      <c r="AT478" s="110"/>
      <c r="AU478" s="110"/>
      <c r="AV478" s="110"/>
      <c r="AW478" s="110"/>
      <c r="AX478" s="110"/>
      <c r="AY478" s="110"/>
      <c r="AZ478" s="110"/>
      <c r="BA478" s="110"/>
      <c r="BB478" s="110"/>
      <c r="BC478" s="110"/>
      <c r="BD478" s="110"/>
      <c r="BE478" s="110"/>
      <c r="BF478" s="110"/>
      <c r="BG478" s="110"/>
      <c r="BH478" s="110"/>
      <c r="BI478" s="110"/>
      <c r="BJ478" s="110"/>
      <c r="BK478" s="110"/>
      <c r="BL478" s="110"/>
      <c r="BM478" s="110"/>
      <c r="BN478" s="110"/>
      <c r="BO478" s="110"/>
      <c r="BP478" s="110"/>
      <c r="BQ478" s="110"/>
      <c r="BR478" s="110"/>
      <c r="BS478" s="110"/>
      <c r="BT478" s="110"/>
      <c r="BU478" s="110"/>
      <c r="BV478" s="110"/>
      <c r="BW478" s="110"/>
      <c r="BX478" s="110"/>
      <c r="BY478" s="110"/>
      <c r="BZ478" s="110"/>
      <c r="CA478" s="110"/>
      <c r="CB478" s="110"/>
      <c r="CC478" s="110"/>
      <c r="CD478" s="110"/>
      <c r="CE478" s="110"/>
      <c r="CF478" s="110"/>
      <c r="CG478" s="110"/>
      <c r="CH478" s="110"/>
      <c r="CI478" s="110"/>
      <c r="CJ478" s="110"/>
      <c r="CK478" s="110"/>
      <c r="CL478" s="110"/>
      <c r="CM478" s="110"/>
      <c r="CN478" s="110"/>
      <c r="CO478" s="110"/>
      <c r="CP478" s="110"/>
      <c r="CQ478" s="110"/>
      <c r="CR478" s="110"/>
      <c r="CS478" s="110"/>
      <c r="CT478" s="110"/>
      <c r="CU478" s="110"/>
      <c r="CV478" s="110"/>
      <c r="CW478" s="110"/>
      <c r="CX478" s="110"/>
      <c r="CY478" s="110"/>
      <c r="CZ478" s="110"/>
      <c r="DA478" s="110"/>
      <c r="DB478" s="110"/>
      <c r="DC478" s="110"/>
      <c r="DD478" s="110"/>
      <c r="DE478" s="110"/>
      <c r="DF478" s="110"/>
      <c r="DG478" s="110"/>
      <c r="DH478" s="110"/>
      <c r="DI478" s="110"/>
      <c r="DJ478" s="110"/>
      <c r="DK478" s="110"/>
      <c r="DL478" s="110"/>
      <c r="DM478" s="110"/>
      <c r="DN478" s="110"/>
      <c r="DO478" s="110"/>
      <c r="DP478" s="110"/>
      <c r="DQ478" s="110"/>
      <c r="DR478" s="110"/>
      <c r="DS478" s="110"/>
      <c r="DT478" s="110"/>
      <c r="DU478" s="110"/>
      <c r="DV478" s="110"/>
      <c r="DW478" s="110"/>
      <c r="DX478" s="110"/>
      <c r="DY478" s="110"/>
      <c r="DZ478" s="110"/>
      <c r="EA478" s="110"/>
      <c r="EB478" s="110"/>
      <c r="EC478" s="110"/>
      <c r="ED478" s="110"/>
      <c r="EE478" s="110"/>
      <c r="EF478" s="110"/>
      <c r="EG478" s="110"/>
      <c r="EH478" s="110"/>
      <c r="EI478" s="110"/>
      <c r="EJ478" s="110"/>
      <c r="EK478" s="110"/>
      <c r="EL478" s="110"/>
      <c r="EM478" s="110"/>
      <c r="EN478" s="110"/>
      <c r="EO478" s="110"/>
      <c r="EP478" s="110"/>
      <c r="EQ478" s="110"/>
      <c r="ER478" s="110"/>
      <c r="ES478" s="110"/>
      <c r="ET478" s="110"/>
      <c r="EU478" s="110"/>
      <c r="EV478" s="110"/>
      <c r="EW478" s="110"/>
      <c r="EX478" s="110"/>
      <c r="EY478" s="110"/>
      <c r="EZ478" s="110"/>
      <c r="FA478" s="110"/>
      <c r="FB478" s="110"/>
      <c r="FC478" s="110"/>
      <c r="FD478" s="110"/>
      <c r="FE478" s="110"/>
      <c r="FF478" s="110"/>
      <c r="FG478" s="110"/>
      <c r="FH478" s="110"/>
      <c r="FI478" s="110"/>
      <c r="FJ478" s="110"/>
      <c r="FK478" s="110"/>
      <c r="FL478" s="110"/>
      <c r="FM478" s="110"/>
      <c r="FN478" s="110"/>
      <c r="FO478" s="110"/>
      <c r="FP478" s="110"/>
      <c r="FQ478" s="110"/>
      <c r="FR478" s="110"/>
      <c r="FS478" s="110"/>
      <c r="FT478" s="110"/>
      <c r="FU478" s="110"/>
      <c r="FV478" s="110"/>
      <c r="FW478" s="110"/>
      <c r="FX478" s="110"/>
      <c r="FY478" s="110"/>
      <c r="FZ478" s="110"/>
      <c r="GA478" s="110"/>
      <c r="GB478" s="110"/>
      <c r="GC478" s="110"/>
      <c r="GD478" s="110"/>
      <c r="GE478" s="110"/>
      <c r="GF478" s="110"/>
      <c r="GG478" s="110"/>
      <c r="GH478" s="110"/>
      <c r="GI478" s="110"/>
      <c r="GJ478" s="110"/>
      <c r="GK478" s="110"/>
      <c r="GL478" s="110"/>
      <c r="GM478" s="110"/>
      <c r="GN478" s="110"/>
      <c r="GO478" s="110"/>
      <c r="GP478" s="110"/>
      <c r="GQ478" s="110"/>
      <c r="GR478" s="110"/>
      <c r="GS478" s="110"/>
      <c r="GT478" s="110"/>
      <c r="GU478" s="110"/>
      <c r="GV478" s="110"/>
      <c r="GW478" s="110"/>
      <c r="GX478" s="110"/>
      <c r="GY478" s="110"/>
      <c r="GZ478" s="110"/>
      <c r="HA478" s="110"/>
      <c r="HB478" s="110"/>
      <c r="HC478" s="110"/>
      <c r="HD478" s="110"/>
      <c r="HE478" s="110"/>
      <c r="HF478" s="110"/>
      <c r="HG478" s="110"/>
      <c r="HH478" s="110"/>
      <c r="HI478" s="110"/>
      <c r="HJ478" s="110"/>
      <c r="HK478" s="110"/>
      <c r="HL478" s="110"/>
      <c r="HM478" s="110"/>
      <c r="HN478" s="110"/>
      <c r="HO478" s="110"/>
      <c r="HP478" s="110"/>
    </row>
    <row r="479" spans="1:224" ht="22.5">
      <c r="A479" s="103" t="s">
        <v>1942</v>
      </c>
      <c r="B479" s="119" t="s">
        <v>1943</v>
      </c>
      <c r="C479" s="139" t="s">
        <v>90</v>
      </c>
      <c r="D479" s="62"/>
      <c r="E479" s="62">
        <v>10.49</v>
      </c>
      <c r="F479" s="62">
        <v>1429.56</v>
      </c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0"/>
      <c r="AC479" s="110"/>
      <c r="AD479" s="110"/>
      <c r="AE479" s="110"/>
      <c r="AF479" s="110"/>
      <c r="AG479" s="110"/>
      <c r="AH479" s="110"/>
      <c r="AI479" s="110"/>
      <c r="AJ479" s="110"/>
      <c r="AK479" s="110"/>
      <c r="AL479" s="110"/>
      <c r="AM479" s="110"/>
      <c r="AN479" s="110"/>
      <c r="AO479" s="110"/>
      <c r="AP479" s="110"/>
      <c r="AQ479" s="110"/>
      <c r="AR479" s="110"/>
      <c r="AS479" s="110"/>
      <c r="AT479" s="110"/>
      <c r="AU479" s="110"/>
      <c r="AV479" s="110"/>
      <c r="AW479" s="110"/>
      <c r="AX479" s="110"/>
      <c r="AY479" s="110"/>
      <c r="AZ479" s="110"/>
      <c r="BA479" s="110"/>
      <c r="BB479" s="110"/>
      <c r="BC479" s="110"/>
      <c r="BD479" s="110"/>
      <c r="BE479" s="110"/>
      <c r="BF479" s="110"/>
      <c r="BG479" s="110"/>
      <c r="BH479" s="110"/>
      <c r="BI479" s="110"/>
      <c r="BJ479" s="110"/>
      <c r="BK479" s="110"/>
      <c r="BL479" s="110"/>
      <c r="BM479" s="110"/>
      <c r="BN479" s="110"/>
      <c r="BO479" s="110"/>
      <c r="BP479" s="110"/>
      <c r="BQ479" s="110"/>
      <c r="BR479" s="110"/>
      <c r="BS479" s="110"/>
      <c r="BT479" s="110"/>
      <c r="BU479" s="110"/>
      <c r="BV479" s="110"/>
      <c r="BW479" s="110"/>
      <c r="BX479" s="110"/>
      <c r="BY479" s="110"/>
      <c r="BZ479" s="110"/>
      <c r="CA479" s="110"/>
      <c r="CB479" s="110"/>
      <c r="CC479" s="110"/>
      <c r="CD479" s="110"/>
      <c r="CE479" s="110"/>
      <c r="CF479" s="110"/>
      <c r="CG479" s="110"/>
      <c r="CH479" s="110"/>
      <c r="CI479" s="110"/>
      <c r="CJ479" s="110"/>
      <c r="CK479" s="110"/>
      <c r="CL479" s="110"/>
      <c r="CM479" s="110"/>
      <c r="CN479" s="110"/>
      <c r="CO479" s="110"/>
      <c r="CP479" s="110"/>
      <c r="CQ479" s="110"/>
      <c r="CR479" s="110"/>
      <c r="CS479" s="110"/>
      <c r="CT479" s="110"/>
      <c r="CU479" s="110"/>
      <c r="CV479" s="110"/>
      <c r="CW479" s="110"/>
      <c r="CX479" s="110"/>
      <c r="CY479" s="110"/>
      <c r="CZ479" s="110"/>
      <c r="DA479" s="110"/>
      <c r="DB479" s="110"/>
      <c r="DC479" s="110"/>
      <c r="DD479" s="110"/>
      <c r="DE479" s="110"/>
      <c r="DF479" s="110"/>
      <c r="DG479" s="110"/>
      <c r="DH479" s="110"/>
      <c r="DI479" s="110"/>
      <c r="DJ479" s="110"/>
      <c r="DK479" s="110"/>
      <c r="DL479" s="110"/>
      <c r="DM479" s="110"/>
      <c r="DN479" s="110"/>
      <c r="DO479" s="110"/>
      <c r="DP479" s="110"/>
      <c r="DQ479" s="110"/>
      <c r="DR479" s="110"/>
      <c r="DS479" s="110"/>
      <c r="DT479" s="110"/>
      <c r="DU479" s="110"/>
      <c r="DV479" s="110"/>
      <c r="DW479" s="110"/>
      <c r="DX479" s="110"/>
      <c r="DY479" s="110"/>
      <c r="DZ479" s="110"/>
      <c r="EA479" s="110"/>
      <c r="EB479" s="110"/>
      <c r="EC479" s="110"/>
      <c r="ED479" s="110"/>
      <c r="EE479" s="110"/>
      <c r="EF479" s="110"/>
      <c r="EG479" s="110"/>
      <c r="EH479" s="110"/>
      <c r="EI479" s="110"/>
      <c r="EJ479" s="110"/>
      <c r="EK479" s="110"/>
      <c r="EL479" s="110"/>
      <c r="EM479" s="110"/>
      <c r="EN479" s="110"/>
      <c r="EO479" s="110"/>
      <c r="EP479" s="110"/>
      <c r="EQ479" s="110"/>
      <c r="ER479" s="110"/>
      <c r="ES479" s="110"/>
      <c r="ET479" s="110"/>
      <c r="EU479" s="110"/>
      <c r="EV479" s="110"/>
      <c r="EW479" s="110"/>
      <c r="EX479" s="110"/>
      <c r="EY479" s="110"/>
      <c r="EZ479" s="110"/>
      <c r="FA479" s="110"/>
      <c r="FB479" s="110"/>
      <c r="FC479" s="110"/>
      <c r="FD479" s="110"/>
      <c r="FE479" s="110"/>
      <c r="FF479" s="110"/>
      <c r="FG479" s="110"/>
      <c r="FH479" s="110"/>
      <c r="FI479" s="110"/>
      <c r="FJ479" s="110"/>
      <c r="FK479" s="110"/>
      <c r="FL479" s="110"/>
      <c r="FM479" s="110"/>
      <c r="FN479" s="110"/>
      <c r="FO479" s="110"/>
      <c r="FP479" s="110"/>
      <c r="FQ479" s="110"/>
      <c r="FR479" s="110"/>
      <c r="FS479" s="110"/>
      <c r="FT479" s="110"/>
      <c r="FU479" s="110"/>
      <c r="FV479" s="110"/>
      <c r="FW479" s="110"/>
      <c r="FX479" s="110"/>
      <c r="FY479" s="110"/>
      <c r="FZ479" s="110"/>
      <c r="GA479" s="110"/>
      <c r="GB479" s="110"/>
      <c r="GC479" s="110"/>
      <c r="GD479" s="110"/>
      <c r="GE479" s="110"/>
      <c r="GF479" s="110"/>
      <c r="GG479" s="110"/>
      <c r="GH479" s="110"/>
      <c r="GI479" s="110"/>
      <c r="GJ479" s="110"/>
      <c r="GK479" s="110"/>
      <c r="GL479" s="110"/>
      <c r="GM479" s="110"/>
      <c r="GN479" s="110"/>
      <c r="GO479" s="110"/>
      <c r="GP479" s="110"/>
      <c r="GQ479" s="110"/>
      <c r="GR479" s="110"/>
      <c r="GS479" s="110"/>
      <c r="GT479" s="110"/>
      <c r="GU479" s="110"/>
      <c r="GV479" s="110"/>
      <c r="GW479" s="110"/>
      <c r="GX479" s="110"/>
      <c r="GY479" s="110"/>
      <c r="GZ479" s="110"/>
      <c r="HA479" s="110"/>
      <c r="HB479" s="110"/>
      <c r="HC479" s="110"/>
      <c r="HD479" s="110"/>
      <c r="HE479" s="110"/>
      <c r="HF479" s="110"/>
      <c r="HG479" s="110"/>
      <c r="HH479" s="110"/>
      <c r="HI479" s="110"/>
      <c r="HJ479" s="110"/>
      <c r="HK479" s="110"/>
      <c r="HL479" s="110"/>
      <c r="HM479" s="110"/>
      <c r="HN479" s="110"/>
      <c r="HO479" s="110"/>
      <c r="HP479" s="110"/>
    </row>
    <row r="480" spans="1:224" ht="22.5">
      <c r="A480" s="103" t="s">
        <v>949</v>
      </c>
      <c r="B480" s="119" t="s">
        <v>950</v>
      </c>
      <c r="C480" s="139"/>
      <c r="D480" s="62">
        <f>SUM(D481:D481)</f>
        <v>659476.3400000001</v>
      </c>
      <c r="E480" s="62">
        <f>SUM(E481:E481)</f>
        <v>833943.76</v>
      </c>
      <c r="F480" s="62">
        <f>SUM(F481:F481)</f>
        <v>772986.02</v>
      </c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  <c r="AA480" s="110"/>
      <c r="AB480" s="110"/>
      <c r="AC480" s="110"/>
      <c r="AD480" s="110"/>
      <c r="AE480" s="110"/>
      <c r="AF480" s="110"/>
      <c r="AG480" s="110"/>
      <c r="AH480" s="110"/>
      <c r="AI480" s="110"/>
      <c r="AJ480" s="110"/>
      <c r="AK480" s="110"/>
      <c r="AL480" s="110"/>
      <c r="AM480" s="110"/>
      <c r="AN480" s="110"/>
      <c r="AO480" s="110"/>
      <c r="AP480" s="110"/>
      <c r="AQ480" s="110"/>
      <c r="AR480" s="110"/>
      <c r="AS480" s="110"/>
      <c r="AT480" s="110"/>
      <c r="AU480" s="110"/>
      <c r="AV480" s="110"/>
      <c r="AW480" s="110"/>
      <c r="AX480" s="110"/>
      <c r="AY480" s="110"/>
      <c r="AZ480" s="110"/>
      <c r="BA480" s="110"/>
      <c r="BB480" s="110"/>
      <c r="BC480" s="110"/>
      <c r="BD480" s="110"/>
      <c r="BE480" s="110"/>
      <c r="BF480" s="110"/>
      <c r="BG480" s="110"/>
      <c r="BH480" s="110"/>
      <c r="BI480" s="110"/>
      <c r="BJ480" s="110"/>
      <c r="BK480" s="110"/>
      <c r="BL480" s="110"/>
      <c r="BM480" s="110"/>
      <c r="BN480" s="110"/>
      <c r="BO480" s="110"/>
      <c r="BP480" s="110"/>
      <c r="BQ480" s="110"/>
      <c r="BR480" s="110"/>
      <c r="BS480" s="110"/>
      <c r="BT480" s="110"/>
      <c r="BU480" s="110"/>
      <c r="BV480" s="110"/>
      <c r="BW480" s="110"/>
      <c r="BX480" s="110"/>
      <c r="BY480" s="110"/>
      <c r="BZ480" s="110"/>
      <c r="CA480" s="110"/>
      <c r="CB480" s="110"/>
      <c r="CC480" s="110"/>
      <c r="CD480" s="110"/>
      <c r="CE480" s="110"/>
      <c r="CF480" s="110"/>
      <c r="CG480" s="110"/>
      <c r="CH480" s="110"/>
      <c r="CI480" s="110"/>
      <c r="CJ480" s="110"/>
      <c r="CK480" s="110"/>
      <c r="CL480" s="110"/>
      <c r="CM480" s="110"/>
      <c r="CN480" s="110"/>
      <c r="CO480" s="110"/>
      <c r="CP480" s="110"/>
      <c r="CQ480" s="110"/>
      <c r="CR480" s="110"/>
      <c r="CS480" s="110"/>
      <c r="CT480" s="110"/>
      <c r="CU480" s="110"/>
      <c r="CV480" s="110"/>
      <c r="CW480" s="110"/>
      <c r="CX480" s="110"/>
      <c r="CY480" s="110"/>
      <c r="CZ480" s="110"/>
      <c r="DA480" s="110"/>
      <c r="DB480" s="110"/>
      <c r="DC480" s="110"/>
      <c r="DD480" s="110"/>
      <c r="DE480" s="110"/>
      <c r="DF480" s="110"/>
      <c r="DG480" s="110"/>
      <c r="DH480" s="110"/>
      <c r="DI480" s="110"/>
      <c r="DJ480" s="110"/>
      <c r="DK480" s="110"/>
      <c r="DL480" s="110"/>
      <c r="DM480" s="110"/>
      <c r="DN480" s="110"/>
      <c r="DO480" s="110"/>
      <c r="DP480" s="110"/>
      <c r="DQ480" s="110"/>
      <c r="DR480" s="110"/>
      <c r="DS480" s="110"/>
      <c r="DT480" s="110"/>
      <c r="DU480" s="110"/>
      <c r="DV480" s="110"/>
      <c r="DW480" s="110"/>
      <c r="DX480" s="110"/>
      <c r="DY480" s="110"/>
      <c r="DZ480" s="110"/>
      <c r="EA480" s="110"/>
      <c r="EB480" s="110"/>
      <c r="EC480" s="110"/>
      <c r="ED480" s="110"/>
      <c r="EE480" s="110"/>
      <c r="EF480" s="110"/>
      <c r="EG480" s="110"/>
      <c r="EH480" s="110"/>
      <c r="EI480" s="110"/>
      <c r="EJ480" s="110"/>
      <c r="EK480" s="110"/>
      <c r="EL480" s="110"/>
      <c r="EM480" s="110"/>
      <c r="EN480" s="110"/>
      <c r="EO480" s="110"/>
      <c r="EP480" s="110"/>
      <c r="EQ480" s="110"/>
      <c r="ER480" s="110"/>
      <c r="ES480" s="110"/>
      <c r="ET480" s="110"/>
      <c r="EU480" s="110"/>
      <c r="EV480" s="110"/>
      <c r="EW480" s="110"/>
      <c r="EX480" s="110"/>
      <c r="EY480" s="110"/>
      <c r="EZ480" s="110"/>
      <c r="FA480" s="110"/>
      <c r="FB480" s="110"/>
      <c r="FC480" s="110"/>
      <c r="FD480" s="110"/>
      <c r="FE480" s="110"/>
      <c r="FF480" s="110"/>
      <c r="FG480" s="110"/>
      <c r="FH480" s="110"/>
      <c r="FI480" s="110"/>
      <c r="FJ480" s="110"/>
      <c r="FK480" s="110"/>
      <c r="FL480" s="110"/>
      <c r="FM480" s="110"/>
      <c r="FN480" s="110"/>
      <c r="FO480" s="110"/>
      <c r="FP480" s="110"/>
      <c r="FQ480" s="110"/>
      <c r="FR480" s="110"/>
      <c r="FS480" s="110"/>
      <c r="FT480" s="110"/>
      <c r="FU480" s="110"/>
      <c r="FV480" s="110"/>
      <c r="FW480" s="110"/>
      <c r="FX480" s="110"/>
      <c r="FY480" s="110"/>
      <c r="FZ480" s="110"/>
      <c r="GA480" s="110"/>
      <c r="GB480" s="110"/>
      <c r="GC480" s="110"/>
      <c r="GD480" s="110"/>
      <c r="GE480" s="110"/>
      <c r="GF480" s="110"/>
      <c r="GG480" s="110"/>
      <c r="GH480" s="110"/>
      <c r="GI480" s="110"/>
      <c r="GJ480" s="110"/>
      <c r="GK480" s="110"/>
      <c r="GL480" s="110"/>
      <c r="GM480" s="110"/>
      <c r="GN480" s="110"/>
      <c r="GO480" s="110"/>
      <c r="GP480" s="110"/>
      <c r="GQ480" s="110"/>
      <c r="GR480" s="110"/>
      <c r="GS480" s="110"/>
      <c r="GT480" s="110"/>
      <c r="GU480" s="110"/>
      <c r="GV480" s="110"/>
      <c r="GW480" s="110"/>
      <c r="GX480" s="110"/>
      <c r="GY480" s="110"/>
      <c r="GZ480" s="110"/>
      <c r="HA480" s="110"/>
      <c r="HB480" s="110"/>
      <c r="HC480" s="110"/>
      <c r="HD480" s="110"/>
      <c r="HE480" s="110"/>
      <c r="HF480" s="110"/>
      <c r="HG480" s="110"/>
      <c r="HH480" s="110"/>
      <c r="HI480" s="110"/>
      <c r="HJ480" s="110"/>
      <c r="HK480" s="110"/>
      <c r="HL480" s="110"/>
      <c r="HM480" s="110"/>
      <c r="HN480" s="110"/>
      <c r="HO480" s="110"/>
      <c r="HP480" s="110"/>
    </row>
    <row r="481" spans="1:6" s="112" customFormat="1" ht="11.25">
      <c r="A481" s="103" t="s">
        <v>951</v>
      </c>
      <c r="B481" s="119" t="s">
        <v>952</v>
      </c>
      <c r="C481" s="139"/>
      <c r="D481" s="62">
        <f>SUM(D482:D483)</f>
        <v>659476.3400000001</v>
      </c>
      <c r="E481" s="62">
        <f>SUM(E482:E483)</f>
        <v>833943.76</v>
      </c>
      <c r="F481" s="62">
        <f>SUM(F482:F484)</f>
        <v>772986.02</v>
      </c>
    </row>
    <row r="482" spans="1:224" ht="18">
      <c r="A482" s="101" t="s">
        <v>1757</v>
      </c>
      <c r="B482" s="120" t="s">
        <v>1841</v>
      </c>
      <c r="C482" s="142" t="s">
        <v>87</v>
      </c>
      <c r="D482" s="64">
        <v>250654.89</v>
      </c>
      <c r="E482" s="64">
        <v>77590.13</v>
      </c>
      <c r="F482" s="64">
        <v>89649.21</v>
      </c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  <c r="AA482" s="110"/>
      <c r="AB482" s="110"/>
      <c r="AC482" s="110"/>
      <c r="AD482" s="110"/>
      <c r="AE482" s="110"/>
      <c r="AF482" s="110"/>
      <c r="AG482" s="110"/>
      <c r="AH482" s="110"/>
      <c r="AI482" s="110"/>
      <c r="AJ482" s="110"/>
      <c r="AK482" s="110"/>
      <c r="AL482" s="110"/>
      <c r="AM482" s="110"/>
      <c r="AN482" s="110"/>
      <c r="AO482" s="110"/>
      <c r="AP482" s="110"/>
      <c r="AQ482" s="110"/>
      <c r="AR482" s="110"/>
      <c r="AS482" s="110"/>
      <c r="AT482" s="110"/>
      <c r="AU482" s="110"/>
      <c r="AV482" s="110"/>
      <c r="AW482" s="110"/>
      <c r="AX482" s="110"/>
      <c r="AY482" s="110"/>
      <c r="AZ482" s="110"/>
      <c r="BA482" s="110"/>
      <c r="BB482" s="110"/>
      <c r="BC482" s="110"/>
      <c r="BD482" s="110"/>
      <c r="BE482" s="110"/>
      <c r="BF482" s="110"/>
      <c r="BG482" s="110"/>
      <c r="BH482" s="110"/>
      <c r="BI482" s="110"/>
      <c r="BJ482" s="110"/>
      <c r="BK482" s="110"/>
      <c r="BL482" s="110"/>
      <c r="BM482" s="110"/>
      <c r="BN482" s="110"/>
      <c r="BO482" s="110"/>
      <c r="BP482" s="110"/>
      <c r="BQ482" s="110"/>
      <c r="BR482" s="110"/>
      <c r="BS482" s="110"/>
      <c r="BT482" s="110"/>
      <c r="BU482" s="110"/>
      <c r="BV482" s="110"/>
      <c r="BW482" s="110"/>
      <c r="BX482" s="110"/>
      <c r="BY482" s="110"/>
      <c r="BZ482" s="110"/>
      <c r="CA482" s="110"/>
      <c r="CB482" s="110"/>
      <c r="CC482" s="110"/>
      <c r="CD482" s="110"/>
      <c r="CE482" s="110"/>
      <c r="CF482" s="110"/>
      <c r="CG482" s="110"/>
      <c r="CH482" s="110"/>
      <c r="CI482" s="110"/>
      <c r="CJ482" s="110"/>
      <c r="CK482" s="110"/>
      <c r="CL482" s="110"/>
      <c r="CM482" s="110"/>
      <c r="CN482" s="110"/>
      <c r="CO482" s="110"/>
      <c r="CP482" s="110"/>
      <c r="CQ482" s="110"/>
      <c r="CR482" s="110"/>
      <c r="CS482" s="110"/>
      <c r="CT482" s="110"/>
      <c r="CU482" s="110"/>
      <c r="CV482" s="110"/>
      <c r="CW482" s="110"/>
      <c r="CX482" s="110"/>
      <c r="CY482" s="110"/>
      <c r="CZ482" s="110"/>
      <c r="DA482" s="110"/>
      <c r="DB482" s="110"/>
      <c r="DC482" s="110"/>
      <c r="DD482" s="110"/>
      <c r="DE482" s="110"/>
      <c r="DF482" s="110"/>
      <c r="DG482" s="110"/>
      <c r="DH482" s="110"/>
      <c r="DI482" s="110"/>
      <c r="DJ482" s="110"/>
      <c r="DK482" s="110"/>
      <c r="DL482" s="110"/>
      <c r="DM482" s="110"/>
      <c r="DN482" s="110"/>
      <c r="DO482" s="110"/>
      <c r="DP482" s="110"/>
      <c r="DQ482" s="110"/>
      <c r="DR482" s="110"/>
      <c r="DS482" s="110"/>
      <c r="DT482" s="110"/>
      <c r="DU482" s="110"/>
      <c r="DV482" s="110"/>
      <c r="DW482" s="110"/>
      <c r="DX482" s="110"/>
      <c r="DY482" s="110"/>
      <c r="DZ482" s="110"/>
      <c r="EA482" s="110"/>
      <c r="EB482" s="110"/>
      <c r="EC482" s="110"/>
      <c r="ED482" s="110"/>
      <c r="EE482" s="110"/>
      <c r="EF482" s="110"/>
      <c r="EG482" s="110"/>
      <c r="EH482" s="110"/>
      <c r="EI482" s="110"/>
      <c r="EJ482" s="110"/>
      <c r="EK482" s="110"/>
      <c r="EL482" s="110"/>
      <c r="EM482" s="110"/>
      <c r="EN482" s="110"/>
      <c r="EO482" s="110"/>
      <c r="EP482" s="110"/>
      <c r="EQ482" s="110"/>
      <c r="ER482" s="110"/>
      <c r="ES482" s="110"/>
      <c r="ET482" s="110"/>
      <c r="EU482" s="110"/>
      <c r="EV482" s="110"/>
      <c r="EW482" s="110"/>
      <c r="EX482" s="110"/>
      <c r="EY482" s="110"/>
      <c r="EZ482" s="110"/>
      <c r="FA482" s="110"/>
      <c r="FB482" s="110"/>
      <c r="FC482" s="110"/>
      <c r="FD482" s="110"/>
      <c r="FE482" s="110"/>
      <c r="FF482" s="110"/>
      <c r="FG482" s="110"/>
      <c r="FH482" s="110"/>
      <c r="FI482" s="110"/>
      <c r="FJ482" s="110"/>
      <c r="FK482" s="110"/>
      <c r="FL482" s="110"/>
      <c r="FM482" s="110"/>
      <c r="FN482" s="110"/>
      <c r="FO482" s="110"/>
      <c r="FP482" s="110"/>
      <c r="FQ482" s="110"/>
      <c r="FR482" s="110"/>
      <c r="FS482" s="110"/>
      <c r="FT482" s="110"/>
      <c r="FU482" s="110"/>
      <c r="FV482" s="110"/>
      <c r="FW482" s="110"/>
      <c r="FX482" s="110"/>
      <c r="FY482" s="110"/>
      <c r="FZ482" s="110"/>
      <c r="GA482" s="110"/>
      <c r="GB482" s="110"/>
      <c r="GC482" s="110"/>
      <c r="GD482" s="110"/>
      <c r="GE482" s="110"/>
      <c r="GF482" s="110"/>
      <c r="GG482" s="110"/>
      <c r="GH482" s="110"/>
      <c r="GI482" s="110"/>
      <c r="GJ482" s="110"/>
      <c r="GK482" s="110"/>
      <c r="GL482" s="110"/>
      <c r="GM482" s="110"/>
      <c r="GN482" s="110"/>
      <c r="GO482" s="110"/>
      <c r="GP482" s="110"/>
      <c r="GQ482" s="110"/>
      <c r="GR482" s="110"/>
      <c r="GS482" s="110"/>
      <c r="GT482" s="110"/>
      <c r="GU482" s="110"/>
      <c r="GV482" s="110"/>
      <c r="GW482" s="110"/>
      <c r="GX482" s="110"/>
      <c r="GY482" s="110"/>
      <c r="GZ482" s="110"/>
      <c r="HA482" s="110"/>
      <c r="HB482" s="110"/>
      <c r="HC482" s="110"/>
      <c r="HD482" s="110"/>
      <c r="HE482" s="110"/>
      <c r="HF482" s="110"/>
      <c r="HG482" s="110"/>
      <c r="HH482" s="110"/>
      <c r="HI482" s="110"/>
      <c r="HJ482" s="110"/>
      <c r="HK482" s="110"/>
      <c r="HL482" s="110"/>
      <c r="HM482" s="110"/>
      <c r="HN482" s="110"/>
      <c r="HO482" s="110"/>
      <c r="HP482" s="110"/>
    </row>
    <row r="483" spans="1:224" ht="18">
      <c r="A483" s="101" t="s">
        <v>1765</v>
      </c>
      <c r="B483" s="120" t="s">
        <v>1842</v>
      </c>
      <c r="C483" s="142" t="s">
        <v>87</v>
      </c>
      <c r="D483" s="64">
        <v>408821.45</v>
      </c>
      <c r="E483" s="64">
        <v>756353.63</v>
      </c>
      <c r="F483" s="64">
        <v>682996.88</v>
      </c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0"/>
      <c r="AC483" s="110"/>
      <c r="AD483" s="110"/>
      <c r="AE483" s="110"/>
      <c r="AF483" s="110"/>
      <c r="AG483" s="110"/>
      <c r="AH483" s="110"/>
      <c r="AI483" s="110"/>
      <c r="AJ483" s="110"/>
      <c r="AK483" s="110"/>
      <c r="AL483" s="110"/>
      <c r="AM483" s="110"/>
      <c r="AN483" s="110"/>
      <c r="AO483" s="110"/>
      <c r="AP483" s="110"/>
      <c r="AQ483" s="110"/>
      <c r="AR483" s="110"/>
      <c r="AS483" s="110"/>
      <c r="AT483" s="110"/>
      <c r="AU483" s="110"/>
      <c r="AV483" s="110"/>
      <c r="AW483" s="110"/>
      <c r="AX483" s="110"/>
      <c r="AY483" s="110"/>
      <c r="AZ483" s="110"/>
      <c r="BA483" s="110"/>
      <c r="BB483" s="110"/>
      <c r="BC483" s="110"/>
      <c r="BD483" s="110"/>
      <c r="BE483" s="110"/>
      <c r="BF483" s="110"/>
      <c r="BG483" s="110"/>
      <c r="BH483" s="110"/>
      <c r="BI483" s="110"/>
      <c r="BJ483" s="110"/>
      <c r="BK483" s="110"/>
      <c r="BL483" s="110"/>
      <c r="BM483" s="110"/>
      <c r="BN483" s="110"/>
      <c r="BO483" s="110"/>
      <c r="BP483" s="110"/>
      <c r="BQ483" s="110"/>
      <c r="BR483" s="110"/>
      <c r="BS483" s="110"/>
      <c r="BT483" s="110"/>
      <c r="BU483" s="110"/>
      <c r="BV483" s="110"/>
      <c r="BW483" s="110"/>
      <c r="BX483" s="110"/>
      <c r="BY483" s="110"/>
      <c r="BZ483" s="110"/>
      <c r="CA483" s="110"/>
      <c r="CB483" s="110"/>
      <c r="CC483" s="110"/>
      <c r="CD483" s="110"/>
      <c r="CE483" s="110"/>
      <c r="CF483" s="110"/>
      <c r="CG483" s="110"/>
      <c r="CH483" s="110"/>
      <c r="CI483" s="110"/>
      <c r="CJ483" s="110"/>
      <c r="CK483" s="110"/>
      <c r="CL483" s="110"/>
      <c r="CM483" s="110"/>
      <c r="CN483" s="110"/>
      <c r="CO483" s="110"/>
      <c r="CP483" s="110"/>
      <c r="CQ483" s="110"/>
      <c r="CR483" s="110"/>
      <c r="CS483" s="110"/>
      <c r="CT483" s="110"/>
      <c r="CU483" s="110"/>
      <c r="CV483" s="110"/>
      <c r="CW483" s="110"/>
      <c r="CX483" s="110"/>
      <c r="CY483" s="110"/>
      <c r="CZ483" s="110"/>
      <c r="DA483" s="110"/>
      <c r="DB483" s="110"/>
      <c r="DC483" s="110"/>
      <c r="DD483" s="110"/>
      <c r="DE483" s="110"/>
      <c r="DF483" s="110"/>
      <c r="DG483" s="110"/>
      <c r="DH483" s="110"/>
      <c r="DI483" s="110"/>
      <c r="DJ483" s="110"/>
      <c r="DK483" s="110"/>
      <c r="DL483" s="110"/>
      <c r="DM483" s="110"/>
      <c r="DN483" s="110"/>
      <c r="DO483" s="110"/>
      <c r="DP483" s="110"/>
      <c r="DQ483" s="110"/>
      <c r="DR483" s="110"/>
      <c r="DS483" s="110"/>
      <c r="DT483" s="110"/>
      <c r="DU483" s="110"/>
      <c r="DV483" s="110"/>
      <c r="DW483" s="110"/>
      <c r="DX483" s="110"/>
      <c r="DY483" s="110"/>
      <c r="DZ483" s="110"/>
      <c r="EA483" s="110"/>
      <c r="EB483" s="110"/>
      <c r="EC483" s="110"/>
      <c r="ED483" s="110"/>
      <c r="EE483" s="110"/>
      <c r="EF483" s="110"/>
      <c r="EG483" s="110"/>
      <c r="EH483" s="110"/>
      <c r="EI483" s="110"/>
      <c r="EJ483" s="110"/>
      <c r="EK483" s="110"/>
      <c r="EL483" s="110"/>
      <c r="EM483" s="110"/>
      <c r="EN483" s="110"/>
      <c r="EO483" s="110"/>
      <c r="EP483" s="110"/>
      <c r="EQ483" s="110"/>
      <c r="ER483" s="110"/>
      <c r="ES483" s="110"/>
      <c r="ET483" s="110"/>
      <c r="EU483" s="110"/>
      <c r="EV483" s="110"/>
      <c r="EW483" s="110"/>
      <c r="EX483" s="110"/>
      <c r="EY483" s="110"/>
      <c r="EZ483" s="110"/>
      <c r="FA483" s="110"/>
      <c r="FB483" s="110"/>
      <c r="FC483" s="110"/>
      <c r="FD483" s="110"/>
      <c r="FE483" s="110"/>
      <c r="FF483" s="110"/>
      <c r="FG483" s="110"/>
      <c r="FH483" s="110"/>
      <c r="FI483" s="110"/>
      <c r="FJ483" s="110"/>
      <c r="FK483" s="110"/>
      <c r="FL483" s="110"/>
      <c r="FM483" s="110"/>
      <c r="FN483" s="110"/>
      <c r="FO483" s="110"/>
      <c r="FP483" s="110"/>
      <c r="FQ483" s="110"/>
      <c r="FR483" s="110"/>
      <c r="FS483" s="110"/>
      <c r="FT483" s="110"/>
      <c r="FU483" s="110"/>
      <c r="FV483" s="110"/>
      <c r="FW483" s="110"/>
      <c r="FX483" s="110"/>
      <c r="FY483" s="110"/>
      <c r="FZ483" s="110"/>
      <c r="GA483" s="110"/>
      <c r="GB483" s="110"/>
      <c r="GC483" s="110"/>
      <c r="GD483" s="110"/>
      <c r="GE483" s="110"/>
      <c r="GF483" s="110"/>
      <c r="GG483" s="110"/>
      <c r="GH483" s="110"/>
      <c r="GI483" s="110"/>
      <c r="GJ483" s="110"/>
      <c r="GK483" s="110"/>
      <c r="GL483" s="110"/>
      <c r="GM483" s="110"/>
      <c r="GN483" s="110"/>
      <c r="GO483" s="110"/>
      <c r="GP483" s="110"/>
      <c r="GQ483" s="110"/>
      <c r="GR483" s="110"/>
      <c r="GS483" s="110"/>
      <c r="GT483" s="110"/>
      <c r="GU483" s="110"/>
      <c r="GV483" s="110"/>
      <c r="GW483" s="110"/>
      <c r="GX483" s="110"/>
      <c r="GY483" s="110"/>
      <c r="GZ483" s="110"/>
      <c r="HA483" s="110"/>
      <c r="HB483" s="110"/>
      <c r="HC483" s="110"/>
      <c r="HD483" s="110"/>
      <c r="HE483" s="110"/>
      <c r="HF483" s="110"/>
      <c r="HG483" s="110"/>
      <c r="HH483" s="110"/>
      <c r="HI483" s="110"/>
      <c r="HJ483" s="110"/>
      <c r="HK483" s="110"/>
      <c r="HL483" s="110"/>
      <c r="HM483" s="110"/>
      <c r="HN483" s="110"/>
      <c r="HO483" s="110"/>
      <c r="HP483" s="110"/>
    </row>
    <row r="484" spans="1:224" ht="12.75">
      <c r="A484" s="101" t="s">
        <v>1979</v>
      </c>
      <c r="B484" s="120" t="s">
        <v>1989</v>
      </c>
      <c r="C484" s="142" t="s">
        <v>91</v>
      </c>
      <c r="D484" s="64"/>
      <c r="E484" s="64"/>
      <c r="F484" s="64">
        <v>339.93</v>
      </c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0"/>
      <c r="AC484" s="110"/>
      <c r="AD484" s="110"/>
      <c r="AE484" s="110"/>
      <c r="AF484" s="110"/>
      <c r="AG484" s="110"/>
      <c r="AH484" s="110"/>
      <c r="AI484" s="110"/>
      <c r="AJ484" s="110"/>
      <c r="AK484" s="110"/>
      <c r="AL484" s="110"/>
      <c r="AM484" s="110"/>
      <c r="AN484" s="110"/>
      <c r="AO484" s="110"/>
      <c r="AP484" s="110"/>
      <c r="AQ484" s="110"/>
      <c r="AR484" s="110"/>
      <c r="AS484" s="110"/>
      <c r="AT484" s="110"/>
      <c r="AU484" s="110"/>
      <c r="AV484" s="110"/>
      <c r="AW484" s="110"/>
      <c r="AX484" s="110"/>
      <c r="AY484" s="110"/>
      <c r="AZ484" s="110"/>
      <c r="BA484" s="110"/>
      <c r="BB484" s="110"/>
      <c r="BC484" s="110"/>
      <c r="BD484" s="110"/>
      <c r="BE484" s="110"/>
      <c r="BF484" s="110"/>
      <c r="BG484" s="110"/>
      <c r="BH484" s="110"/>
      <c r="BI484" s="110"/>
      <c r="BJ484" s="110"/>
      <c r="BK484" s="110"/>
      <c r="BL484" s="110"/>
      <c r="BM484" s="110"/>
      <c r="BN484" s="110"/>
      <c r="BO484" s="110"/>
      <c r="BP484" s="110"/>
      <c r="BQ484" s="110"/>
      <c r="BR484" s="110"/>
      <c r="BS484" s="110"/>
      <c r="BT484" s="110"/>
      <c r="BU484" s="110"/>
      <c r="BV484" s="110"/>
      <c r="BW484" s="110"/>
      <c r="BX484" s="110"/>
      <c r="BY484" s="110"/>
      <c r="BZ484" s="110"/>
      <c r="CA484" s="110"/>
      <c r="CB484" s="110"/>
      <c r="CC484" s="110"/>
      <c r="CD484" s="110"/>
      <c r="CE484" s="110"/>
      <c r="CF484" s="110"/>
      <c r="CG484" s="110"/>
      <c r="CH484" s="110"/>
      <c r="CI484" s="110"/>
      <c r="CJ484" s="110"/>
      <c r="CK484" s="110"/>
      <c r="CL484" s="110"/>
      <c r="CM484" s="110"/>
      <c r="CN484" s="110"/>
      <c r="CO484" s="110"/>
      <c r="CP484" s="110"/>
      <c r="CQ484" s="110"/>
      <c r="CR484" s="110"/>
      <c r="CS484" s="110"/>
      <c r="CT484" s="110"/>
      <c r="CU484" s="110"/>
      <c r="CV484" s="110"/>
      <c r="CW484" s="110"/>
      <c r="CX484" s="110"/>
      <c r="CY484" s="110"/>
      <c r="CZ484" s="110"/>
      <c r="DA484" s="110"/>
      <c r="DB484" s="110"/>
      <c r="DC484" s="110"/>
      <c r="DD484" s="110"/>
      <c r="DE484" s="110"/>
      <c r="DF484" s="110"/>
      <c r="DG484" s="110"/>
      <c r="DH484" s="110"/>
      <c r="DI484" s="110"/>
      <c r="DJ484" s="110"/>
      <c r="DK484" s="110"/>
      <c r="DL484" s="110"/>
      <c r="DM484" s="110"/>
      <c r="DN484" s="110"/>
      <c r="DO484" s="110"/>
      <c r="DP484" s="110"/>
      <c r="DQ484" s="110"/>
      <c r="DR484" s="110"/>
      <c r="DS484" s="110"/>
      <c r="DT484" s="110"/>
      <c r="DU484" s="110"/>
      <c r="DV484" s="110"/>
      <c r="DW484" s="110"/>
      <c r="DX484" s="110"/>
      <c r="DY484" s="110"/>
      <c r="DZ484" s="110"/>
      <c r="EA484" s="110"/>
      <c r="EB484" s="110"/>
      <c r="EC484" s="110"/>
      <c r="ED484" s="110"/>
      <c r="EE484" s="110"/>
      <c r="EF484" s="110"/>
      <c r="EG484" s="110"/>
      <c r="EH484" s="110"/>
      <c r="EI484" s="110"/>
      <c r="EJ484" s="110"/>
      <c r="EK484" s="110"/>
      <c r="EL484" s="110"/>
      <c r="EM484" s="110"/>
      <c r="EN484" s="110"/>
      <c r="EO484" s="110"/>
      <c r="EP484" s="110"/>
      <c r="EQ484" s="110"/>
      <c r="ER484" s="110"/>
      <c r="ES484" s="110"/>
      <c r="ET484" s="110"/>
      <c r="EU484" s="110"/>
      <c r="EV484" s="110"/>
      <c r="EW484" s="110"/>
      <c r="EX484" s="110"/>
      <c r="EY484" s="110"/>
      <c r="EZ484" s="110"/>
      <c r="FA484" s="110"/>
      <c r="FB484" s="110"/>
      <c r="FC484" s="110"/>
      <c r="FD484" s="110"/>
      <c r="FE484" s="110"/>
      <c r="FF484" s="110"/>
      <c r="FG484" s="110"/>
      <c r="FH484" s="110"/>
      <c r="FI484" s="110"/>
      <c r="FJ484" s="110"/>
      <c r="FK484" s="110"/>
      <c r="FL484" s="110"/>
      <c r="FM484" s="110"/>
      <c r="FN484" s="110"/>
      <c r="FO484" s="110"/>
      <c r="FP484" s="110"/>
      <c r="FQ484" s="110"/>
      <c r="FR484" s="110"/>
      <c r="FS484" s="110"/>
      <c r="FT484" s="110"/>
      <c r="FU484" s="110"/>
      <c r="FV484" s="110"/>
      <c r="FW484" s="110"/>
      <c r="FX484" s="110"/>
      <c r="FY484" s="110"/>
      <c r="FZ484" s="110"/>
      <c r="GA484" s="110"/>
      <c r="GB484" s="110"/>
      <c r="GC484" s="110"/>
      <c r="GD484" s="110"/>
      <c r="GE484" s="110"/>
      <c r="GF484" s="110"/>
      <c r="GG484" s="110"/>
      <c r="GH484" s="110"/>
      <c r="GI484" s="110"/>
      <c r="GJ484" s="110"/>
      <c r="GK484" s="110"/>
      <c r="GL484" s="110"/>
      <c r="GM484" s="110"/>
      <c r="GN484" s="110"/>
      <c r="GO484" s="110"/>
      <c r="GP484" s="110"/>
      <c r="GQ484" s="110"/>
      <c r="GR484" s="110"/>
      <c r="GS484" s="110"/>
      <c r="GT484" s="110"/>
      <c r="GU484" s="110"/>
      <c r="GV484" s="110"/>
      <c r="GW484" s="110"/>
      <c r="GX484" s="110"/>
      <c r="GY484" s="110"/>
      <c r="GZ484" s="110"/>
      <c r="HA484" s="110"/>
      <c r="HB484" s="110"/>
      <c r="HC484" s="110"/>
      <c r="HD484" s="110"/>
      <c r="HE484" s="110"/>
      <c r="HF484" s="110"/>
      <c r="HG484" s="110"/>
      <c r="HH484" s="110"/>
      <c r="HI484" s="110"/>
      <c r="HJ484" s="110"/>
      <c r="HK484" s="110"/>
      <c r="HL484" s="110"/>
      <c r="HM484" s="110"/>
      <c r="HN484" s="110"/>
      <c r="HO484" s="110"/>
      <c r="HP484" s="110"/>
    </row>
    <row r="485" spans="1:6" ht="18" customHeight="1">
      <c r="A485" s="135" t="s">
        <v>1229</v>
      </c>
      <c r="B485" s="136" t="s">
        <v>1990</v>
      </c>
      <c r="C485" s="137"/>
      <c r="D485" s="138">
        <f aca="true" t="shared" si="3" ref="D485:F487">D486</f>
        <v>29392.2</v>
      </c>
      <c r="E485" s="138">
        <f t="shared" si="3"/>
        <v>36438.62</v>
      </c>
      <c r="F485" s="138">
        <f t="shared" si="3"/>
        <v>36044.86</v>
      </c>
    </row>
    <row r="486" spans="1:224" ht="22.5">
      <c r="A486" s="103" t="s">
        <v>1231</v>
      </c>
      <c r="B486" s="119" t="s">
        <v>1423</v>
      </c>
      <c r="C486" s="139"/>
      <c r="D486" s="62">
        <f t="shared" si="3"/>
        <v>29392.2</v>
      </c>
      <c r="E486" s="62">
        <f t="shared" si="3"/>
        <v>36438.62</v>
      </c>
      <c r="F486" s="62">
        <f t="shared" si="3"/>
        <v>36044.86</v>
      </c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  <c r="AA486" s="110"/>
      <c r="AB486" s="110"/>
      <c r="AC486" s="110"/>
      <c r="AD486" s="110"/>
      <c r="AE486" s="110"/>
      <c r="AF486" s="110"/>
      <c r="AG486" s="110"/>
      <c r="AH486" s="110"/>
      <c r="AI486" s="110"/>
      <c r="AJ486" s="110"/>
      <c r="AK486" s="110"/>
      <c r="AL486" s="110"/>
      <c r="AM486" s="110"/>
      <c r="AN486" s="110"/>
      <c r="AO486" s="110"/>
      <c r="AP486" s="110"/>
      <c r="AQ486" s="110"/>
      <c r="AR486" s="110"/>
      <c r="AS486" s="110"/>
      <c r="AT486" s="110"/>
      <c r="AU486" s="110"/>
      <c r="AV486" s="110"/>
      <c r="AW486" s="110"/>
      <c r="AX486" s="110"/>
      <c r="AY486" s="110"/>
      <c r="AZ486" s="110"/>
      <c r="BA486" s="110"/>
      <c r="BB486" s="110"/>
      <c r="BC486" s="110"/>
      <c r="BD486" s="110"/>
      <c r="BE486" s="110"/>
      <c r="BF486" s="110"/>
      <c r="BG486" s="110"/>
      <c r="BH486" s="110"/>
      <c r="BI486" s="110"/>
      <c r="BJ486" s="110"/>
      <c r="BK486" s="110"/>
      <c r="BL486" s="110"/>
      <c r="BM486" s="110"/>
      <c r="BN486" s="110"/>
      <c r="BO486" s="110"/>
      <c r="BP486" s="110"/>
      <c r="BQ486" s="110"/>
      <c r="BR486" s="110"/>
      <c r="BS486" s="110"/>
      <c r="BT486" s="110"/>
      <c r="BU486" s="110"/>
      <c r="BV486" s="110"/>
      <c r="BW486" s="110"/>
      <c r="BX486" s="110"/>
      <c r="BY486" s="110"/>
      <c r="BZ486" s="110"/>
      <c r="CA486" s="110"/>
      <c r="CB486" s="110"/>
      <c r="CC486" s="110"/>
      <c r="CD486" s="110"/>
      <c r="CE486" s="110"/>
      <c r="CF486" s="110"/>
      <c r="CG486" s="110"/>
      <c r="CH486" s="110"/>
      <c r="CI486" s="110"/>
      <c r="CJ486" s="110"/>
      <c r="CK486" s="110"/>
      <c r="CL486" s="110"/>
      <c r="CM486" s="110"/>
      <c r="CN486" s="110"/>
      <c r="CO486" s="110"/>
      <c r="CP486" s="110"/>
      <c r="CQ486" s="110"/>
      <c r="CR486" s="110"/>
      <c r="CS486" s="110"/>
      <c r="CT486" s="110"/>
      <c r="CU486" s="110"/>
      <c r="CV486" s="110"/>
      <c r="CW486" s="110"/>
      <c r="CX486" s="110"/>
      <c r="CY486" s="110"/>
      <c r="CZ486" s="110"/>
      <c r="DA486" s="110"/>
      <c r="DB486" s="110"/>
      <c r="DC486" s="110"/>
      <c r="DD486" s="110"/>
      <c r="DE486" s="110"/>
      <c r="DF486" s="110"/>
      <c r="DG486" s="110"/>
      <c r="DH486" s="110"/>
      <c r="DI486" s="110"/>
      <c r="DJ486" s="110"/>
      <c r="DK486" s="110"/>
      <c r="DL486" s="110"/>
      <c r="DM486" s="110"/>
      <c r="DN486" s="110"/>
      <c r="DO486" s="110"/>
      <c r="DP486" s="110"/>
      <c r="DQ486" s="110"/>
      <c r="DR486" s="110"/>
      <c r="DS486" s="110"/>
      <c r="DT486" s="110"/>
      <c r="DU486" s="110"/>
      <c r="DV486" s="110"/>
      <c r="DW486" s="110"/>
      <c r="DX486" s="110"/>
      <c r="DY486" s="110"/>
      <c r="DZ486" s="110"/>
      <c r="EA486" s="110"/>
      <c r="EB486" s="110"/>
      <c r="EC486" s="110"/>
      <c r="ED486" s="110"/>
      <c r="EE486" s="110"/>
      <c r="EF486" s="110"/>
      <c r="EG486" s="110"/>
      <c r="EH486" s="110"/>
      <c r="EI486" s="110"/>
      <c r="EJ486" s="110"/>
      <c r="EK486" s="110"/>
      <c r="EL486" s="110"/>
      <c r="EM486" s="110"/>
      <c r="EN486" s="110"/>
      <c r="EO486" s="110"/>
      <c r="EP486" s="110"/>
      <c r="EQ486" s="110"/>
      <c r="ER486" s="110"/>
      <c r="ES486" s="110"/>
      <c r="ET486" s="110"/>
      <c r="EU486" s="110"/>
      <c r="EV486" s="110"/>
      <c r="EW486" s="110"/>
      <c r="EX486" s="110"/>
      <c r="EY486" s="110"/>
      <c r="EZ486" s="110"/>
      <c r="FA486" s="110"/>
      <c r="FB486" s="110"/>
      <c r="FC486" s="110"/>
      <c r="FD486" s="110"/>
      <c r="FE486" s="110"/>
      <c r="FF486" s="110"/>
      <c r="FG486" s="110"/>
      <c r="FH486" s="110"/>
      <c r="FI486" s="110"/>
      <c r="FJ486" s="110"/>
      <c r="FK486" s="110"/>
      <c r="FL486" s="110"/>
      <c r="FM486" s="110"/>
      <c r="FN486" s="110"/>
      <c r="FO486" s="110"/>
      <c r="FP486" s="110"/>
      <c r="FQ486" s="110"/>
      <c r="FR486" s="110"/>
      <c r="FS486" s="110"/>
      <c r="FT486" s="110"/>
      <c r="FU486" s="110"/>
      <c r="FV486" s="110"/>
      <c r="FW486" s="110"/>
      <c r="FX486" s="110"/>
      <c r="FY486" s="110"/>
      <c r="FZ486" s="110"/>
      <c r="GA486" s="110"/>
      <c r="GB486" s="110"/>
      <c r="GC486" s="110"/>
      <c r="GD486" s="110"/>
      <c r="GE486" s="110"/>
      <c r="GF486" s="110"/>
      <c r="GG486" s="110"/>
      <c r="GH486" s="110"/>
      <c r="GI486" s="110"/>
      <c r="GJ486" s="110"/>
      <c r="GK486" s="110"/>
      <c r="GL486" s="110"/>
      <c r="GM486" s="110"/>
      <c r="GN486" s="110"/>
      <c r="GO486" s="110"/>
      <c r="GP486" s="110"/>
      <c r="GQ486" s="110"/>
      <c r="GR486" s="110"/>
      <c r="GS486" s="110"/>
      <c r="GT486" s="110"/>
      <c r="GU486" s="110"/>
      <c r="GV486" s="110"/>
      <c r="GW486" s="110"/>
      <c r="GX486" s="110"/>
      <c r="GY486" s="110"/>
      <c r="GZ486" s="110"/>
      <c r="HA486" s="110"/>
      <c r="HB486" s="110"/>
      <c r="HC486" s="110"/>
      <c r="HD486" s="110"/>
      <c r="HE486" s="110"/>
      <c r="HF486" s="110"/>
      <c r="HG486" s="110"/>
      <c r="HH486" s="110"/>
      <c r="HI486" s="110"/>
      <c r="HJ486" s="110"/>
      <c r="HK486" s="110"/>
      <c r="HL486" s="110"/>
      <c r="HM486" s="110"/>
      <c r="HN486" s="110"/>
      <c r="HO486" s="110"/>
      <c r="HP486" s="110"/>
    </row>
    <row r="487" spans="1:224" ht="20.25" customHeight="1">
      <c r="A487" s="101" t="s">
        <v>1233</v>
      </c>
      <c r="B487" s="120" t="s">
        <v>1234</v>
      </c>
      <c r="C487" s="142"/>
      <c r="D487" s="64">
        <f t="shared" si="3"/>
        <v>29392.2</v>
      </c>
      <c r="E487" s="64">
        <f t="shared" si="3"/>
        <v>36438.62</v>
      </c>
      <c r="F487" s="64">
        <f t="shared" si="3"/>
        <v>36044.86</v>
      </c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0"/>
      <c r="AC487" s="110"/>
      <c r="AD487" s="110"/>
      <c r="AE487" s="110"/>
      <c r="AF487" s="110"/>
      <c r="AG487" s="110"/>
      <c r="AH487" s="110"/>
      <c r="AI487" s="110"/>
      <c r="AJ487" s="110"/>
      <c r="AK487" s="110"/>
      <c r="AL487" s="110"/>
      <c r="AM487" s="110"/>
      <c r="AN487" s="110"/>
      <c r="AO487" s="110"/>
      <c r="AP487" s="110"/>
      <c r="AQ487" s="110"/>
      <c r="AR487" s="110"/>
      <c r="AS487" s="110"/>
      <c r="AT487" s="110"/>
      <c r="AU487" s="110"/>
      <c r="AV487" s="110"/>
      <c r="AW487" s="110"/>
      <c r="AX487" s="110"/>
      <c r="AY487" s="110"/>
      <c r="AZ487" s="110"/>
      <c r="BA487" s="110"/>
      <c r="BB487" s="110"/>
      <c r="BC487" s="110"/>
      <c r="BD487" s="110"/>
      <c r="BE487" s="110"/>
      <c r="BF487" s="110"/>
      <c r="BG487" s="110"/>
      <c r="BH487" s="110"/>
      <c r="BI487" s="110"/>
      <c r="BJ487" s="110"/>
      <c r="BK487" s="110"/>
      <c r="BL487" s="110"/>
      <c r="BM487" s="110"/>
      <c r="BN487" s="110"/>
      <c r="BO487" s="110"/>
      <c r="BP487" s="110"/>
      <c r="BQ487" s="110"/>
      <c r="BR487" s="110"/>
      <c r="BS487" s="110"/>
      <c r="BT487" s="110"/>
      <c r="BU487" s="110"/>
      <c r="BV487" s="110"/>
      <c r="BW487" s="110"/>
      <c r="BX487" s="110"/>
      <c r="BY487" s="110"/>
      <c r="BZ487" s="110"/>
      <c r="CA487" s="110"/>
      <c r="CB487" s="110"/>
      <c r="CC487" s="110"/>
      <c r="CD487" s="110"/>
      <c r="CE487" s="110"/>
      <c r="CF487" s="110"/>
      <c r="CG487" s="110"/>
      <c r="CH487" s="110"/>
      <c r="CI487" s="110"/>
      <c r="CJ487" s="110"/>
      <c r="CK487" s="110"/>
      <c r="CL487" s="110"/>
      <c r="CM487" s="110"/>
      <c r="CN487" s="110"/>
      <c r="CO487" s="110"/>
      <c r="CP487" s="110"/>
      <c r="CQ487" s="110"/>
      <c r="CR487" s="110"/>
      <c r="CS487" s="110"/>
      <c r="CT487" s="110"/>
      <c r="CU487" s="110"/>
      <c r="CV487" s="110"/>
      <c r="CW487" s="110"/>
      <c r="CX487" s="110"/>
      <c r="CY487" s="110"/>
      <c r="CZ487" s="110"/>
      <c r="DA487" s="110"/>
      <c r="DB487" s="110"/>
      <c r="DC487" s="110"/>
      <c r="DD487" s="110"/>
      <c r="DE487" s="110"/>
      <c r="DF487" s="110"/>
      <c r="DG487" s="110"/>
      <c r="DH487" s="110"/>
      <c r="DI487" s="110"/>
      <c r="DJ487" s="110"/>
      <c r="DK487" s="110"/>
      <c r="DL487" s="110"/>
      <c r="DM487" s="110"/>
      <c r="DN487" s="110"/>
      <c r="DO487" s="110"/>
      <c r="DP487" s="110"/>
      <c r="DQ487" s="110"/>
      <c r="DR487" s="110"/>
      <c r="DS487" s="110"/>
      <c r="DT487" s="110"/>
      <c r="DU487" s="110"/>
      <c r="DV487" s="110"/>
      <c r="DW487" s="110"/>
      <c r="DX487" s="110"/>
      <c r="DY487" s="110"/>
      <c r="DZ487" s="110"/>
      <c r="EA487" s="110"/>
      <c r="EB487" s="110"/>
      <c r="EC487" s="110"/>
      <c r="ED487" s="110"/>
      <c r="EE487" s="110"/>
      <c r="EF487" s="110"/>
      <c r="EG487" s="110"/>
      <c r="EH487" s="110"/>
      <c r="EI487" s="110"/>
      <c r="EJ487" s="110"/>
      <c r="EK487" s="110"/>
      <c r="EL487" s="110"/>
      <c r="EM487" s="110"/>
      <c r="EN487" s="110"/>
      <c r="EO487" s="110"/>
      <c r="EP487" s="110"/>
      <c r="EQ487" s="110"/>
      <c r="ER487" s="110"/>
      <c r="ES487" s="110"/>
      <c r="ET487" s="110"/>
      <c r="EU487" s="110"/>
      <c r="EV487" s="110"/>
      <c r="EW487" s="110"/>
      <c r="EX487" s="110"/>
      <c r="EY487" s="110"/>
      <c r="EZ487" s="110"/>
      <c r="FA487" s="110"/>
      <c r="FB487" s="110"/>
      <c r="FC487" s="110"/>
      <c r="FD487" s="110"/>
      <c r="FE487" s="110"/>
      <c r="FF487" s="110"/>
      <c r="FG487" s="110"/>
      <c r="FH487" s="110"/>
      <c r="FI487" s="110"/>
      <c r="FJ487" s="110"/>
      <c r="FK487" s="110"/>
      <c r="FL487" s="110"/>
      <c r="FM487" s="110"/>
      <c r="FN487" s="110"/>
      <c r="FO487" s="110"/>
      <c r="FP487" s="110"/>
      <c r="FQ487" s="110"/>
      <c r="FR487" s="110"/>
      <c r="FS487" s="110"/>
      <c r="FT487" s="110"/>
      <c r="FU487" s="110"/>
      <c r="FV487" s="110"/>
      <c r="FW487" s="110"/>
      <c r="FX487" s="110"/>
      <c r="FY487" s="110"/>
      <c r="FZ487" s="110"/>
      <c r="GA487" s="110"/>
      <c r="GB487" s="110"/>
      <c r="GC487" s="110"/>
      <c r="GD487" s="110"/>
      <c r="GE487" s="110"/>
      <c r="GF487" s="110"/>
      <c r="GG487" s="110"/>
      <c r="GH487" s="110"/>
      <c r="GI487" s="110"/>
      <c r="GJ487" s="110"/>
      <c r="GK487" s="110"/>
      <c r="GL487" s="110"/>
      <c r="GM487" s="110"/>
      <c r="GN487" s="110"/>
      <c r="GO487" s="110"/>
      <c r="GP487" s="110"/>
      <c r="GQ487" s="110"/>
      <c r="GR487" s="110"/>
      <c r="GS487" s="110"/>
      <c r="GT487" s="110"/>
      <c r="GU487" s="110"/>
      <c r="GV487" s="110"/>
      <c r="GW487" s="110"/>
      <c r="GX487" s="110"/>
      <c r="GY487" s="110"/>
      <c r="GZ487" s="110"/>
      <c r="HA487" s="110"/>
      <c r="HB487" s="110"/>
      <c r="HC487" s="110"/>
      <c r="HD487" s="110"/>
      <c r="HE487" s="110"/>
      <c r="HF487" s="110"/>
      <c r="HG487" s="110"/>
      <c r="HH487" s="110"/>
      <c r="HI487" s="110"/>
      <c r="HJ487" s="110"/>
      <c r="HK487" s="110"/>
      <c r="HL487" s="110"/>
      <c r="HM487" s="110"/>
      <c r="HN487" s="110"/>
      <c r="HO487" s="110"/>
      <c r="HP487" s="110"/>
    </row>
    <row r="488" spans="1:224" ht="17.25" customHeight="1">
      <c r="A488" s="101" t="s">
        <v>1235</v>
      </c>
      <c r="B488" s="120" t="s">
        <v>1424</v>
      </c>
      <c r="C488" s="142" t="s">
        <v>192</v>
      </c>
      <c r="D488" s="64">
        <v>29392.2</v>
      </c>
      <c r="E488" s="64">
        <v>36438.62</v>
      </c>
      <c r="F488" s="64">
        <v>36044.86</v>
      </c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0"/>
      <c r="AC488" s="110"/>
      <c r="AD488" s="110"/>
      <c r="AE488" s="110"/>
      <c r="AF488" s="110"/>
      <c r="AG488" s="110"/>
      <c r="AH488" s="110"/>
      <c r="AI488" s="110"/>
      <c r="AJ488" s="110"/>
      <c r="AK488" s="110"/>
      <c r="AL488" s="110"/>
      <c r="AM488" s="110"/>
      <c r="AN488" s="110"/>
      <c r="AO488" s="110"/>
      <c r="AP488" s="110"/>
      <c r="AQ488" s="110"/>
      <c r="AR488" s="110"/>
      <c r="AS488" s="110"/>
      <c r="AT488" s="110"/>
      <c r="AU488" s="110"/>
      <c r="AV488" s="110"/>
      <c r="AW488" s="110"/>
      <c r="AX488" s="110"/>
      <c r="AY488" s="110"/>
      <c r="AZ488" s="110"/>
      <c r="BA488" s="110"/>
      <c r="BB488" s="110"/>
      <c r="BC488" s="110"/>
      <c r="BD488" s="110"/>
      <c r="BE488" s="110"/>
      <c r="BF488" s="110"/>
      <c r="BG488" s="110"/>
      <c r="BH488" s="110"/>
      <c r="BI488" s="110"/>
      <c r="BJ488" s="110"/>
      <c r="BK488" s="110"/>
      <c r="BL488" s="110"/>
      <c r="BM488" s="110"/>
      <c r="BN488" s="110"/>
      <c r="BO488" s="110"/>
      <c r="BP488" s="110"/>
      <c r="BQ488" s="110"/>
      <c r="BR488" s="110"/>
      <c r="BS488" s="110"/>
      <c r="BT488" s="110"/>
      <c r="BU488" s="110"/>
      <c r="BV488" s="110"/>
      <c r="BW488" s="110"/>
      <c r="BX488" s="110"/>
      <c r="BY488" s="110"/>
      <c r="BZ488" s="110"/>
      <c r="CA488" s="110"/>
      <c r="CB488" s="110"/>
      <c r="CC488" s="110"/>
      <c r="CD488" s="110"/>
      <c r="CE488" s="110"/>
      <c r="CF488" s="110"/>
      <c r="CG488" s="110"/>
      <c r="CH488" s="110"/>
      <c r="CI488" s="110"/>
      <c r="CJ488" s="110"/>
      <c r="CK488" s="110"/>
      <c r="CL488" s="110"/>
      <c r="CM488" s="110"/>
      <c r="CN488" s="110"/>
      <c r="CO488" s="110"/>
      <c r="CP488" s="110"/>
      <c r="CQ488" s="110"/>
      <c r="CR488" s="110"/>
      <c r="CS488" s="110"/>
      <c r="CT488" s="110"/>
      <c r="CU488" s="110"/>
      <c r="CV488" s="110"/>
      <c r="CW488" s="110"/>
      <c r="CX488" s="110"/>
      <c r="CY488" s="110"/>
      <c r="CZ488" s="110"/>
      <c r="DA488" s="110"/>
      <c r="DB488" s="110"/>
      <c r="DC488" s="110"/>
      <c r="DD488" s="110"/>
      <c r="DE488" s="110"/>
      <c r="DF488" s="110"/>
      <c r="DG488" s="110"/>
      <c r="DH488" s="110"/>
      <c r="DI488" s="110"/>
      <c r="DJ488" s="110"/>
      <c r="DK488" s="110"/>
      <c r="DL488" s="110"/>
      <c r="DM488" s="110"/>
      <c r="DN488" s="110"/>
      <c r="DO488" s="110"/>
      <c r="DP488" s="110"/>
      <c r="DQ488" s="110"/>
      <c r="DR488" s="110"/>
      <c r="DS488" s="110"/>
      <c r="DT488" s="110"/>
      <c r="DU488" s="110"/>
      <c r="DV488" s="110"/>
      <c r="DW488" s="110"/>
      <c r="DX488" s="110"/>
      <c r="DY488" s="110"/>
      <c r="DZ488" s="110"/>
      <c r="EA488" s="110"/>
      <c r="EB488" s="110"/>
      <c r="EC488" s="110"/>
      <c r="ED488" s="110"/>
      <c r="EE488" s="110"/>
      <c r="EF488" s="110"/>
      <c r="EG488" s="110"/>
      <c r="EH488" s="110"/>
      <c r="EI488" s="110"/>
      <c r="EJ488" s="110"/>
      <c r="EK488" s="110"/>
      <c r="EL488" s="110"/>
      <c r="EM488" s="110"/>
      <c r="EN488" s="110"/>
      <c r="EO488" s="110"/>
      <c r="EP488" s="110"/>
      <c r="EQ488" s="110"/>
      <c r="ER488" s="110"/>
      <c r="ES488" s="110"/>
      <c r="ET488" s="110"/>
      <c r="EU488" s="110"/>
      <c r="EV488" s="110"/>
      <c r="EW488" s="110"/>
      <c r="EX488" s="110"/>
      <c r="EY488" s="110"/>
      <c r="EZ488" s="110"/>
      <c r="FA488" s="110"/>
      <c r="FB488" s="110"/>
      <c r="FC488" s="110"/>
      <c r="FD488" s="110"/>
      <c r="FE488" s="110"/>
      <c r="FF488" s="110"/>
      <c r="FG488" s="110"/>
      <c r="FH488" s="110"/>
      <c r="FI488" s="110"/>
      <c r="FJ488" s="110"/>
      <c r="FK488" s="110"/>
      <c r="FL488" s="110"/>
      <c r="FM488" s="110"/>
      <c r="FN488" s="110"/>
      <c r="FO488" s="110"/>
      <c r="FP488" s="110"/>
      <c r="FQ488" s="110"/>
      <c r="FR488" s="110"/>
      <c r="FS488" s="110"/>
      <c r="FT488" s="110"/>
      <c r="FU488" s="110"/>
      <c r="FV488" s="110"/>
      <c r="FW488" s="110"/>
      <c r="FX488" s="110"/>
      <c r="FY488" s="110"/>
      <c r="FZ488" s="110"/>
      <c r="GA488" s="110"/>
      <c r="GB488" s="110"/>
      <c r="GC488" s="110"/>
      <c r="GD488" s="110"/>
      <c r="GE488" s="110"/>
      <c r="GF488" s="110"/>
      <c r="GG488" s="110"/>
      <c r="GH488" s="110"/>
      <c r="GI488" s="110"/>
      <c r="GJ488" s="110"/>
      <c r="GK488" s="110"/>
      <c r="GL488" s="110"/>
      <c r="GM488" s="110"/>
      <c r="GN488" s="110"/>
      <c r="GO488" s="110"/>
      <c r="GP488" s="110"/>
      <c r="GQ488" s="110"/>
      <c r="GR488" s="110"/>
      <c r="GS488" s="110"/>
      <c r="GT488" s="110"/>
      <c r="GU488" s="110"/>
      <c r="GV488" s="110"/>
      <c r="GW488" s="110"/>
      <c r="GX488" s="110"/>
      <c r="GY488" s="110"/>
      <c r="GZ488" s="110"/>
      <c r="HA488" s="110"/>
      <c r="HB488" s="110"/>
      <c r="HC488" s="110"/>
      <c r="HD488" s="110"/>
      <c r="HE488" s="110"/>
      <c r="HF488" s="110"/>
      <c r="HG488" s="110"/>
      <c r="HH488" s="110"/>
      <c r="HI488" s="110"/>
      <c r="HJ488" s="110"/>
      <c r="HK488" s="110"/>
      <c r="HL488" s="110"/>
      <c r="HM488" s="110"/>
      <c r="HN488" s="110"/>
      <c r="HO488" s="110"/>
      <c r="HP488" s="110"/>
    </row>
    <row r="489" spans="1:224" ht="22.5">
      <c r="A489" s="135" t="s">
        <v>303</v>
      </c>
      <c r="B489" s="136" t="s">
        <v>304</v>
      </c>
      <c r="C489" s="137"/>
      <c r="D489" s="138">
        <f>D490</f>
        <v>185091.03</v>
      </c>
      <c r="E489" s="138">
        <f>E490</f>
        <v>367208.44000000006</v>
      </c>
      <c r="F489" s="138">
        <f>F490</f>
        <v>140104.63</v>
      </c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  <c r="AA489" s="110"/>
      <c r="AB489" s="110"/>
      <c r="AC489" s="110"/>
      <c r="AD489" s="110"/>
      <c r="AE489" s="110"/>
      <c r="AF489" s="110"/>
      <c r="AG489" s="110"/>
      <c r="AH489" s="110"/>
      <c r="AI489" s="110"/>
      <c r="AJ489" s="110"/>
      <c r="AK489" s="110"/>
      <c r="AL489" s="110"/>
      <c r="AM489" s="110"/>
      <c r="AN489" s="110"/>
      <c r="AO489" s="110"/>
      <c r="AP489" s="110"/>
      <c r="AQ489" s="110"/>
      <c r="AR489" s="110"/>
      <c r="AS489" s="110"/>
      <c r="AT489" s="110"/>
      <c r="AU489" s="110"/>
      <c r="AV489" s="110"/>
      <c r="AW489" s="110"/>
      <c r="AX489" s="110"/>
      <c r="AY489" s="110"/>
      <c r="AZ489" s="110"/>
      <c r="BA489" s="110"/>
      <c r="BB489" s="110"/>
      <c r="BC489" s="110"/>
      <c r="BD489" s="110"/>
      <c r="BE489" s="110"/>
      <c r="BF489" s="110"/>
      <c r="BG489" s="110"/>
      <c r="BH489" s="110"/>
      <c r="BI489" s="110"/>
      <c r="BJ489" s="110"/>
      <c r="BK489" s="110"/>
      <c r="BL489" s="110"/>
      <c r="BM489" s="110"/>
      <c r="BN489" s="110"/>
      <c r="BO489" s="110"/>
      <c r="BP489" s="110"/>
      <c r="BQ489" s="110"/>
      <c r="BR489" s="110"/>
      <c r="BS489" s="110"/>
      <c r="BT489" s="110"/>
      <c r="BU489" s="110"/>
      <c r="BV489" s="110"/>
      <c r="BW489" s="110"/>
      <c r="BX489" s="110"/>
      <c r="BY489" s="110"/>
      <c r="BZ489" s="110"/>
      <c r="CA489" s="110"/>
      <c r="CB489" s="110"/>
      <c r="CC489" s="110"/>
      <c r="CD489" s="110"/>
      <c r="CE489" s="110"/>
      <c r="CF489" s="110"/>
      <c r="CG489" s="110"/>
      <c r="CH489" s="110"/>
      <c r="CI489" s="110"/>
      <c r="CJ489" s="110"/>
      <c r="CK489" s="110"/>
      <c r="CL489" s="110"/>
      <c r="CM489" s="110"/>
      <c r="CN489" s="110"/>
      <c r="CO489" s="110"/>
      <c r="CP489" s="110"/>
      <c r="CQ489" s="110"/>
      <c r="CR489" s="110"/>
      <c r="CS489" s="110"/>
      <c r="CT489" s="110"/>
      <c r="CU489" s="110"/>
      <c r="CV489" s="110"/>
      <c r="CW489" s="110"/>
      <c r="CX489" s="110"/>
      <c r="CY489" s="110"/>
      <c r="CZ489" s="110"/>
      <c r="DA489" s="110"/>
      <c r="DB489" s="110"/>
      <c r="DC489" s="110"/>
      <c r="DD489" s="110"/>
      <c r="DE489" s="110"/>
      <c r="DF489" s="110"/>
      <c r="DG489" s="110"/>
      <c r="DH489" s="110"/>
      <c r="DI489" s="110"/>
      <c r="DJ489" s="110"/>
      <c r="DK489" s="110"/>
      <c r="DL489" s="110"/>
      <c r="DM489" s="110"/>
      <c r="DN489" s="110"/>
      <c r="DO489" s="110"/>
      <c r="DP489" s="110"/>
      <c r="DQ489" s="110"/>
      <c r="DR489" s="110"/>
      <c r="DS489" s="110"/>
      <c r="DT489" s="110"/>
      <c r="DU489" s="110"/>
      <c r="DV489" s="110"/>
      <c r="DW489" s="110"/>
      <c r="DX489" s="110"/>
      <c r="DY489" s="110"/>
      <c r="DZ489" s="110"/>
      <c r="EA489" s="110"/>
      <c r="EB489" s="110"/>
      <c r="EC489" s="110"/>
      <c r="ED489" s="110"/>
      <c r="EE489" s="110"/>
      <c r="EF489" s="110"/>
      <c r="EG489" s="110"/>
      <c r="EH489" s="110"/>
      <c r="EI489" s="110"/>
      <c r="EJ489" s="110"/>
      <c r="EK489" s="110"/>
      <c r="EL489" s="110"/>
      <c r="EM489" s="110"/>
      <c r="EN489" s="110"/>
      <c r="EO489" s="110"/>
      <c r="EP489" s="110"/>
      <c r="EQ489" s="110"/>
      <c r="ER489" s="110"/>
      <c r="ES489" s="110"/>
      <c r="ET489" s="110"/>
      <c r="EU489" s="110"/>
      <c r="EV489" s="110"/>
      <c r="EW489" s="110"/>
      <c r="EX489" s="110"/>
      <c r="EY489" s="110"/>
      <c r="EZ489" s="110"/>
      <c r="FA489" s="110"/>
      <c r="FB489" s="110"/>
      <c r="FC489" s="110"/>
      <c r="FD489" s="110"/>
      <c r="FE489" s="110"/>
      <c r="FF489" s="110"/>
      <c r="FG489" s="110"/>
      <c r="FH489" s="110"/>
      <c r="FI489" s="110"/>
      <c r="FJ489" s="110"/>
      <c r="FK489" s="110"/>
      <c r="FL489" s="110"/>
      <c r="FM489" s="110"/>
      <c r="FN489" s="110"/>
      <c r="FO489" s="110"/>
      <c r="FP489" s="110"/>
      <c r="FQ489" s="110"/>
      <c r="FR489" s="110"/>
      <c r="FS489" s="110"/>
      <c r="FT489" s="110"/>
      <c r="FU489" s="110"/>
      <c r="FV489" s="110"/>
      <c r="FW489" s="110"/>
      <c r="FX489" s="110"/>
      <c r="FY489" s="110"/>
      <c r="FZ489" s="110"/>
      <c r="GA489" s="110"/>
      <c r="GB489" s="110"/>
      <c r="GC489" s="110"/>
      <c r="GD489" s="110"/>
      <c r="GE489" s="110"/>
      <c r="GF489" s="110"/>
      <c r="GG489" s="110"/>
      <c r="GH489" s="110"/>
      <c r="GI489" s="110"/>
      <c r="GJ489" s="110"/>
      <c r="GK489" s="110"/>
      <c r="GL489" s="110"/>
      <c r="GM489" s="110"/>
      <c r="GN489" s="110"/>
      <c r="GO489" s="110"/>
      <c r="GP489" s="110"/>
      <c r="GQ489" s="110"/>
      <c r="GR489" s="110"/>
      <c r="GS489" s="110"/>
      <c r="GT489" s="110"/>
      <c r="GU489" s="110"/>
      <c r="GV489" s="110"/>
      <c r="GW489" s="110"/>
      <c r="GX489" s="110"/>
      <c r="GY489" s="110"/>
      <c r="GZ489" s="110"/>
      <c r="HA489" s="110"/>
      <c r="HB489" s="110"/>
      <c r="HC489" s="110"/>
      <c r="HD489" s="110"/>
      <c r="HE489" s="110"/>
      <c r="HF489" s="110"/>
      <c r="HG489" s="110"/>
      <c r="HH489" s="110"/>
      <c r="HI489" s="110"/>
      <c r="HJ489" s="110"/>
      <c r="HK489" s="110"/>
      <c r="HL489" s="110"/>
      <c r="HM489" s="110"/>
      <c r="HN489" s="110"/>
      <c r="HO489" s="110"/>
      <c r="HP489" s="110"/>
    </row>
    <row r="490" spans="1:224" ht="22.5">
      <c r="A490" s="103" t="s">
        <v>305</v>
      </c>
      <c r="B490" s="119" t="s">
        <v>306</v>
      </c>
      <c r="C490" s="139"/>
      <c r="D490" s="62">
        <f>SUM(D491)</f>
        <v>185091.03</v>
      </c>
      <c r="E490" s="62">
        <f>SUM(E491)</f>
        <v>367208.44000000006</v>
      </c>
      <c r="F490" s="62">
        <f>SUM(F491)</f>
        <v>140104.63</v>
      </c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0"/>
      <c r="AC490" s="110"/>
      <c r="AD490" s="110"/>
      <c r="AE490" s="110"/>
      <c r="AF490" s="110"/>
      <c r="AG490" s="110"/>
      <c r="AH490" s="110"/>
      <c r="AI490" s="110"/>
      <c r="AJ490" s="110"/>
      <c r="AK490" s="110"/>
      <c r="AL490" s="110"/>
      <c r="AM490" s="110"/>
      <c r="AN490" s="110"/>
      <c r="AO490" s="110"/>
      <c r="AP490" s="110"/>
      <c r="AQ490" s="110"/>
      <c r="AR490" s="110"/>
      <c r="AS490" s="110"/>
      <c r="AT490" s="110"/>
      <c r="AU490" s="110"/>
      <c r="AV490" s="110"/>
      <c r="AW490" s="110"/>
      <c r="AX490" s="110"/>
      <c r="AY490" s="110"/>
      <c r="AZ490" s="110"/>
      <c r="BA490" s="110"/>
      <c r="BB490" s="110"/>
      <c r="BC490" s="110"/>
      <c r="BD490" s="110"/>
      <c r="BE490" s="110"/>
      <c r="BF490" s="110"/>
      <c r="BG490" s="110"/>
      <c r="BH490" s="110"/>
      <c r="BI490" s="110"/>
      <c r="BJ490" s="110"/>
      <c r="BK490" s="110"/>
      <c r="BL490" s="110"/>
      <c r="BM490" s="110"/>
      <c r="BN490" s="110"/>
      <c r="BO490" s="110"/>
      <c r="BP490" s="110"/>
      <c r="BQ490" s="110"/>
      <c r="BR490" s="110"/>
      <c r="BS490" s="110"/>
      <c r="BT490" s="110"/>
      <c r="BU490" s="110"/>
      <c r="BV490" s="110"/>
      <c r="BW490" s="110"/>
      <c r="BX490" s="110"/>
      <c r="BY490" s="110"/>
      <c r="BZ490" s="110"/>
      <c r="CA490" s="110"/>
      <c r="CB490" s="110"/>
      <c r="CC490" s="110"/>
      <c r="CD490" s="110"/>
      <c r="CE490" s="110"/>
      <c r="CF490" s="110"/>
      <c r="CG490" s="110"/>
      <c r="CH490" s="110"/>
      <c r="CI490" s="110"/>
      <c r="CJ490" s="110"/>
      <c r="CK490" s="110"/>
      <c r="CL490" s="110"/>
      <c r="CM490" s="110"/>
      <c r="CN490" s="110"/>
      <c r="CO490" s="110"/>
      <c r="CP490" s="110"/>
      <c r="CQ490" s="110"/>
      <c r="CR490" s="110"/>
      <c r="CS490" s="110"/>
      <c r="CT490" s="110"/>
      <c r="CU490" s="110"/>
      <c r="CV490" s="110"/>
      <c r="CW490" s="110"/>
      <c r="CX490" s="110"/>
      <c r="CY490" s="110"/>
      <c r="CZ490" s="110"/>
      <c r="DA490" s="110"/>
      <c r="DB490" s="110"/>
      <c r="DC490" s="110"/>
      <c r="DD490" s="110"/>
      <c r="DE490" s="110"/>
      <c r="DF490" s="110"/>
      <c r="DG490" s="110"/>
      <c r="DH490" s="110"/>
      <c r="DI490" s="110"/>
      <c r="DJ490" s="110"/>
      <c r="DK490" s="110"/>
      <c r="DL490" s="110"/>
      <c r="DM490" s="110"/>
      <c r="DN490" s="110"/>
      <c r="DO490" s="110"/>
      <c r="DP490" s="110"/>
      <c r="DQ490" s="110"/>
      <c r="DR490" s="110"/>
      <c r="DS490" s="110"/>
      <c r="DT490" s="110"/>
      <c r="DU490" s="110"/>
      <c r="DV490" s="110"/>
      <c r="DW490" s="110"/>
      <c r="DX490" s="110"/>
      <c r="DY490" s="110"/>
      <c r="DZ490" s="110"/>
      <c r="EA490" s="110"/>
      <c r="EB490" s="110"/>
      <c r="EC490" s="110"/>
      <c r="ED490" s="110"/>
      <c r="EE490" s="110"/>
      <c r="EF490" s="110"/>
      <c r="EG490" s="110"/>
      <c r="EH490" s="110"/>
      <c r="EI490" s="110"/>
      <c r="EJ490" s="110"/>
      <c r="EK490" s="110"/>
      <c r="EL490" s="110"/>
      <c r="EM490" s="110"/>
      <c r="EN490" s="110"/>
      <c r="EO490" s="110"/>
      <c r="EP490" s="110"/>
      <c r="EQ490" s="110"/>
      <c r="ER490" s="110"/>
      <c r="ES490" s="110"/>
      <c r="ET490" s="110"/>
      <c r="EU490" s="110"/>
      <c r="EV490" s="110"/>
      <c r="EW490" s="110"/>
      <c r="EX490" s="110"/>
      <c r="EY490" s="110"/>
      <c r="EZ490" s="110"/>
      <c r="FA490" s="110"/>
      <c r="FB490" s="110"/>
      <c r="FC490" s="110"/>
      <c r="FD490" s="110"/>
      <c r="FE490" s="110"/>
      <c r="FF490" s="110"/>
      <c r="FG490" s="110"/>
      <c r="FH490" s="110"/>
      <c r="FI490" s="110"/>
      <c r="FJ490" s="110"/>
      <c r="FK490" s="110"/>
      <c r="FL490" s="110"/>
      <c r="FM490" s="110"/>
      <c r="FN490" s="110"/>
      <c r="FO490" s="110"/>
      <c r="FP490" s="110"/>
      <c r="FQ490" s="110"/>
      <c r="FR490" s="110"/>
      <c r="FS490" s="110"/>
      <c r="FT490" s="110"/>
      <c r="FU490" s="110"/>
      <c r="FV490" s="110"/>
      <c r="FW490" s="110"/>
      <c r="FX490" s="110"/>
      <c r="FY490" s="110"/>
      <c r="FZ490" s="110"/>
      <c r="GA490" s="110"/>
      <c r="GB490" s="110"/>
      <c r="GC490" s="110"/>
      <c r="GD490" s="110"/>
      <c r="GE490" s="110"/>
      <c r="GF490" s="110"/>
      <c r="GG490" s="110"/>
      <c r="GH490" s="110"/>
      <c r="GI490" s="110"/>
      <c r="GJ490" s="110"/>
      <c r="GK490" s="110"/>
      <c r="GL490" s="110"/>
      <c r="GM490" s="110"/>
      <c r="GN490" s="110"/>
      <c r="GO490" s="110"/>
      <c r="GP490" s="110"/>
      <c r="GQ490" s="110"/>
      <c r="GR490" s="110"/>
      <c r="GS490" s="110"/>
      <c r="GT490" s="110"/>
      <c r="GU490" s="110"/>
      <c r="GV490" s="110"/>
      <c r="GW490" s="110"/>
      <c r="GX490" s="110"/>
      <c r="GY490" s="110"/>
      <c r="GZ490" s="110"/>
      <c r="HA490" s="110"/>
      <c r="HB490" s="110"/>
      <c r="HC490" s="110"/>
      <c r="HD490" s="110"/>
      <c r="HE490" s="110"/>
      <c r="HF490" s="110"/>
      <c r="HG490" s="110"/>
      <c r="HH490" s="110"/>
      <c r="HI490" s="110"/>
      <c r="HJ490" s="110"/>
      <c r="HK490" s="110"/>
      <c r="HL490" s="110"/>
      <c r="HM490" s="110"/>
      <c r="HN490" s="110"/>
      <c r="HO490" s="110"/>
      <c r="HP490" s="110"/>
    </row>
    <row r="491" spans="1:224" ht="22.5">
      <c r="A491" s="103" t="s">
        <v>1239</v>
      </c>
      <c r="B491" s="119" t="s">
        <v>1843</v>
      </c>
      <c r="C491" s="139"/>
      <c r="D491" s="62">
        <f>SUM(D494:D494)</f>
        <v>185091.03</v>
      </c>
      <c r="E491" s="62">
        <f>SUM(E492:E495)</f>
        <v>367208.44000000006</v>
      </c>
      <c r="F491" s="62">
        <f>SUM(F492:F495)</f>
        <v>140104.63</v>
      </c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0"/>
      <c r="AC491" s="110"/>
      <c r="AD491" s="110"/>
      <c r="AE491" s="110"/>
      <c r="AF491" s="110"/>
      <c r="AG491" s="110"/>
      <c r="AH491" s="110"/>
      <c r="AI491" s="110"/>
      <c r="AJ491" s="110"/>
      <c r="AK491" s="110"/>
      <c r="AL491" s="110"/>
      <c r="AM491" s="110"/>
      <c r="AN491" s="110"/>
      <c r="AO491" s="110"/>
      <c r="AP491" s="110"/>
      <c r="AQ491" s="110"/>
      <c r="AR491" s="110"/>
      <c r="AS491" s="110"/>
      <c r="AT491" s="110"/>
      <c r="AU491" s="110"/>
      <c r="AV491" s="110"/>
      <c r="AW491" s="110"/>
      <c r="AX491" s="110"/>
      <c r="AY491" s="110"/>
      <c r="AZ491" s="110"/>
      <c r="BA491" s="110"/>
      <c r="BB491" s="110"/>
      <c r="BC491" s="110"/>
      <c r="BD491" s="110"/>
      <c r="BE491" s="110"/>
      <c r="BF491" s="110"/>
      <c r="BG491" s="110"/>
      <c r="BH491" s="110"/>
      <c r="BI491" s="110"/>
      <c r="BJ491" s="110"/>
      <c r="BK491" s="110"/>
      <c r="BL491" s="110"/>
      <c r="BM491" s="110"/>
      <c r="BN491" s="110"/>
      <c r="BO491" s="110"/>
      <c r="BP491" s="110"/>
      <c r="BQ491" s="110"/>
      <c r="BR491" s="110"/>
      <c r="BS491" s="110"/>
      <c r="BT491" s="110"/>
      <c r="BU491" s="110"/>
      <c r="BV491" s="110"/>
      <c r="BW491" s="110"/>
      <c r="BX491" s="110"/>
      <c r="BY491" s="110"/>
      <c r="BZ491" s="110"/>
      <c r="CA491" s="110"/>
      <c r="CB491" s="110"/>
      <c r="CC491" s="110"/>
      <c r="CD491" s="110"/>
      <c r="CE491" s="110"/>
      <c r="CF491" s="110"/>
      <c r="CG491" s="110"/>
      <c r="CH491" s="110"/>
      <c r="CI491" s="110"/>
      <c r="CJ491" s="110"/>
      <c r="CK491" s="110"/>
      <c r="CL491" s="110"/>
      <c r="CM491" s="110"/>
      <c r="CN491" s="110"/>
      <c r="CO491" s="110"/>
      <c r="CP491" s="110"/>
      <c r="CQ491" s="110"/>
      <c r="CR491" s="110"/>
      <c r="CS491" s="110"/>
      <c r="CT491" s="110"/>
      <c r="CU491" s="110"/>
      <c r="CV491" s="110"/>
      <c r="CW491" s="110"/>
      <c r="CX491" s="110"/>
      <c r="CY491" s="110"/>
      <c r="CZ491" s="110"/>
      <c r="DA491" s="110"/>
      <c r="DB491" s="110"/>
      <c r="DC491" s="110"/>
      <c r="DD491" s="110"/>
      <c r="DE491" s="110"/>
      <c r="DF491" s="110"/>
      <c r="DG491" s="110"/>
      <c r="DH491" s="110"/>
      <c r="DI491" s="110"/>
      <c r="DJ491" s="110"/>
      <c r="DK491" s="110"/>
      <c r="DL491" s="110"/>
      <c r="DM491" s="110"/>
      <c r="DN491" s="110"/>
      <c r="DO491" s="110"/>
      <c r="DP491" s="110"/>
      <c r="DQ491" s="110"/>
      <c r="DR491" s="110"/>
      <c r="DS491" s="110"/>
      <c r="DT491" s="110"/>
      <c r="DU491" s="110"/>
      <c r="DV491" s="110"/>
      <c r="DW491" s="110"/>
      <c r="DX491" s="110"/>
      <c r="DY491" s="110"/>
      <c r="DZ491" s="110"/>
      <c r="EA491" s="110"/>
      <c r="EB491" s="110"/>
      <c r="EC491" s="110"/>
      <c r="ED491" s="110"/>
      <c r="EE491" s="110"/>
      <c r="EF491" s="110"/>
      <c r="EG491" s="110"/>
      <c r="EH491" s="110"/>
      <c r="EI491" s="110"/>
      <c r="EJ491" s="110"/>
      <c r="EK491" s="110"/>
      <c r="EL491" s="110"/>
      <c r="EM491" s="110"/>
      <c r="EN491" s="110"/>
      <c r="EO491" s="110"/>
      <c r="EP491" s="110"/>
      <c r="EQ491" s="110"/>
      <c r="ER491" s="110"/>
      <c r="ES491" s="110"/>
      <c r="ET491" s="110"/>
      <c r="EU491" s="110"/>
      <c r="EV491" s="110"/>
      <c r="EW491" s="110"/>
      <c r="EX491" s="110"/>
      <c r="EY491" s="110"/>
      <c r="EZ491" s="110"/>
      <c r="FA491" s="110"/>
      <c r="FB491" s="110"/>
      <c r="FC491" s="110"/>
      <c r="FD491" s="110"/>
      <c r="FE491" s="110"/>
      <c r="FF491" s="110"/>
      <c r="FG491" s="110"/>
      <c r="FH491" s="110"/>
      <c r="FI491" s="110"/>
      <c r="FJ491" s="110"/>
      <c r="FK491" s="110"/>
      <c r="FL491" s="110"/>
      <c r="FM491" s="110"/>
      <c r="FN491" s="110"/>
      <c r="FO491" s="110"/>
      <c r="FP491" s="110"/>
      <c r="FQ491" s="110"/>
      <c r="FR491" s="110"/>
      <c r="FS491" s="110"/>
      <c r="FT491" s="110"/>
      <c r="FU491" s="110"/>
      <c r="FV491" s="110"/>
      <c r="FW491" s="110"/>
      <c r="FX491" s="110"/>
      <c r="FY491" s="110"/>
      <c r="FZ491" s="110"/>
      <c r="GA491" s="110"/>
      <c r="GB491" s="110"/>
      <c r="GC491" s="110"/>
      <c r="GD491" s="110"/>
      <c r="GE491" s="110"/>
      <c r="GF491" s="110"/>
      <c r="GG491" s="110"/>
      <c r="GH491" s="110"/>
      <c r="GI491" s="110"/>
      <c r="GJ491" s="110"/>
      <c r="GK491" s="110"/>
      <c r="GL491" s="110"/>
      <c r="GM491" s="110"/>
      <c r="GN491" s="110"/>
      <c r="GO491" s="110"/>
      <c r="GP491" s="110"/>
      <c r="GQ491" s="110"/>
      <c r="GR491" s="110"/>
      <c r="GS491" s="110"/>
      <c r="GT491" s="110"/>
      <c r="GU491" s="110"/>
      <c r="GV491" s="110"/>
      <c r="GW491" s="110"/>
      <c r="GX491" s="110"/>
      <c r="GY491" s="110"/>
      <c r="GZ491" s="110"/>
      <c r="HA491" s="110"/>
      <c r="HB491" s="110"/>
      <c r="HC491" s="110"/>
      <c r="HD491" s="110"/>
      <c r="HE491" s="110"/>
      <c r="HF491" s="110"/>
      <c r="HG491" s="110"/>
      <c r="HH491" s="110"/>
      <c r="HI491" s="110"/>
      <c r="HJ491" s="110"/>
      <c r="HK491" s="110"/>
      <c r="HL491" s="110"/>
      <c r="HM491" s="110"/>
      <c r="HN491" s="110"/>
      <c r="HO491" s="110"/>
      <c r="HP491" s="110"/>
    </row>
    <row r="492" spans="1:224" ht="12.75">
      <c r="A492" s="169" t="s">
        <v>1868</v>
      </c>
      <c r="B492" s="170" t="s">
        <v>1869</v>
      </c>
      <c r="C492" s="171" t="s">
        <v>90</v>
      </c>
      <c r="D492" s="62"/>
      <c r="E492" s="64">
        <v>206.5</v>
      </c>
      <c r="F492" s="62">
        <v>1594.72</v>
      </c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0"/>
      <c r="AC492" s="110"/>
      <c r="AD492" s="110"/>
      <c r="AE492" s="110"/>
      <c r="AF492" s="110"/>
      <c r="AG492" s="110"/>
      <c r="AH492" s="110"/>
      <c r="AI492" s="110"/>
      <c r="AJ492" s="110"/>
      <c r="AK492" s="110"/>
      <c r="AL492" s="110"/>
      <c r="AM492" s="110"/>
      <c r="AN492" s="110"/>
      <c r="AO492" s="110"/>
      <c r="AP492" s="110"/>
      <c r="AQ492" s="110"/>
      <c r="AR492" s="110"/>
      <c r="AS492" s="110"/>
      <c r="AT492" s="110"/>
      <c r="AU492" s="110"/>
      <c r="AV492" s="110"/>
      <c r="AW492" s="110"/>
      <c r="AX492" s="110"/>
      <c r="AY492" s="110"/>
      <c r="AZ492" s="110"/>
      <c r="BA492" s="110"/>
      <c r="BB492" s="110"/>
      <c r="BC492" s="110"/>
      <c r="BD492" s="110"/>
      <c r="BE492" s="110"/>
      <c r="BF492" s="110"/>
      <c r="BG492" s="110"/>
      <c r="BH492" s="110"/>
      <c r="BI492" s="110"/>
      <c r="BJ492" s="110"/>
      <c r="BK492" s="110"/>
      <c r="BL492" s="110"/>
      <c r="BM492" s="110"/>
      <c r="BN492" s="110"/>
      <c r="BO492" s="110"/>
      <c r="BP492" s="110"/>
      <c r="BQ492" s="110"/>
      <c r="BR492" s="110"/>
      <c r="BS492" s="110"/>
      <c r="BT492" s="110"/>
      <c r="BU492" s="110"/>
      <c r="BV492" s="110"/>
      <c r="BW492" s="110"/>
      <c r="BX492" s="110"/>
      <c r="BY492" s="110"/>
      <c r="BZ492" s="110"/>
      <c r="CA492" s="110"/>
      <c r="CB492" s="110"/>
      <c r="CC492" s="110"/>
      <c r="CD492" s="110"/>
      <c r="CE492" s="110"/>
      <c r="CF492" s="110"/>
      <c r="CG492" s="110"/>
      <c r="CH492" s="110"/>
      <c r="CI492" s="110"/>
      <c r="CJ492" s="110"/>
      <c r="CK492" s="110"/>
      <c r="CL492" s="110"/>
      <c r="CM492" s="110"/>
      <c r="CN492" s="110"/>
      <c r="CO492" s="110"/>
      <c r="CP492" s="110"/>
      <c r="CQ492" s="110"/>
      <c r="CR492" s="110"/>
      <c r="CS492" s="110"/>
      <c r="CT492" s="110"/>
      <c r="CU492" s="110"/>
      <c r="CV492" s="110"/>
      <c r="CW492" s="110"/>
      <c r="CX492" s="110"/>
      <c r="CY492" s="110"/>
      <c r="CZ492" s="110"/>
      <c r="DA492" s="110"/>
      <c r="DB492" s="110"/>
      <c r="DC492" s="110"/>
      <c r="DD492" s="110"/>
      <c r="DE492" s="110"/>
      <c r="DF492" s="110"/>
      <c r="DG492" s="110"/>
      <c r="DH492" s="110"/>
      <c r="DI492" s="110"/>
      <c r="DJ492" s="110"/>
      <c r="DK492" s="110"/>
      <c r="DL492" s="110"/>
      <c r="DM492" s="110"/>
      <c r="DN492" s="110"/>
      <c r="DO492" s="110"/>
      <c r="DP492" s="110"/>
      <c r="DQ492" s="110"/>
      <c r="DR492" s="110"/>
      <c r="DS492" s="110"/>
      <c r="DT492" s="110"/>
      <c r="DU492" s="110"/>
      <c r="DV492" s="110"/>
      <c r="DW492" s="110"/>
      <c r="DX492" s="110"/>
      <c r="DY492" s="110"/>
      <c r="DZ492" s="110"/>
      <c r="EA492" s="110"/>
      <c r="EB492" s="110"/>
      <c r="EC492" s="110"/>
      <c r="ED492" s="110"/>
      <c r="EE492" s="110"/>
      <c r="EF492" s="110"/>
      <c r="EG492" s="110"/>
      <c r="EH492" s="110"/>
      <c r="EI492" s="110"/>
      <c r="EJ492" s="110"/>
      <c r="EK492" s="110"/>
      <c r="EL492" s="110"/>
      <c r="EM492" s="110"/>
      <c r="EN492" s="110"/>
      <c r="EO492" s="110"/>
      <c r="EP492" s="110"/>
      <c r="EQ492" s="110"/>
      <c r="ER492" s="110"/>
      <c r="ES492" s="110"/>
      <c r="ET492" s="110"/>
      <c r="EU492" s="110"/>
      <c r="EV492" s="110"/>
      <c r="EW492" s="110"/>
      <c r="EX492" s="110"/>
      <c r="EY492" s="110"/>
      <c r="EZ492" s="110"/>
      <c r="FA492" s="110"/>
      <c r="FB492" s="110"/>
      <c r="FC492" s="110"/>
      <c r="FD492" s="110"/>
      <c r="FE492" s="110"/>
      <c r="FF492" s="110"/>
      <c r="FG492" s="110"/>
      <c r="FH492" s="110"/>
      <c r="FI492" s="110"/>
      <c r="FJ492" s="110"/>
      <c r="FK492" s="110"/>
      <c r="FL492" s="110"/>
      <c r="FM492" s="110"/>
      <c r="FN492" s="110"/>
      <c r="FO492" s="110"/>
      <c r="FP492" s="110"/>
      <c r="FQ492" s="110"/>
      <c r="FR492" s="110"/>
      <c r="FS492" s="110"/>
      <c r="FT492" s="110"/>
      <c r="FU492" s="110"/>
      <c r="FV492" s="110"/>
      <c r="FW492" s="110"/>
      <c r="FX492" s="110"/>
      <c r="FY492" s="110"/>
      <c r="FZ492" s="110"/>
      <c r="GA492" s="110"/>
      <c r="GB492" s="110"/>
      <c r="GC492" s="110"/>
      <c r="GD492" s="110"/>
      <c r="GE492" s="110"/>
      <c r="GF492" s="110"/>
      <c r="GG492" s="110"/>
      <c r="GH492" s="110"/>
      <c r="GI492" s="110"/>
      <c r="GJ492" s="110"/>
      <c r="GK492" s="110"/>
      <c r="GL492" s="110"/>
      <c r="GM492" s="110"/>
      <c r="GN492" s="110"/>
      <c r="GO492" s="110"/>
      <c r="GP492" s="110"/>
      <c r="GQ492" s="110"/>
      <c r="GR492" s="110"/>
      <c r="GS492" s="110"/>
      <c r="GT492" s="110"/>
      <c r="GU492" s="110"/>
      <c r="GV492" s="110"/>
      <c r="GW492" s="110"/>
      <c r="GX492" s="110"/>
      <c r="GY492" s="110"/>
      <c r="GZ492" s="110"/>
      <c r="HA492" s="110"/>
      <c r="HB492" s="110"/>
      <c r="HC492" s="110"/>
      <c r="HD492" s="110"/>
      <c r="HE492" s="110"/>
      <c r="HF492" s="110"/>
      <c r="HG492" s="110"/>
      <c r="HH492" s="110"/>
      <c r="HI492" s="110"/>
      <c r="HJ492" s="110"/>
      <c r="HK492" s="110"/>
      <c r="HL492" s="110"/>
      <c r="HM492" s="110"/>
      <c r="HN492" s="110"/>
      <c r="HO492" s="110"/>
      <c r="HP492" s="110"/>
    </row>
    <row r="493" spans="1:224" ht="12.75">
      <c r="A493" s="169" t="s">
        <v>1920</v>
      </c>
      <c r="B493" s="170" t="s">
        <v>1921</v>
      </c>
      <c r="C493" s="171" t="s">
        <v>87</v>
      </c>
      <c r="D493" s="62"/>
      <c r="E493" s="64">
        <v>12.27</v>
      </c>
      <c r="F493" s="62">
        <v>8169.02</v>
      </c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0"/>
      <c r="AC493" s="110"/>
      <c r="AD493" s="110"/>
      <c r="AE493" s="110"/>
      <c r="AF493" s="110"/>
      <c r="AG493" s="110"/>
      <c r="AH493" s="110"/>
      <c r="AI493" s="110"/>
      <c r="AJ493" s="110"/>
      <c r="AK493" s="110"/>
      <c r="AL493" s="110"/>
      <c r="AM493" s="110"/>
      <c r="AN493" s="110"/>
      <c r="AO493" s="110"/>
      <c r="AP493" s="110"/>
      <c r="AQ493" s="110"/>
      <c r="AR493" s="110"/>
      <c r="AS493" s="110"/>
      <c r="AT493" s="110"/>
      <c r="AU493" s="110"/>
      <c r="AV493" s="110"/>
      <c r="AW493" s="110"/>
      <c r="AX493" s="110"/>
      <c r="AY493" s="110"/>
      <c r="AZ493" s="110"/>
      <c r="BA493" s="110"/>
      <c r="BB493" s="110"/>
      <c r="BC493" s="110"/>
      <c r="BD493" s="110"/>
      <c r="BE493" s="110"/>
      <c r="BF493" s="110"/>
      <c r="BG493" s="110"/>
      <c r="BH493" s="110"/>
      <c r="BI493" s="110"/>
      <c r="BJ493" s="110"/>
      <c r="BK493" s="110"/>
      <c r="BL493" s="110"/>
      <c r="BM493" s="110"/>
      <c r="BN493" s="110"/>
      <c r="BO493" s="110"/>
      <c r="BP493" s="110"/>
      <c r="BQ493" s="110"/>
      <c r="BR493" s="110"/>
      <c r="BS493" s="110"/>
      <c r="BT493" s="110"/>
      <c r="BU493" s="110"/>
      <c r="BV493" s="110"/>
      <c r="BW493" s="110"/>
      <c r="BX493" s="110"/>
      <c r="BY493" s="110"/>
      <c r="BZ493" s="110"/>
      <c r="CA493" s="110"/>
      <c r="CB493" s="110"/>
      <c r="CC493" s="110"/>
      <c r="CD493" s="110"/>
      <c r="CE493" s="110"/>
      <c r="CF493" s="110"/>
      <c r="CG493" s="110"/>
      <c r="CH493" s="110"/>
      <c r="CI493" s="110"/>
      <c r="CJ493" s="110"/>
      <c r="CK493" s="110"/>
      <c r="CL493" s="110"/>
      <c r="CM493" s="110"/>
      <c r="CN493" s="110"/>
      <c r="CO493" s="110"/>
      <c r="CP493" s="110"/>
      <c r="CQ493" s="110"/>
      <c r="CR493" s="110"/>
      <c r="CS493" s="110"/>
      <c r="CT493" s="110"/>
      <c r="CU493" s="110"/>
      <c r="CV493" s="110"/>
      <c r="CW493" s="110"/>
      <c r="CX493" s="110"/>
      <c r="CY493" s="110"/>
      <c r="CZ493" s="110"/>
      <c r="DA493" s="110"/>
      <c r="DB493" s="110"/>
      <c r="DC493" s="110"/>
      <c r="DD493" s="110"/>
      <c r="DE493" s="110"/>
      <c r="DF493" s="110"/>
      <c r="DG493" s="110"/>
      <c r="DH493" s="110"/>
      <c r="DI493" s="110"/>
      <c r="DJ493" s="110"/>
      <c r="DK493" s="110"/>
      <c r="DL493" s="110"/>
      <c r="DM493" s="110"/>
      <c r="DN493" s="110"/>
      <c r="DO493" s="110"/>
      <c r="DP493" s="110"/>
      <c r="DQ493" s="110"/>
      <c r="DR493" s="110"/>
      <c r="DS493" s="110"/>
      <c r="DT493" s="110"/>
      <c r="DU493" s="110"/>
      <c r="DV493" s="110"/>
      <c r="DW493" s="110"/>
      <c r="DX493" s="110"/>
      <c r="DY493" s="110"/>
      <c r="DZ493" s="110"/>
      <c r="EA493" s="110"/>
      <c r="EB493" s="110"/>
      <c r="EC493" s="110"/>
      <c r="ED493" s="110"/>
      <c r="EE493" s="110"/>
      <c r="EF493" s="110"/>
      <c r="EG493" s="110"/>
      <c r="EH493" s="110"/>
      <c r="EI493" s="110"/>
      <c r="EJ493" s="110"/>
      <c r="EK493" s="110"/>
      <c r="EL493" s="110"/>
      <c r="EM493" s="110"/>
      <c r="EN493" s="110"/>
      <c r="EO493" s="110"/>
      <c r="EP493" s="110"/>
      <c r="EQ493" s="110"/>
      <c r="ER493" s="110"/>
      <c r="ES493" s="110"/>
      <c r="ET493" s="110"/>
      <c r="EU493" s="110"/>
      <c r="EV493" s="110"/>
      <c r="EW493" s="110"/>
      <c r="EX493" s="110"/>
      <c r="EY493" s="110"/>
      <c r="EZ493" s="110"/>
      <c r="FA493" s="110"/>
      <c r="FB493" s="110"/>
      <c r="FC493" s="110"/>
      <c r="FD493" s="110"/>
      <c r="FE493" s="110"/>
      <c r="FF493" s="110"/>
      <c r="FG493" s="110"/>
      <c r="FH493" s="110"/>
      <c r="FI493" s="110"/>
      <c r="FJ493" s="110"/>
      <c r="FK493" s="110"/>
      <c r="FL493" s="110"/>
      <c r="FM493" s="110"/>
      <c r="FN493" s="110"/>
      <c r="FO493" s="110"/>
      <c r="FP493" s="110"/>
      <c r="FQ493" s="110"/>
      <c r="FR493" s="110"/>
      <c r="FS493" s="110"/>
      <c r="FT493" s="110"/>
      <c r="FU493" s="110"/>
      <c r="FV493" s="110"/>
      <c r="FW493" s="110"/>
      <c r="FX493" s="110"/>
      <c r="FY493" s="110"/>
      <c r="FZ493" s="110"/>
      <c r="GA493" s="110"/>
      <c r="GB493" s="110"/>
      <c r="GC493" s="110"/>
      <c r="GD493" s="110"/>
      <c r="GE493" s="110"/>
      <c r="GF493" s="110"/>
      <c r="GG493" s="110"/>
      <c r="GH493" s="110"/>
      <c r="GI493" s="110"/>
      <c r="GJ493" s="110"/>
      <c r="GK493" s="110"/>
      <c r="GL493" s="110"/>
      <c r="GM493" s="110"/>
      <c r="GN493" s="110"/>
      <c r="GO493" s="110"/>
      <c r="GP493" s="110"/>
      <c r="GQ493" s="110"/>
      <c r="GR493" s="110"/>
      <c r="GS493" s="110"/>
      <c r="GT493" s="110"/>
      <c r="GU493" s="110"/>
      <c r="GV493" s="110"/>
      <c r="GW493" s="110"/>
      <c r="GX493" s="110"/>
      <c r="GY493" s="110"/>
      <c r="GZ493" s="110"/>
      <c r="HA493" s="110"/>
      <c r="HB493" s="110"/>
      <c r="HC493" s="110"/>
      <c r="HD493" s="110"/>
      <c r="HE493" s="110"/>
      <c r="HF493" s="110"/>
      <c r="HG493" s="110"/>
      <c r="HH493" s="110"/>
      <c r="HI493" s="110"/>
      <c r="HJ493" s="110"/>
      <c r="HK493" s="110"/>
      <c r="HL493" s="110"/>
      <c r="HM493" s="110"/>
      <c r="HN493" s="110"/>
      <c r="HO493" s="110"/>
      <c r="HP493" s="110"/>
    </row>
    <row r="494" spans="1:224" ht="12" customHeight="1">
      <c r="A494" s="101" t="s">
        <v>1241</v>
      </c>
      <c r="B494" s="120" t="s">
        <v>1242</v>
      </c>
      <c r="C494" s="142" t="s">
        <v>87</v>
      </c>
      <c r="D494" s="64">
        <v>185091.03</v>
      </c>
      <c r="E494" s="64">
        <v>366654.58</v>
      </c>
      <c r="F494" s="64">
        <v>128132.6</v>
      </c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0"/>
      <c r="AC494" s="110"/>
      <c r="AD494" s="110"/>
      <c r="AE494" s="110"/>
      <c r="AF494" s="110"/>
      <c r="AG494" s="110"/>
      <c r="AH494" s="110"/>
      <c r="AI494" s="110"/>
      <c r="AJ494" s="110"/>
      <c r="AK494" s="110"/>
      <c r="AL494" s="110"/>
      <c r="AM494" s="110"/>
      <c r="AN494" s="110"/>
      <c r="AO494" s="110"/>
      <c r="AP494" s="110"/>
      <c r="AQ494" s="110"/>
      <c r="AR494" s="110"/>
      <c r="AS494" s="110"/>
      <c r="AT494" s="110"/>
      <c r="AU494" s="110"/>
      <c r="AV494" s="110"/>
      <c r="AW494" s="110"/>
      <c r="AX494" s="110"/>
      <c r="AY494" s="110"/>
      <c r="AZ494" s="110"/>
      <c r="BA494" s="110"/>
      <c r="BB494" s="110"/>
      <c r="BC494" s="110"/>
      <c r="BD494" s="110"/>
      <c r="BE494" s="110"/>
      <c r="BF494" s="110"/>
      <c r="BG494" s="110"/>
      <c r="BH494" s="110"/>
      <c r="BI494" s="110"/>
      <c r="BJ494" s="110"/>
      <c r="BK494" s="110"/>
      <c r="BL494" s="110"/>
      <c r="BM494" s="110"/>
      <c r="BN494" s="110"/>
      <c r="BO494" s="110"/>
      <c r="BP494" s="110"/>
      <c r="BQ494" s="110"/>
      <c r="BR494" s="110"/>
      <c r="BS494" s="110"/>
      <c r="BT494" s="110"/>
      <c r="BU494" s="110"/>
      <c r="BV494" s="110"/>
      <c r="BW494" s="110"/>
      <c r="BX494" s="110"/>
      <c r="BY494" s="110"/>
      <c r="BZ494" s="110"/>
      <c r="CA494" s="110"/>
      <c r="CB494" s="110"/>
      <c r="CC494" s="110"/>
      <c r="CD494" s="110"/>
      <c r="CE494" s="110"/>
      <c r="CF494" s="110"/>
      <c r="CG494" s="110"/>
      <c r="CH494" s="110"/>
      <c r="CI494" s="110"/>
      <c r="CJ494" s="110"/>
      <c r="CK494" s="110"/>
      <c r="CL494" s="110"/>
      <c r="CM494" s="110"/>
      <c r="CN494" s="110"/>
      <c r="CO494" s="110"/>
      <c r="CP494" s="110"/>
      <c r="CQ494" s="110"/>
      <c r="CR494" s="110"/>
      <c r="CS494" s="110"/>
      <c r="CT494" s="110"/>
      <c r="CU494" s="110"/>
      <c r="CV494" s="110"/>
      <c r="CW494" s="110"/>
      <c r="CX494" s="110"/>
      <c r="CY494" s="110"/>
      <c r="CZ494" s="110"/>
      <c r="DA494" s="110"/>
      <c r="DB494" s="110"/>
      <c r="DC494" s="110"/>
      <c r="DD494" s="110"/>
      <c r="DE494" s="110"/>
      <c r="DF494" s="110"/>
      <c r="DG494" s="110"/>
      <c r="DH494" s="110"/>
      <c r="DI494" s="110"/>
      <c r="DJ494" s="110"/>
      <c r="DK494" s="110"/>
      <c r="DL494" s="110"/>
      <c r="DM494" s="110"/>
      <c r="DN494" s="110"/>
      <c r="DO494" s="110"/>
      <c r="DP494" s="110"/>
      <c r="DQ494" s="110"/>
      <c r="DR494" s="110"/>
      <c r="DS494" s="110"/>
      <c r="DT494" s="110"/>
      <c r="DU494" s="110"/>
      <c r="DV494" s="110"/>
      <c r="DW494" s="110"/>
      <c r="DX494" s="110"/>
      <c r="DY494" s="110"/>
      <c r="DZ494" s="110"/>
      <c r="EA494" s="110"/>
      <c r="EB494" s="110"/>
      <c r="EC494" s="110"/>
      <c r="ED494" s="110"/>
      <c r="EE494" s="110"/>
      <c r="EF494" s="110"/>
      <c r="EG494" s="110"/>
      <c r="EH494" s="110"/>
      <c r="EI494" s="110"/>
      <c r="EJ494" s="110"/>
      <c r="EK494" s="110"/>
      <c r="EL494" s="110"/>
      <c r="EM494" s="110"/>
      <c r="EN494" s="110"/>
      <c r="EO494" s="110"/>
      <c r="EP494" s="110"/>
      <c r="EQ494" s="110"/>
      <c r="ER494" s="110"/>
      <c r="ES494" s="110"/>
      <c r="ET494" s="110"/>
      <c r="EU494" s="110"/>
      <c r="EV494" s="110"/>
      <c r="EW494" s="110"/>
      <c r="EX494" s="110"/>
      <c r="EY494" s="110"/>
      <c r="EZ494" s="110"/>
      <c r="FA494" s="110"/>
      <c r="FB494" s="110"/>
      <c r="FC494" s="110"/>
      <c r="FD494" s="110"/>
      <c r="FE494" s="110"/>
      <c r="FF494" s="110"/>
      <c r="FG494" s="110"/>
      <c r="FH494" s="110"/>
      <c r="FI494" s="110"/>
      <c r="FJ494" s="110"/>
      <c r="FK494" s="110"/>
      <c r="FL494" s="110"/>
      <c r="FM494" s="110"/>
      <c r="FN494" s="110"/>
      <c r="FO494" s="110"/>
      <c r="FP494" s="110"/>
      <c r="FQ494" s="110"/>
      <c r="FR494" s="110"/>
      <c r="FS494" s="110"/>
      <c r="FT494" s="110"/>
      <c r="FU494" s="110"/>
      <c r="FV494" s="110"/>
      <c r="FW494" s="110"/>
      <c r="FX494" s="110"/>
      <c r="FY494" s="110"/>
      <c r="FZ494" s="110"/>
      <c r="GA494" s="110"/>
      <c r="GB494" s="110"/>
      <c r="GC494" s="110"/>
      <c r="GD494" s="110"/>
      <c r="GE494" s="110"/>
      <c r="GF494" s="110"/>
      <c r="GG494" s="110"/>
      <c r="GH494" s="110"/>
      <c r="GI494" s="110"/>
      <c r="GJ494" s="110"/>
      <c r="GK494" s="110"/>
      <c r="GL494" s="110"/>
      <c r="GM494" s="110"/>
      <c r="GN494" s="110"/>
      <c r="GO494" s="110"/>
      <c r="GP494" s="110"/>
      <c r="GQ494" s="110"/>
      <c r="GR494" s="110"/>
      <c r="GS494" s="110"/>
      <c r="GT494" s="110"/>
      <c r="GU494" s="110"/>
      <c r="GV494" s="110"/>
      <c r="GW494" s="110"/>
      <c r="GX494" s="110"/>
      <c r="GY494" s="110"/>
      <c r="GZ494" s="110"/>
      <c r="HA494" s="110"/>
      <c r="HB494" s="110"/>
      <c r="HC494" s="110"/>
      <c r="HD494" s="110"/>
      <c r="HE494" s="110"/>
      <c r="HF494" s="110"/>
      <c r="HG494" s="110"/>
      <c r="HH494" s="110"/>
      <c r="HI494" s="110"/>
      <c r="HJ494" s="110"/>
      <c r="HK494" s="110"/>
      <c r="HL494" s="110"/>
      <c r="HM494" s="110"/>
      <c r="HN494" s="110"/>
      <c r="HO494" s="110"/>
      <c r="HP494" s="110"/>
    </row>
    <row r="495" spans="1:6" s="174" customFormat="1" ht="12" customHeight="1">
      <c r="A495" s="169" t="s">
        <v>1882</v>
      </c>
      <c r="B495" s="170" t="s">
        <v>1883</v>
      </c>
      <c r="C495" s="171" t="s">
        <v>91</v>
      </c>
      <c r="D495" s="64"/>
      <c r="E495" s="64">
        <v>335.09</v>
      </c>
      <c r="F495" s="64">
        <v>2208.29</v>
      </c>
    </row>
    <row r="496" spans="1:224" ht="12.75" customHeight="1">
      <c r="A496" s="135" t="s">
        <v>1374</v>
      </c>
      <c r="B496" s="136" t="s">
        <v>1375</v>
      </c>
      <c r="C496" s="137"/>
      <c r="D496" s="138">
        <f>D497+D499</f>
        <v>4942.52</v>
      </c>
      <c r="E496" s="138">
        <f>E497+E498+E499</f>
        <v>10370.56</v>
      </c>
      <c r="F496" s="138">
        <f>F497+F498+F499</f>
        <v>244807.69</v>
      </c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0"/>
      <c r="AC496" s="110"/>
      <c r="AD496" s="110"/>
      <c r="AE496" s="110"/>
      <c r="AF496" s="110"/>
      <c r="AG496" s="110"/>
      <c r="AH496" s="110"/>
      <c r="AI496" s="110"/>
      <c r="AJ496" s="110"/>
      <c r="AK496" s="110"/>
      <c r="AL496" s="110"/>
      <c r="AM496" s="110"/>
      <c r="AN496" s="110"/>
      <c r="AO496" s="110"/>
      <c r="AP496" s="110"/>
      <c r="AQ496" s="110"/>
      <c r="AR496" s="110"/>
      <c r="AS496" s="110"/>
      <c r="AT496" s="110"/>
      <c r="AU496" s="110"/>
      <c r="AV496" s="110"/>
      <c r="AW496" s="110"/>
      <c r="AX496" s="110"/>
      <c r="AY496" s="110"/>
      <c r="AZ496" s="110"/>
      <c r="BA496" s="110"/>
      <c r="BB496" s="110"/>
      <c r="BC496" s="110"/>
      <c r="BD496" s="110"/>
      <c r="BE496" s="110"/>
      <c r="BF496" s="110"/>
      <c r="BG496" s="110"/>
      <c r="BH496" s="110"/>
      <c r="BI496" s="110"/>
      <c r="BJ496" s="110"/>
      <c r="BK496" s="110"/>
      <c r="BL496" s="110"/>
      <c r="BM496" s="110"/>
      <c r="BN496" s="110"/>
      <c r="BO496" s="110"/>
      <c r="BP496" s="110"/>
      <c r="BQ496" s="110"/>
      <c r="BR496" s="110"/>
      <c r="BS496" s="110"/>
      <c r="BT496" s="110"/>
      <c r="BU496" s="110"/>
      <c r="BV496" s="110"/>
      <c r="BW496" s="110"/>
      <c r="BX496" s="110"/>
      <c r="BY496" s="110"/>
      <c r="BZ496" s="110"/>
      <c r="CA496" s="110"/>
      <c r="CB496" s="110"/>
      <c r="CC496" s="110"/>
      <c r="CD496" s="110"/>
      <c r="CE496" s="110"/>
      <c r="CF496" s="110"/>
      <c r="CG496" s="110"/>
      <c r="CH496" s="110"/>
      <c r="CI496" s="110"/>
      <c r="CJ496" s="110"/>
      <c r="CK496" s="110"/>
      <c r="CL496" s="110"/>
      <c r="CM496" s="110"/>
      <c r="CN496" s="110"/>
      <c r="CO496" s="110"/>
      <c r="CP496" s="110"/>
      <c r="CQ496" s="110"/>
      <c r="CR496" s="110"/>
      <c r="CS496" s="110"/>
      <c r="CT496" s="110"/>
      <c r="CU496" s="110"/>
      <c r="CV496" s="110"/>
      <c r="CW496" s="110"/>
      <c r="CX496" s="110"/>
      <c r="CY496" s="110"/>
      <c r="CZ496" s="110"/>
      <c r="DA496" s="110"/>
      <c r="DB496" s="110"/>
      <c r="DC496" s="110"/>
      <c r="DD496" s="110"/>
      <c r="DE496" s="110"/>
      <c r="DF496" s="110"/>
      <c r="DG496" s="110"/>
      <c r="DH496" s="110"/>
      <c r="DI496" s="110"/>
      <c r="DJ496" s="110"/>
      <c r="DK496" s="110"/>
      <c r="DL496" s="110"/>
      <c r="DM496" s="110"/>
      <c r="DN496" s="110"/>
      <c r="DO496" s="110"/>
      <c r="DP496" s="110"/>
      <c r="DQ496" s="110"/>
      <c r="DR496" s="110"/>
      <c r="DS496" s="110"/>
      <c r="DT496" s="110"/>
      <c r="DU496" s="110"/>
      <c r="DV496" s="110"/>
      <c r="DW496" s="110"/>
      <c r="DX496" s="110"/>
      <c r="DY496" s="110"/>
      <c r="DZ496" s="110"/>
      <c r="EA496" s="110"/>
      <c r="EB496" s="110"/>
      <c r="EC496" s="110"/>
      <c r="ED496" s="110"/>
      <c r="EE496" s="110"/>
      <c r="EF496" s="110"/>
      <c r="EG496" s="110"/>
      <c r="EH496" s="110"/>
      <c r="EI496" s="110"/>
      <c r="EJ496" s="110"/>
      <c r="EK496" s="110"/>
      <c r="EL496" s="110"/>
      <c r="EM496" s="110"/>
      <c r="EN496" s="110"/>
      <c r="EO496" s="110"/>
      <c r="EP496" s="110"/>
      <c r="EQ496" s="110"/>
      <c r="ER496" s="110"/>
      <c r="ES496" s="110"/>
      <c r="ET496" s="110"/>
      <c r="EU496" s="110"/>
      <c r="EV496" s="110"/>
      <c r="EW496" s="110"/>
      <c r="EX496" s="110"/>
      <c r="EY496" s="110"/>
      <c r="EZ496" s="110"/>
      <c r="FA496" s="110"/>
      <c r="FB496" s="110"/>
      <c r="FC496" s="110"/>
      <c r="FD496" s="110"/>
      <c r="FE496" s="110"/>
      <c r="FF496" s="110"/>
      <c r="FG496" s="110"/>
      <c r="FH496" s="110"/>
      <c r="FI496" s="110"/>
      <c r="FJ496" s="110"/>
      <c r="FK496" s="110"/>
      <c r="FL496" s="110"/>
      <c r="FM496" s="110"/>
      <c r="FN496" s="110"/>
      <c r="FO496" s="110"/>
      <c r="FP496" s="110"/>
      <c r="FQ496" s="110"/>
      <c r="FR496" s="110"/>
      <c r="FS496" s="110"/>
      <c r="FT496" s="110"/>
      <c r="FU496" s="110"/>
      <c r="FV496" s="110"/>
      <c r="FW496" s="110"/>
      <c r="FX496" s="110"/>
      <c r="FY496" s="110"/>
      <c r="FZ496" s="110"/>
      <c r="GA496" s="110"/>
      <c r="GB496" s="110"/>
      <c r="GC496" s="110"/>
      <c r="GD496" s="110"/>
      <c r="GE496" s="110"/>
      <c r="GF496" s="110"/>
      <c r="GG496" s="110"/>
      <c r="GH496" s="110"/>
      <c r="GI496" s="110"/>
      <c r="GJ496" s="110"/>
      <c r="GK496" s="110"/>
      <c r="GL496" s="110"/>
      <c r="GM496" s="110"/>
      <c r="GN496" s="110"/>
      <c r="GO496" s="110"/>
      <c r="GP496" s="110"/>
      <c r="GQ496" s="110"/>
      <c r="GR496" s="110"/>
      <c r="GS496" s="110"/>
      <c r="GT496" s="110"/>
      <c r="GU496" s="110"/>
      <c r="GV496" s="110"/>
      <c r="GW496" s="110"/>
      <c r="GX496" s="110"/>
      <c r="GY496" s="110"/>
      <c r="GZ496" s="110"/>
      <c r="HA496" s="110"/>
      <c r="HB496" s="110"/>
      <c r="HC496" s="110"/>
      <c r="HD496" s="110"/>
      <c r="HE496" s="110"/>
      <c r="HF496" s="110"/>
      <c r="HG496" s="110"/>
      <c r="HH496" s="110"/>
      <c r="HI496" s="110"/>
      <c r="HJ496" s="110"/>
      <c r="HK496" s="110"/>
      <c r="HL496" s="110"/>
      <c r="HM496" s="110"/>
      <c r="HN496" s="110"/>
      <c r="HO496" s="110"/>
      <c r="HP496" s="110"/>
    </row>
    <row r="497" spans="1:224" ht="12.75" customHeight="1">
      <c r="A497" s="101" t="s">
        <v>1376</v>
      </c>
      <c r="B497" s="120" t="s">
        <v>1377</v>
      </c>
      <c r="C497" s="142" t="s">
        <v>87</v>
      </c>
      <c r="D497" s="138"/>
      <c r="E497" s="138"/>
      <c r="F497" s="138">
        <v>305.43</v>
      </c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0"/>
      <c r="AC497" s="110"/>
      <c r="AD497" s="110"/>
      <c r="AE497" s="110"/>
      <c r="AF497" s="110"/>
      <c r="AG497" s="110"/>
      <c r="AH497" s="110"/>
      <c r="AI497" s="110"/>
      <c r="AJ497" s="110"/>
      <c r="AK497" s="110"/>
      <c r="AL497" s="110"/>
      <c r="AM497" s="110"/>
      <c r="AN497" s="110"/>
      <c r="AO497" s="110"/>
      <c r="AP497" s="110"/>
      <c r="AQ497" s="110"/>
      <c r="AR497" s="110"/>
      <c r="AS497" s="110"/>
      <c r="AT497" s="110"/>
      <c r="AU497" s="110"/>
      <c r="AV497" s="110"/>
      <c r="AW497" s="110"/>
      <c r="AX497" s="110"/>
      <c r="AY497" s="110"/>
      <c r="AZ497" s="110"/>
      <c r="BA497" s="110"/>
      <c r="BB497" s="110"/>
      <c r="BC497" s="110"/>
      <c r="BD497" s="110"/>
      <c r="BE497" s="110"/>
      <c r="BF497" s="110"/>
      <c r="BG497" s="110"/>
      <c r="BH497" s="110"/>
      <c r="BI497" s="110"/>
      <c r="BJ497" s="110"/>
      <c r="BK497" s="110"/>
      <c r="BL497" s="110"/>
      <c r="BM497" s="110"/>
      <c r="BN497" s="110"/>
      <c r="BO497" s="110"/>
      <c r="BP497" s="110"/>
      <c r="BQ497" s="110"/>
      <c r="BR497" s="110"/>
      <c r="BS497" s="110"/>
      <c r="BT497" s="110"/>
      <c r="BU497" s="110"/>
      <c r="BV497" s="110"/>
      <c r="BW497" s="110"/>
      <c r="BX497" s="110"/>
      <c r="BY497" s="110"/>
      <c r="BZ497" s="110"/>
      <c r="CA497" s="110"/>
      <c r="CB497" s="110"/>
      <c r="CC497" s="110"/>
      <c r="CD497" s="110"/>
      <c r="CE497" s="110"/>
      <c r="CF497" s="110"/>
      <c r="CG497" s="110"/>
      <c r="CH497" s="110"/>
      <c r="CI497" s="110"/>
      <c r="CJ497" s="110"/>
      <c r="CK497" s="110"/>
      <c r="CL497" s="110"/>
      <c r="CM497" s="110"/>
      <c r="CN497" s="110"/>
      <c r="CO497" s="110"/>
      <c r="CP497" s="110"/>
      <c r="CQ497" s="110"/>
      <c r="CR497" s="110"/>
      <c r="CS497" s="110"/>
      <c r="CT497" s="110"/>
      <c r="CU497" s="110"/>
      <c r="CV497" s="110"/>
      <c r="CW497" s="110"/>
      <c r="CX497" s="110"/>
      <c r="CY497" s="110"/>
      <c r="CZ497" s="110"/>
      <c r="DA497" s="110"/>
      <c r="DB497" s="110"/>
      <c r="DC497" s="110"/>
      <c r="DD497" s="110"/>
      <c r="DE497" s="110"/>
      <c r="DF497" s="110"/>
      <c r="DG497" s="110"/>
      <c r="DH497" s="110"/>
      <c r="DI497" s="110"/>
      <c r="DJ497" s="110"/>
      <c r="DK497" s="110"/>
      <c r="DL497" s="110"/>
      <c r="DM497" s="110"/>
      <c r="DN497" s="110"/>
      <c r="DO497" s="110"/>
      <c r="DP497" s="110"/>
      <c r="DQ497" s="110"/>
      <c r="DR497" s="110"/>
      <c r="DS497" s="110"/>
      <c r="DT497" s="110"/>
      <c r="DU497" s="110"/>
      <c r="DV497" s="110"/>
      <c r="DW497" s="110"/>
      <c r="DX497" s="110"/>
      <c r="DY497" s="110"/>
      <c r="DZ497" s="110"/>
      <c r="EA497" s="110"/>
      <c r="EB497" s="110"/>
      <c r="EC497" s="110"/>
      <c r="ED497" s="110"/>
      <c r="EE497" s="110"/>
      <c r="EF497" s="110"/>
      <c r="EG497" s="110"/>
      <c r="EH497" s="110"/>
      <c r="EI497" s="110"/>
      <c r="EJ497" s="110"/>
      <c r="EK497" s="110"/>
      <c r="EL497" s="110"/>
      <c r="EM497" s="110"/>
      <c r="EN497" s="110"/>
      <c r="EO497" s="110"/>
      <c r="EP497" s="110"/>
      <c r="EQ497" s="110"/>
      <c r="ER497" s="110"/>
      <c r="ES497" s="110"/>
      <c r="ET497" s="110"/>
      <c r="EU497" s="110"/>
      <c r="EV497" s="110"/>
      <c r="EW497" s="110"/>
      <c r="EX497" s="110"/>
      <c r="EY497" s="110"/>
      <c r="EZ497" s="110"/>
      <c r="FA497" s="110"/>
      <c r="FB497" s="110"/>
      <c r="FC497" s="110"/>
      <c r="FD497" s="110"/>
      <c r="FE497" s="110"/>
      <c r="FF497" s="110"/>
      <c r="FG497" s="110"/>
      <c r="FH497" s="110"/>
      <c r="FI497" s="110"/>
      <c r="FJ497" s="110"/>
      <c r="FK497" s="110"/>
      <c r="FL497" s="110"/>
      <c r="FM497" s="110"/>
      <c r="FN497" s="110"/>
      <c r="FO497" s="110"/>
      <c r="FP497" s="110"/>
      <c r="FQ497" s="110"/>
      <c r="FR497" s="110"/>
      <c r="FS497" s="110"/>
      <c r="FT497" s="110"/>
      <c r="FU497" s="110"/>
      <c r="FV497" s="110"/>
      <c r="FW497" s="110"/>
      <c r="FX497" s="110"/>
      <c r="FY497" s="110"/>
      <c r="FZ497" s="110"/>
      <c r="GA497" s="110"/>
      <c r="GB497" s="110"/>
      <c r="GC497" s="110"/>
      <c r="GD497" s="110"/>
      <c r="GE497" s="110"/>
      <c r="GF497" s="110"/>
      <c r="GG497" s="110"/>
      <c r="GH497" s="110"/>
      <c r="GI497" s="110"/>
      <c r="GJ497" s="110"/>
      <c r="GK497" s="110"/>
      <c r="GL497" s="110"/>
      <c r="GM497" s="110"/>
      <c r="GN497" s="110"/>
      <c r="GO497" s="110"/>
      <c r="GP497" s="110"/>
      <c r="GQ497" s="110"/>
      <c r="GR497" s="110"/>
      <c r="GS497" s="110"/>
      <c r="GT497" s="110"/>
      <c r="GU497" s="110"/>
      <c r="GV497" s="110"/>
      <c r="GW497" s="110"/>
      <c r="GX497" s="110"/>
      <c r="GY497" s="110"/>
      <c r="GZ497" s="110"/>
      <c r="HA497" s="110"/>
      <c r="HB497" s="110"/>
      <c r="HC497" s="110"/>
      <c r="HD497" s="110"/>
      <c r="HE497" s="110"/>
      <c r="HF497" s="110"/>
      <c r="HG497" s="110"/>
      <c r="HH497" s="110"/>
      <c r="HI497" s="110"/>
      <c r="HJ497" s="110"/>
      <c r="HK497" s="110"/>
      <c r="HL497" s="110"/>
      <c r="HM497" s="110"/>
      <c r="HN497" s="110"/>
      <c r="HO497" s="110"/>
      <c r="HP497" s="110"/>
    </row>
    <row r="498" spans="1:224" ht="12.75" customHeight="1">
      <c r="A498" s="101" t="s">
        <v>1758</v>
      </c>
      <c r="B498" s="120" t="s">
        <v>1759</v>
      </c>
      <c r="C498" s="142" t="s">
        <v>145</v>
      </c>
      <c r="D498" s="138"/>
      <c r="E498" s="138">
        <v>22.98</v>
      </c>
      <c r="F498" s="138">
        <v>2.32</v>
      </c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0"/>
      <c r="AC498" s="110"/>
      <c r="AD498" s="110"/>
      <c r="AE498" s="110"/>
      <c r="AF498" s="110"/>
      <c r="AG498" s="110"/>
      <c r="AH498" s="110"/>
      <c r="AI498" s="110"/>
      <c r="AJ498" s="110"/>
      <c r="AK498" s="110"/>
      <c r="AL498" s="110"/>
      <c r="AM498" s="110"/>
      <c r="AN498" s="110"/>
      <c r="AO498" s="110"/>
      <c r="AP498" s="110"/>
      <c r="AQ498" s="110"/>
      <c r="AR498" s="110"/>
      <c r="AS498" s="110"/>
      <c r="AT498" s="110"/>
      <c r="AU498" s="110"/>
      <c r="AV498" s="110"/>
      <c r="AW498" s="110"/>
      <c r="AX498" s="110"/>
      <c r="AY498" s="110"/>
      <c r="AZ498" s="110"/>
      <c r="BA498" s="110"/>
      <c r="BB498" s="110"/>
      <c r="BC498" s="110"/>
      <c r="BD498" s="110"/>
      <c r="BE498" s="110"/>
      <c r="BF498" s="110"/>
      <c r="BG498" s="110"/>
      <c r="BH498" s="110"/>
      <c r="BI498" s="110"/>
      <c r="BJ498" s="110"/>
      <c r="BK498" s="110"/>
      <c r="BL498" s="110"/>
      <c r="BM498" s="110"/>
      <c r="BN498" s="110"/>
      <c r="BO498" s="110"/>
      <c r="BP498" s="110"/>
      <c r="BQ498" s="110"/>
      <c r="BR498" s="110"/>
      <c r="BS498" s="110"/>
      <c r="BT498" s="110"/>
      <c r="BU498" s="110"/>
      <c r="BV498" s="110"/>
      <c r="BW498" s="110"/>
      <c r="BX498" s="110"/>
      <c r="BY498" s="110"/>
      <c r="BZ498" s="110"/>
      <c r="CA498" s="110"/>
      <c r="CB498" s="110"/>
      <c r="CC498" s="110"/>
      <c r="CD498" s="110"/>
      <c r="CE498" s="110"/>
      <c r="CF498" s="110"/>
      <c r="CG498" s="110"/>
      <c r="CH498" s="110"/>
      <c r="CI498" s="110"/>
      <c r="CJ498" s="110"/>
      <c r="CK498" s="110"/>
      <c r="CL498" s="110"/>
      <c r="CM498" s="110"/>
      <c r="CN498" s="110"/>
      <c r="CO498" s="110"/>
      <c r="CP498" s="110"/>
      <c r="CQ498" s="110"/>
      <c r="CR498" s="110"/>
      <c r="CS498" s="110"/>
      <c r="CT498" s="110"/>
      <c r="CU498" s="110"/>
      <c r="CV498" s="110"/>
      <c r="CW498" s="110"/>
      <c r="CX498" s="110"/>
      <c r="CY498" s="110"/>
      <c r="CZ498" s="110"/>
      <c r="DA498" s="110"/>
      <c r="DB498" s="110"/>
      <c r="DC498" s="110"/>
      <c r="DD498" s="110"/>
      <c r="DE498" s="110"/>
      <c r="DF498" s="110"/>
      <c r="DG498" s="110"/>
      <c r="DH498" s="110"/>
      <c r="DI498" s="110"/>
      <c r="DJ498" s="110"/>
      <c r="DK498" s="110"/>
      <c r="DL498" s="110"/>
      <c r="DM498" s="110"/>
      <c r="DN498" s="110"/>
      <c r="DO498" s="110"/>
      <c r="DP498" s="110"/>
      <c r="DQ498" s="110"/>
      <c r="DR498" s="110"/>
      <c r="DS498" s="110"/>
      <c r="DT498" s="110"/>
      <c r="DU498" s="110"/>
      <c r="DV498" s="110"/>
      <c r="DW498" s="110"/>
      <c r="DX498" s="110"/>
      <c r="DY498" s="110"/>
      <c r="DZ498" s="110"/>
      <c r="EA498" s="110"/>
      <c r="EB498" s="110"/>
      <c r="EC498" s="110"/>
      <c r="ED498" s="110"/>
      <c r="EE498" s="110"/>
      <c r="EF498" s="110"/>
      <c r="EG498" s="110"/>
      <c r="EH498" s="110"/>
      <c r="EI498" s="110"/>
      <c r="EJ498" s="110"/>
      <c r="EK498" s="110"/>
      <c r="EL498" s="110"/>
      <c r="EM498" s="110"/>
      <c r="EN498" s="110"/>
      <c r="EO498" s="110"/>
      <c r="EP498" s="110"/>
      <c r="EQ498" s="110"/>
      <c r="ER498" s="110"/>
      <c r="ES498" s="110"/>
      <c r="ET498" s="110"/>
      <c r="EU498" s="110"/>
      <c r="EV498" s="110"/>
      <c r="EW498" s="110"/>
      <c r="EX498" s="110"/>
      <c r="EY498" s="110"/>
      <c r="EZ498" s="110"/>
      <c r="FA498" s="110"/>
      <c r="FB498" s="110"/>
      <c r="FC498" s="110"/>
      <c r="FD498" s="110"/>
      <c r="FE498" s="110"/>
      <c r="FF498" s="110"/>
      <c r="FG498" s="110"/>
      <c r="FH498" s="110"/>
      <c r="FI498" s="110"/>
      <c r="FJ498" s="110"/>
      <c r="FK498" s="110"/>
      <c r="FL498" s="110"/>
      <c r="FM498" s="110"/>
      <c r="FN498" s="110"/>
      <c r="FO498" s="110"/>
      <c r="FP498" s="110"/>
      <c r="FQ498" s="110"/>
      <c r="FR498" s="110"/>
      <c r="FS498" s="110"/>
      <c r="FT498" s="110"/>
      <c r="FU498" s="110"/>
      <c r="FV498" s="110"/>
      <c r="FW498" s="110"/>
      <c r="FX498" s="110"/>
      <c r="FY498" s="110"/>
      <c r="FZ498" s="110"/>
      <c r="GA498" s="110"/>
      <c r="GB498" s="110"/>
      <c r="GC498" s="110"/>
      <c r="GD498" s="110"/>
      <c r="GE498" s="110"/>
      <c r="GF498" s="110"/>
      <c r="GG498" s="110"/>
      <c r="GH498" s="110"/>
      <c r="GI498" s="110"/>
      <c r="GJ498" s="110"/>
      <c r="GK498" s="110"/>
      <c r="GL498" s="110"/>
      <c r="GM498" s="110"/>
      <c r="GN498" s="110"/>
      <c r="GO498" s="110"/>
      <c r="GP498" s="110"/>
      <c r="GQ498" s="110"/>
      <c r="GR498" s="110"/>
      <c r="GS498" s="110"/>
      <c r="GT498" s="110"/>
      <c r="GU498" s="110"/>
      <c r="GV498" s="110"/>
      <c r="GW498" s="110"/>
      <c r="GX498" s="110"/>
      <c r="GY498" s="110"/>
      <c r="GZ498" s="110"/>
      <c r="HA498" s="110"/>
      <c r="HB498" s="110"/>
      <c r="HC498" s="110"/>
      <c r="HD498" s="110"/>
      <c r="HE498" s="110"/>
      <c r="HF498" s="110"/>
      <c r="HG498" s="110"/>
      <c r="HH498" s="110"/>
      <c r="HI498" s="110"/>
      <c r="HJ498" s="110"/>
      <c r="HK498" s="110"/>
      <c r="HL498" s="110"/>
      <c r="HM498" s="110"/>
      <c r="HN498" s="110"/>
      <c r="HO498" s="110"/>
      <c r="HP498" s="110"/>
    </row>
    <row r="499" spans="1:224" ht="16.5" customHeight="1">
      <c r="A499" s="103" t="s">
        <v>1739</v>
      </c>
      <c r="B499" s="119" t="s">
        <v>1740</v>
      </c>
      <c r="C499" s="139"/>
      <c r="D499" s="62">
        <f>SUM(D500:D501)</f>
        <v>4942.52</v>
      </c>
      <c r="E499" s="62">
        <f>SUM(E500:E503)</f>
        <v>10347.58</v>
      </c>
      <c r="F499" s="62">
        <f>SUM(F500:F504)</f>
        <v>244499.94</v>
      </c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0"/>
      <c r="AC499" s="110"/>
      <c r="AD499" s="110"/>
      <c r="AE499" s="110"/>
      <c r="AF499" s="110"/>
      <c r="AG499" s="110"/>
      <c r="AH499" s="110"/>
      <c r="AI499" s="110"/>
      <c r="AJ499" s="110"/>
      <c r="AK499" s="110"/>
      <c r="AL499" s="110"/>
      <c r="AM499" s="110"/>
      <c r="AN499" s="110"/>
      <c r="AO499" s="110"/>
      <c r="AP499" s="110"/>
      <c r="AQ499" s="110"/>
      <c r="AR499" s="110"/>
      <c r="AS499" s="110"/>
      <c r="AT499" s="110"/>
      <c r="AU499" s="110"/>
      <c r="AV499" s="110"/>
      <c r="AW499" s="110"/>
      <c r="AX499" s="110"/>
      <c r="AY499" s="110"/>
      <c r="AZ499" s="110"/>
      <c r="BA499" s="110"/>
      <c r="BB499" s="110"/>
      <c r="BC499" s="110"/>
      <c r="BD499" s="110"/>
      <c r="BE499" s="110"/>
      <c r="BF499" s="110"/>
      <c r="BG499" s="110"/>
      <c r="BH499" s="110"/>
      <c r="BI499" s="110"/>
      <c r="BJ499" s="110"/>
      <c r="BK499" s="110"/>
      <c r="BL499" s="110"/>
      <c r="BM499" s="110"/>
      <c r="BN499" s="110"/>
      <c r="BO499" s="110"/>
      <c r="BP499" s="110"/>
      <c r="BQ499" s="110"/>
      <c r="BR499" s="110"/>
      <c r="BS499" s="110"/>
      <c r="BT499" s="110"/>
      <c r="BU499" s="110"/>
      <c r="BV499" s="110"/>
      <c r="BW499" s="110"/>
      <c r="BX499" s="110"/>
      <c r="BY499" s="110"/>
      <c r="BZ499" s="110"/>
      <c r="CA499" s="110"/>
      <c r="CB499" s="110"/>
      <c r="CC499" s="110"/>
      <c r="CD499" s="110"/>
      <c r="CE499" s="110"/>
      <c r="CF499" s="110"/>
      <c r="CG499" s="110"/>
      <c r="CH499" s="110"/>
      <c r="CI499" s="110"/>
      <c r="CJ499" s="110"/>
      <c r="CK499" s="110"/>
      <c r="CL499" s="110"/>
      <c r="CM499" s="110"/>
      <c r="CN499" s="110"/>
      <c r="CO499" s="110"/>
      <c r="CP499" s="110"/>
      <c r="CQ499" s="110"/>
      <c r="CR499" s="110"/>
      <c r="CS499" s="110"/>
      <c r="CT499" s="110"/>
      <c r="CU499" s="110"/>
      <c r="CV499" s="110"/>
      <c r="CW499" s="110"/>
      <c r="CX499" s="110"/>
      <c r="CY499" s="110"/>
      <c r="CZ499" s="110"/>
      <c r="DA499" s="110"/>
      <c r="DB499" s="110"/>
      <c r="DC499" s="110"/>
      <c r="DD499" s="110"/>
      <c r="DE499" s="110"/>
      <c r="DF499" s="110"/>
      <c r="DG499" s="110"/>
      <c r="DH499" s="110"/>
      <c r="DI499" s="110"/>
      <c r="DJ499" s="110"/>
      <c r="DK499" s="110"/>
      <c r="DL499" s="110"/>
      <c r="DM499" s="110"/>
      <c r="DN499" s="110"/>
      <c r="DO499" s="110"/>
      <c r="DP499" s="110"/>
      <c r="DQ499" s="110"/>
      <c r="DR499" s="110"/>
      <c r="DS499" s="110"/>
      <c r="DT499" s="110"/>
      <c r="DU499" s="110"/>
      <c r="DV499" s="110"/>
      <c r="DW499" s="110"/>
      <c r="DX499" s="110"/>
      <c r="DY499" s="110"/>
      <c r="DZ499" s="110"/>
      <c r="EA499" s="110"/>
      <c r="EB499" s="110"/>
      <c r="EC499" s="110"/>
      <c r="ED499" s="110"/>
      <c r="EE499" s="110"/>
      <c r="EF499" s="110"/>
      <c r="EG499" s="110"/>
      <c r="EH499" s="110"/>
      <c r="EI499" s="110"/>
      <c r="EJ499" s="110"/>
      <c r="EK499" s="110"/>
      <c r="EL499" s="110"/>
      <c r="EM499" s="110"/>
      <c r="EN499" s="110"/>
      <c r="EO499" s="110"/>
      <c r="EP499" s="110"/>
      <c r="EQ499" s="110"/>
      <c r="ER499" s="110"/>
      <c r="ES499" s="110"/>
      <c r="ET499" s="110"/>
      <c r="EU499" s="110"/>
      <c r="EV499" s="110"/>
      <c r="EW499" s="110"/>
      <c r="EX499" s="110"/>
      <c r="EY499" s="110"/>
      <c r="EZ499" s="110"/>
      <c r="FA499" s="110"/>
      <c r="FB499" s="110"/>
      <c r="FC499" s="110"/>
      <c r="FD499" s="110"/>
      <c r="FE499" s="110"/>
      <c r="FF499" s="110"/>
      <c r="FG499" s="110"/>
      <c r="FH499" s="110"/>
      <c r="FI499" s="110"/>
      <c r="FJ499" s="110"/>
      <c r="FK499" s="110"/>
      <c r="FL499" s="110"/>
      <c r="FM499" s="110"/>
      <c r="FN499" s="110"/>
      <c r="FO499" s="110"/>
      <c r="FP499" s="110"/>
      <c r="FQ499" s="110"/>
      <c r="FR499" s="110"/>
      <c r="FS499" s="110"/>
      <c r="FT499" s="110"/>
      <c r="FU499" s="110"/>
      <c r="FV499" s="110"/>
      <c r="FW499" s="110"/>
      <c r="FX499" s="110"/>
      <c r="FY499" s="110"/>
      <c r="FZ499" s="110"/>
      <c r="GA499" s="110"/>
      <c r="GB499" s="110"/>
      <c r="GC499" s="110"/>
      <c r="GD499" s="110"/>
      <c r="GE499" s="110"/>
      <c r="GF499" s="110"/>
      <c r="GG499" s="110"/>
      <c r="GH499" s="110"/>
      <c r="GI499" s="110"/>
      <c r="GJ499" s="110"/>
      <c r="GK499" s="110"/>
      <c r="GL499" s="110"/>
      <c r="GM499" s="110"/>
      <c r="GN499" s="110"/>
      <c r="GO499" s="110"/>
      <c r="GP499" s="110"/>
      <c r="GQ499" s="110"/>
      <c r="GR499" s="110"/>
      <c r="GS499" s="110"/>
      <c r="GT499" s="110"/>
      <c r="GU499" s="110"/>
      <c r="GV499" s="110"/>
      <c r="GW499" s="110"/>
      <c r="GX499" s="110"/>
      <c r="GY499" s="110"/>
      <c r="GZ499" s="110"/>
      <c r="HA499" s="110"/>
      <c r="HB499" s="110"/>
      <c r="HC499" s="110"/>
      <c r="HD499" s="110"/>
      <c r="HE499" s="110"/>
      <c r="HF499" s="110"/>
      <c r="HG499" s="110"/>
      <c r="HH499" s="110"/>
      <c r="HI499" s="110"/>
      <c r="HJ499" s="110"/>
      <c r="HK499" s="110"/>
      <c r="HL499" s="110"/>
      <c r="HM499" s="110"/>
      <c r="HN499" s="110"/>
      <c r="HO499" s="110"/>
      <c r="HP499" s="110"/>
    </row>
    <row r="500" spans="1:224" ht="16.5" customHeight="1" hidden="1">
      <c r="A500" s="101" t="s">
        <v>1741</v>
      </c>
      <c r="B500" s="120" t="s">
        <v>1742</v>
      </c>
      <c r="C500" s="142" t="s">
        <v>91</v>
      </c>
      <c r="D500" s="64">
        <v>2633.29</v>
      </c>
      <c r="E500" s="64">
        <v>1288.3</v>
      </c>
      <c r="F500" s="64">
        <v>1428.41</v>
      </c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0"/>
      <c r="AC500" s="110"/>
      <c r="AD500" s="110"/>
      <c r="AE500" s="110"/>
      <c r="AF500" s="110"/>
      <c r="AG500" s="110"/>
      <c r="AH500" s="110"/>
      <c r="AI500" s="110"/>
      <c r="AJ500" s="110"/>
      <c r="AK500" s="110"/>
      <c r="AL500" s="110"/>
      <c r="AM500" s="110"/>
      <c r="AN500" s="110"/>
      <c r="AO500" s="110"/>
      <c r="AP500" s="110"/>
      <c r="AQ500" s="110"/>
      <c r="AR500" s="110"/>
      <c r="AS500" s="110"/>
      <c r="AT500" s="110"/>
      <c r="AU500" s="110"/>
      <c r="AV500" s="110"/>
      <c r="AW500" s="110"/>
      <c r="AX500" s="110"/>
      <c r="AY500" s="110"/>
      <c r="AZ500" s="110"/>
      <c r="BA500" s="110"/>
      <c r="BB500" s="110"/>
      <c r="BC500" s="110"/>
      <c r="BD500" s="110"/>
      <c r="BE500" s="110"/>
      <c r="BF500" s="110"/>
      <c r="BG500" s="110"/>
      <c r="BH500" s="110"/>
      <c r="BI500" s="110"/>
      <c r="BJ500" s="110"/>
      <c r="BK500" s="110"/>
      <c r="BL500" s="110"/>
      <c r="BM500" s="110"/>
      <c r="BN500" s="110"/>
      <c r="BO500" s="110"/>
      <c r="BP500" s="110"/>
      <c r="BQ500" s="110"/>
      <c r="BR500" s="110"/>
      <c r="BS500" s="110"/>
      <c r="BT500" s="110"/>
      <c r="BU500" s="110"/>
      <c r="BV500" s="110"/>
      <c r="BW500" s="110"/>
      <c r="BX500" s="110"/>
      <c r="BY500" s="110"/>
      <c r="BZ500" s="110"/>
      <c r="CA500" s="110"/>
      <c r="CB500" s="110"/>
      <c r="CC500" s="110"/>
      <c r="CD500" s="110"/>
      <c r="CE500" s="110"/>
      <c r="CF500" s="110"/>
      <c r="CG500" s="110"/>
      <c r="CH500" s="110"/>
      <c r="CI500" s="110"/>
      <c r="CJ500" s="110"/>
      <c r="CK500" s="110"/>
      <c r="CL500" s="110"/>
      <c r="CM500" s="110"/>
      <c r="CN500" s="110"/>
      <c r="CO500" s="110"/>
      <c r="CP500" s="110"/>
      <c r="CQ500" s="110"/>
      <c r="CR500" s="110"/>
      <c r="CS500" s="110"/>
      <c r="CT500" s="110"/>
      <c r="CU500" s="110"/>
      <c r="CV500" s="110"/>
      <c r="CW500" s="110"/>
      <c r="CX500" s="110"/>
      <c r="CY500" s="110"/>
      <c r="CZ500" s="110"/>
      <c r="DA500" s="110"/>
      <c r="DB500" s="110"/>
      <c r="DC500" s="110"/>
      <c r="DD500" s="110"/>
      <c r="DE500" s="110"/>
      <c r="DF500" s="110"/>
      <c r="DG500" s="110"/>
      <c r="DH500" s="110"/>
      <c r="DI500" s="110"/>
      <c r="DJ500" s="110"/>
      <c r="DK500" s="110"/>
      <c r="DL500" s="110"/>
      <c r="DM500" s="110"/>
      <c r="DN500" s="110"/>
      <c r="DO500" s="110"/>
      <c r="DP500" s="110"/>
      <c r="DQ500" s="110"/>
      <c r="DR500" s="110"/>
      <c r="DS500" s="110"/>
      <c r="DT500" s="110"/>
      <c r="DU500" s="110"/>
      <c r="DV500" s="110"/>
      <c r="DW500" s="110"/>
      <c r="DX500" s="110"/>
      <c r="DY500" s="110"/>
      <c r="DZ500" s="110"/>
      <c r="EA500" s="110"/>
      <c r="EB500" s="110"/>
      <c r="EC500" s="110"/>
      <c r="ED500" s="110"/>
      <c r="EE500" s="110"/>
      <c r="EF500" s="110"/>
      <c r="EG500" s="110"/>
      <c r="EH500" s="110"/>
      <c r="EI500" s="110"/>
      <c r="EJ500" s="110"/>
      <c r="EK500" s="110"/>
      <c r="EL500" s="110"/>
      <c r="EM500" s="110"/>
      <c r="EN500" s="110"/>
      <c r="EO500" s="110"/>
      <c r="EP500" s="110"/>
      <c r="EQ500" s="110"/>
      <c r="ER500" s="110"/>
      <c r="ES500" s="110"/>
      <c r="ET500" s="110"/>
      <c r="EU500" s="110"/>
      <c r="EV500" s="110"/>
      <c r="EW500" s="110"/>
      <c r="EX500" s="110"/>
      <c r="EY500" s="110"/>
      <c r="EZ500" s="110"/>
      <c r="FA500" s="110"/>
      <c r="FB500" s="110"/>
      <c r="FC500" s="110"/>
      <c r="FD500" s="110"/>
      <c r="FE500" s="110"/>
      <c r="FF500" s="110"/>
      <c r="FG500" s="110"/>
      <c r="FH500" s="110"/>
      <c r="FI500" s="110"/>
      <c r="FJ500" s="110"/>
      <c r="FK500" s="110"/>
      <c r="FL500" s="110"/>
      <c r="FM500" s="110"/>
      <c r="FN500" s="110"/>
      <c r="FO500" s="110"/>
      <c r="FP500" s="110"/>
      <c r="FQ500" s="110"/>
      <c r="FR500" s="110"/>
      <c r="FS500" s="110"/>
      <c r="FT500" s="110"/>
      <c r="FU500" s="110"/>
      <c r="FV500" s="110"/>
      <c r="FW500" s="110"/>
      <c r="FX500" s="110"/>
      <c r="FY500" s="110"/>
      <c r="FZ500" s="110"/>
      <c r="GA500" s="110"/>
      <c r="GB500" s="110"/>
      <c r="GC500" s="110"/>
      <c r="GD500" s="110"/>
      <c r="GE500" s="110"/>
      <c r="GF500" s="110"/>
      <c r="GG500" s="110"/>
      <c r="GH500" s="110"/>
      <c r="GI500" s="110"/>
      <c r="GJ500" s="110"/>
      <c r="GK500" s="110"/>
      <c r="GL500" s="110"/>
      <c r="GM500" s="110"/>
      <c r="GN500" s="110"/>
      <c r="GO500" s="110"/>
      <c r="GP500" s="110"/>
      <c r="GQ500" s="110"/>
      <c r="GR500" s="110"/>
      <c r="GS500" s="110"/>
      <c r="GT500" s="110"/>
      <c r="GU500" s="110"/>
      <c r="GV500" s="110"/>
      <c r="GW500" s="110"/>
      <c r="GX500" s="110"/>
      <c r="GY500" s="110"/>
      <c r="GZ500" s="110"/>
      <c r="HA500" s="110"/>
      <c r="HB500" s="110"/>
      <c r="HC500" s="110"/>
      <c r="HD500" s="110"/>
      <c r="HE500" s="110"/>
      <c r="HF500" s="110"/>
      <c r="HG500" s="110"/>
      <c r="HH500" s="110"/>
      <c r="HI500" s="110"/>
      <c r="HJ500" s="110"/>
      <c r="HK500" s="110"/>
      <c r="HL500" s="110"/>
      <c r="HM500" s="110"/>
      <c r="HN500" s="110"/>
      <c r="HO500" s="110"/>
      <c r="HP500" s="110"/>
    </row>
    <row r="501" spans="1:224" ht="16.5" customHeight="1" hidden="1">
      <c r="A501" s="101" t="s">
        <v>1743</v>
      </c>
      <c r="B501" s="120" t="s">
        <v>1744</v>
      </c>
      <c r="C501" s="142" t="s">
        <v>87</v>
      </c>
      <c r="D501" s="64">
        <v>2309.23</v>
      </c>
      <c r="E501" s="64">
        <v>8970.03</v>
      </c>
      <c r="F501" s="64">
        <v>4065.62</v>
      </c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0"/>
      <c r="AC501" s="110"/>
      <c r="AD501" s="110"/>
      <c r="AE501" s="110"/>
      <c r="AF501" s="110"/>
      <c r="AG501" s="110"/>
      <c r="AH501" s="110"/>
      <c r="AI501" s="110"/>
      <c r="AJ501" s="110"/>
      <c r="AK501" s="110"/>
      <c r="AL501" s="110"/>
      <c r="AM501" s="110"/>
      <c r="AN501" s="110"/>
      <c r="AO501" s="110"/>
      <c r="AP501" s="110"/>
      <c r="AQ501" s="110"/>
      <c r="AR501" s="110"/>
      <c r="AS501" s="110"/>
      <c r="AT501" s="110"/>
      <c r="AU501" s="110"/>
      <c r="AV501" s="110"/>
      <c r="AW501" s="110"/>
      <c r="AX501" s="110"/>
      <c r="AY501" s="110"/>
      <c r="AZ501" s="110"/>
      <c r="BA501" s="110"/>
      <c r="BB501" s="110"/>
      <c r="BC501" s="110"/>
      <c r="BD501" s="110"/>
      <c r="BE501" s="110"/>
      <c r="BF501" s="110"/>
      <c r="BG501" s="110"/>
      <c r="BH501" s="110"/>
      <c r="BI501" s="110"/>
      <c r="BJ501" s="110"/>
      <c r="BK501" s="110"/>
      <c r="BL501" s="110"/>
      <c r="BM501" s="110"/>
      <c r="BN501" s="110"/>
      <c r="BO501" s="110"/>
      <c r="BP501" s="110"/>
      <c r="BQ501" s="110"/>
      <c r="BR501" s="110"/>
      <c r="BS501" s="110"/>
      <c r="BT501" s="110"/>
      <c r="BU501" s="110"/>
      <c r="BV501" s="110"/>
      <c r="BW501" s="110"/>
      <c r="BX501" s="110"/>
      <c r="BY501" s="110"/>
      <c r="BZ501" s="110"/>
      <c r="CA501" s="110"/>
      <c r="CB501" s="110"/>
      <c r="CC501" s="110"/>
      <c r="CD501" s="110"/>
      <c r="CE501" s="110"/>
      <c r="CF501" s="110"/>
      <c r="CG501" s="110"/>
      <c r="CH501" s="110"/>
      <c r="CI501" s="110"/>
      <c r="CJ501" s="110"/>
      <c r="CK501" s="110"/>
      <c r="CL501" s="110"/>
      <c r="CM501" s="110"/>
      <c r="CN501" s="110"/>
      <c r="CO501" s="110"/>
      <c r="CP501" s="110"/>
      <c r="CQ501" s="110"/>
      <c r="CR501" s="110"/>
      <c r="CS501" s="110"/>
      <c r="CT501" s="110"/>
      <c r="CU501" s="110"/>
      <c r="CV501" s="110"/>
      <c r="CW501" s="110"/>
      <c r="CX501" s="110"/>
      <c r="CY501" s="110"/>
      <c r="CZ501" s="110"/>
      <c r="DA501" s="110"/>
      <c r="DB501" s="110"/>
      <c r="DC501" s="110"/>
      <c r="DD501" s="110"/>
      <c r="DE501" s="110"/>
      <c r="DF501" s="110"/>
      <c r="DG501" s="110"/>
      <c r="DH501" s="110"/>
      <c r="DI501" s="110"/>
      <c r="DJ501" s="110"/>
      <c r="DK501" s="110"/>
      <c r="DL501" s="110"/>
      <c r="DM501" s="110"/>
      <c r="DN501" s="110"/>
      <c r="DO501" s="110"/>
      <c r="DP501" s="110"/>
      <c r="DQ501" s="110"/>
      <c r="DR501" s="110"/>
      <c r="DS501" s="110"/>
      <c r="DT501" s="110"/>
      <c r="DU501" s="110"/>
      <c r="DV501" s="110"/>
      <c r="DW501" s="110"/>
      <c r="DX501" s="110"/>
      <c r="DY501" s="110"/>
      <c r="DZ501" s="110"/>
      <c r="EA501" s="110"/>
      <c r="EB501" s="110"/>
      <c r="EC501" s="110"/>
      <c r="ED501" s="110"/>
      <c r="EE501" s="110"/>
      <c r="EF501" s="110"/>
      <c r="EG501" s="110"/>
      <c r="EH501" s="110"/>
      <c r="EI501" s="110"/>
      <c r="EJ501" s="110"/>
      <c r="EK501" s="110"/>
      <c r="EL501" s="110"/>
      <c r="EM501" s="110"/>
      <c r="EN501" s="110"/>
      <c r="EO501" s="110"/>
      <c r="EP501" s="110"/>
      <c r="EQ501" s="110"/>
      <c r="ER501" s="110"/>
      <c r="ES501" s="110"/>
      <c r="ET501" s="110"/>
      <c r="EU501" s="110"/>
      <c r="EV501" s="110"/>
      <c r="EW501" s="110"/>
      <c r="EX501" s="110"/>
      <c r="EY501" s="110"/>
      <c r="EZ501" s="110"/>
      <c r="FA501" s="110"/>
      <c r="FB501" s="110"/>
      <c r="FC501" s="110"/>
      <c r="FD501" s="110"/>
      <c r="FE501" s="110"/>
      <c r="FF501" s="110"/>
      <c r="FG501" s="110"/>
      <c r="FH501" s="110"/>
      <c r="FI501" s="110"/>
      <c r="FJ501" s="110"/>
      <c r="FK501" s="110"/>
      <c r="FL501" s="110"/>
      <c r="FM501" s="110"/>
      <c r="FN501" s="110"/>
      <c r="FO501" s="110"/>
      <c r="FP501" s="110"/>
      <c r="FQ501" s="110"/>
      <c r="FR501" s="110"/>
      <c r="FS501" s="110"/>
      <c r="FT501" s="110"/>
      <c r="FU501" s="110"/>
      <c r="FV501" s="110"/>
      <c r="FW501" s="110"/>
      <c r="FX501" s="110"/>
      <c r="FY501" s="110"/>
      <c r="FZ501" s="110"/>
      <c r="GA501" s="110"/>
      <c r="GB501" s="110"/>
      <c r="GC501" s="110"/>
      <c r="GD501" s="110"/>
      <c r="GE501" s="110"/>
      <c r="GF501" s="110"/>
      <c r="GG501" s="110"/>
      <c r="GH501" s="110"/>
      <c r="GI501" s="110"/>
      <c r="GJ501" s="110"/>
      <c r="GK501" s="110"/>
      <c r="GL501" s="110"/>
      <c r="GM501" s="110"/>
      <c r="GN501" s="110"/>
      <c r="GO501" s="110"/>
      <c r="GP501" s="110"/>
      <c r="GQ501" s="110"/>
      <c r="GR501" s="110"/>
      <c r="GS501" s="110"/>
      <c r="GT501" s="110"/>
      <c r="GU501" s="110"/>
      <c r="GV501" s="110"/>
      <c r="GW501" s="110"/>
      <c r="GX501" s="110"/>
      <c r="GY501" s="110"/>
      <c r="GZ501" s="110"/>
      <c r="HA501" s="110"/>
      <c r="HB501" s="110"/>
      <c r="HC501" s="110"/>
      <c r="HD501" s="110"/>
      <c r="HE501" s="110"/>
      <c r="HF501" s="110"/>
      <c r="HG501" s="110"/>
      <c r="HH501" s="110"/>
      <c r="HI501" s="110"/>
      <c r="HJ501" s="110"/>
      <c r="HK501" s="110"/>
      <c r="HL501" s="110"/>
      <c r="HM501" s="110"/>
      <c r="HN501" s="110"/>
      <c r="HO501" s="110"/>
      <c r="HP501" s="110"/>
    </row>
    <row r="502" spans="1:224" ht="16.5" customHeight="1" hidden="1">
      <c r="A502" s="101" t="s">
        <v>1922</v>
      </c>
      <c r="B502" s="120" t="s">
        <v>1923</v>
      </c>
      <c r="C502" s="142" t="s">
        <v>90</v>
      </c>
      <c r="D502" s="64"/>
      <c r="E502" s="64">
        <v>76.9</v>
      </c>
      <c r="F502" s="64">
        <v>832.4</v>
      </c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0"/>
      <c r="AC502" s="110"/>
      <c r="AD502" s="110"/>
      <c r="AE502" s="110"/>
      <c r="AF502" s="110"/>
      <c r="AG502" s="110"/>
      <c r="AH502" s="110"/>
      <c r="AI502" s="110"/>
      <c r="AJ502" s="110"/>
      <c r="AK502" s="110"/>
      <c r="AL502" s="110"/>
      <c r="AM502" s="110"/>
      <c r="AN502" s="110"/>
      <c r="AO502" s="110"/>
      <c r="AP502" s="110"/>
      <c r="AQ502" s="110"/>
      <c r="AR502" s="110"/>
      <c r="AS502" s="110"/>
      <c r="AT502" s="110"/>
      <c r="AU502" s="110"/>
      <c r="AV502" s="110"/>
      <c r="AW502" s="110"/>
      <c r="AX502" s="110"/>
      <c r="AY502" s="110"/>
      <c r="AZ502" s="110"/>
      <c r="BA502" s="110"/>
      <c r="BB502" s="110"/>
      <c r="BC502" s="110"/>
      <c r="BD502" s="110"/>
      <c r="BE502" s="110"/>
      <c r="BF502" s="110"/>
      <c r="BG502" s="110"/>
      <c r="BH502" s="110"/>
      <c r="BI502" s="110"/>
      <c r="BJ502" s="110"/>
      <c r="BK502" s="110"/>
      <c r="BL502" s="110"/>
      <c r="BM502" s="110"/>
      <c r="BN502" s="110"/>
      <c r="BO502" s="110"/>
      <c r="BP502" s="110"/>
      <c r="BQ502" s="110"/>
      <c r="BR502" s="110"/>
      <c r="BS502" s="110"/>
      <c r="BT502" s="110"/>
      <c r="BU502" s="110"/>
      <c r="BV502" s="110"/>
      <c r="BW502" s="110"/>
      <c r="BX502" s="110"/>
      <c r="BY502" s="110"/>
      <c r="BZ502" s="110"/>
      <c r="CA502" s="110"/>
      <c r="CB502" s="110"/>
      <c r="CC502" s="110"/>
      <c r="CD502" s="110"/>
      <c r="CE502" s="110"/>
      <c r="CF502" s="110"/>
      <c r="CG502" s="110"/>
      <c r="CH502" s="110"/>
      <c r="CI502" s="110"/>
      <c r="CJ502" s="110"/>
      <c r="CK502" s="110"/>
      <c r="CL502" s="110"/>
      <c r="CM502" s="110"/>
      <c r="CN502" s="110"/>
      <c r="CO502" s="110"/>
      <c r="CP502" s="110"/>
      <c r="CQ502" s="110"/>
      <c r="CR502" s="110"/>
      <c r="CS502" s="110"/>
      <c r="CT502" s="110"/>
      <c r="CU502" s="110"/>
      <c r="CV502" s="110"/>
      <c r="CW502" s="110"/>
      <c r="CX502" s="110"/>
      <c r="CY502" s="110"/>
      <c r="CZ502" s="110"/>
      <c r="DA502" s="110"/>
      <c r="DB502" s="110"/>
      <c r="DC502" s="110"/>
      <c r="DD502" s="110"/>
      <c r="DE502" s="110"/>
      <c r="DF502" s="110"/>
      <c r="DG502" s="110"/>
      <c r="DH502" s="110"/>
      <c r="DI502" s="110"/>
      <c r="DJ502" s="110"/>
      <c r="DK502" s="110"/>
      <c r="DL502" s="110"/>
      <c r="DM502" s="110"/>
      <c r="DN502" s="110"/>
      <c r="DO502" s="110"/>
      <c r="DP502" s="110"/>
      <c r="DQ502" s="110"/>
      <c r="DR502" s="110"/>
      <c r="DS502" s="110"/>
      <c r="DT502" s="110"/>
      <c r="DU502" s="110"/>
      <c r="DV502" s="110"/>
      <c r="DW502" s="110"/>
      <c r="DX502" s="110"/>
      <c r="DY502" s="110"/>
      <c r="DZ502" s="110"/>
      <c r="EA502" s="110"/>
      <c r="EB502" s="110"/>
      <c r="EC502" s="110"/>
      <c r="ED502" s="110"/>
      <c r="EE502" s="110"/>
      <c r="EF502" s="110"/>
      <c r="EG502" s="110"/>
      <c r="EH502" s="110"/>
      <c r="EI502" s="110"/>
      <c r="EJ502" s="110"/>
      <c r="EK502" s="110"/>
      <c r="EL502" s="110"/>
      <c r="EM502" s="110"/>
      <c r="EN502" s="110"/>
      <c r="EO502" s="110"/>
      <c r="EP502" s="110"/>
      <c r="EQ502" s="110"/>
      <c r="ER502" s="110"/>
      <c r="ES502" s="110"/>
      <c r="ET502" s="110"/>
      <c r="EU502" s="110"/>
      <c r="EV502" s="110"/>
      <c r="EW502" s="110"/>
      <c r="EX502" s="110"/>
      <c r="EY502" s="110"/>
      <c r="EZ502" s="110"/>
      <c r="FA502" s="110"/>
      <c r="FB502" s="110"/>
      <c r="FC502" s="110"/>
      <c r="FD502" s="110"/>
      <c r="FE502" s="110"/>
      <c r="FF502" s="110"/>
      <c r="FG502" s="110"/>
      <c r="FH502" s="110"/>
      <c r="FI502" s="110"/>
      <c r="FJ502" s="110"/>
      <c r="FK502" s="110"/>
      <c r="FL502" s="110"/>
      <c r="FM502" s="110"/>
      <c r="FN502" s="110"/>
      <c r="FO502" s="110"/>
      <c r="FP502" s="110"/>
      <c r="FQ502" s="110"/>
      <c r="FR502" s="110"/>
      <c r="FS502" s="110"/>
      <c r="FT502" s="110"/>
      <c r="FU502" s="110"/>
      <c r="FV502" s="110"/>
      <c r="FW502" s="110"/>
      <c r="FX502" s="110"/>
      <c r="FY502" s="110"/>
      <c r="FZ502" s="110"/>
      <c r="GA502" s="110"/>
      <c r="GB502" s="110"/>
      <c r="GC502" s="110"/>
      <c r="GD502" s="110"/>
      <c r="GE502" s="110"/>
      <c r="GF502" s="110"/>
      <c r="GG502" s="110"/>
      <c r="GH502" s="110"/>
      <c r="GI502" s="110"/>
      <c r="GJ502" s="110"/>
      <c r="GK502" s="110"/>
      <c r="GL502" s="110"/>
      <c r="GM502" s="110"/>
      <c r="GN502" s="110"/>
      <c r="GO502" s="110"/>
      <c r="GP502" s="110"/>
      <c r="GQ502" s="110"/>
      <c r="GR502" s="110"/>
      <c r="GS502" s="110"/>
      <c r="GT502" s="110"/>
      <c r="GU502" s="110"/>
      <c r="GV502" s="110"/>
      <c r="GW502" s="110"/>
      <c r="GX502" s="110"/>
      <c r="GY502" s="110"/>
      <c r="GZ502" s="110"/>
      <c r="HA502" s="110"/>
      <c r="HB502" s="110"/>
      <c r="HC502" s="110"/>
      <c r="HD502" s="110"/>
      <c r="HE502" s="110"/>
      <c r="HF502" s="110"/>
      <c r="HG502" s="110"/>
      <c r="HH502" s="110"/>
      <c r="HI502" s="110"/>
      <c r="HJ502" s="110"/>
      <c r="HK502" s="110"/>
      <c r="HL502" s="110"/>
      <c r="HM502" s="110"/>
      <c r="HN502" s="110"/>
      <c r="HO502" s="110"/>
      <c r="HP502" s="110"/>
    </row>
    <row r="503" spans="1:224" ht="16.5" customHeight="1" hidden="1">
      <c r="A503" s="101" t="s">
        <v>1924</v>
      </c>
      <c r="B503" s="120" t="s">
        <v>1925</v>
      </c>
      <c r="C503" s="142" t="s">
        <v>87</v>
      </c>
      <c r="D503" s="64"/>
      <c r="E503" s="64">
        <v>12.35</v>
      </c>
      <c r="F503" s="64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0"/>
      <c r="AC503" s="110"/>
      <c r="AD503" s="110"/>
      <c r="AE503" s="110"/>
      <c r="AF503" s="110"/>
      <c r="AG503" s="110"/>
      <c r="AH503" s="110"/>
      <c r="AI503" s="110"/>
      <c r="AJ503" s="110"/>
      <c r="AK503" s="110"/>
      <c r="AL503" s="110"/>
      <c r="AM503" s="110"/>
      <c r="AN503" s="110"/>
      <c r="AO503" s="110"/>
      <c r="AP503" s="110"/>
      <c r="AQ503" s="110"/>
      <c r="AR503" s="110"/>
      <c r="AS503" s="110"/>
      <c r="AT503" s="110"/>
      <c r="AU503" s="110"/>
      <c r="AV503" s="110"/>
      <c r="AW503" s="110"/>
      <c r="AX503" s="110"/>
      <c r="AY503" s="110"/>
      <c r="AZ503" s="110"/>
      <c r="BA503" s="110"/>
      <c r="BB503" s="110"/>
      <c r="BC503" s="110"/>
      <c r="BD503" s="110"/>
      <c r="BE503" s="110"/>
      <c r="BF503" s="110"/>
      <c r="BG503" s="110"/>
      <c r="BH503" s="110"/>
      <c r="BI503" s="110"/>
      <c r="BJ503" s="110"/>
      <c r="BK503" s="110"/>
      <c r="BL503" s="110"/>
      <c r="BM503" s="110"/>
      <c r="BN503" s="110"/>
      <c r="BO503" s="110"/>
      <c r="BP503" s="110"/>
      <c r="BQ503" s="110"/>
      <c r="BR503" s="110"/>
      <c r="BS503" s="110"/>
      <c r="BT503" s="110"/>
      <c r="BU503" s="110"/>
      <c r="BV503" s="110"/>
      <c r="BW503" s="110"/>
      <c r="BX503" s="110"/>
      <c r="BY503" s="110"/>
      <c r="BZ503" s="110"/>
      <c r="CA503" s="110"/>
      <c r="CB503" s="110"/>
      <c r="CC503" s="110"/>
      <c r="CD503" s="110"/>
      <c r="CE503" s="110"/>
      <c r="CF503" s="110"/>
      <c r="CG503" s="110"/>
      <c r="CH503" s="110"/>
      <c r="CI503" s="110"/>
      <c r="CJ503" s="110"/>
      <c r="CK503" s="110"/>
      <c r="CL503" s="110"/>
      <c r="CM503" s="110"/>
      <c r="CN503" s="110"/>
      <c r="CO503" s="110"/>
      <c r="CP503" s="110"/>
      <c r="CQ503" s="110"/>
      <c r="CR503" s="110"/>
      <c r="CS503" s="110"/>
      <c r="CT503" s="110"/>
      <c r="CU503" s="110"/>
      <c r="CV503" s="110"/>
      <c r="CW503" s="110"/>
      <c r="CX503" s="110"/>
      <c r="CY503" s="110"/>
      <c r="CZ503" s="110"/>
      <c r="DA503" s="110"/>
      <c r="DB503" s="110"/>
      <c r="DC503" s="110"/>
      <c r="DD503" s="110"/>
      <c r="DE503" s="110"/>
      <c r="DF503" s="110"/>
      <c r="DG503" s="110"/>
      <c r="DH503" s="110"/>
      <c r="DI503" s="110"/>
      <c r="DJ503" s="110"/>
      <c r="DK503" s="110"/>
      <c r="DL503" s="110"/>
      <c r="DM503" s="110"/>
      <c r="DN503" s="110"/>
      <c r="DO503" s="110"/>
      <c r="DP503" s="110"/>
      <c r="DQ503" s="110"/>
      <c r="DR503" s="110"/>
      <c r="DS503" s="110"/>
      <c r="DT503" s="110"/>
      <c r="DU503" s="110"/>
      <c r="DV503" s="110"/>
      <c r="DW503" s="110"/>
      <c r="DX503" s="110"/>
      <c r="DY503" s="110"/>
      <c r="DZ503" s="110"/>
      <c r="EA503" s="110"/>
      <c r="EB503" s="110"/>
      <c r="EC503" s="110"/>
      <c r="ED503" s="110"/>
      <c r="EE503" s="110"/>
      <c r="EF503" s="110"/>
      <c r="EG503" s="110"/>
      <c r="EH503" s="110"/>
      <c r="EI503" s="110"/>
      <c r="EJ503" s="110"/>
      <c r="EK503" s="110"/>
      <c r="EL503" s="110"/>
      <c r="EM503" s="110"/>
      <c r="EN503" s="110"/>
      <c r="EO503" s="110"/>
      <c r="EP503" s="110"/>
      <c r="EQ503" s="110"/>
      <c r="ER503" s="110"/>
      <c r="ES503" s="110"/>
      <c r="ET503" s="110"/>
      <c r="EU503" s="110"/>
      <c r="EV503" s="110"/>
      <c r="EW503" s="110"/>
      <c r="EX503" s="110"/>
      <c r="EY503" s="110"/>
      <c r="EZ503" s="110"/>
      <c r="FA503" s="110"/>
      <c r="FB503" s="110"/>
      <c r="FC503" s="110"/>
      <c r="FD503" s="110"/>
      <c r="FE503" s="110"/>
      <c r="FF503" s="110"/>
      <c r="FG503" s="110"/>
      <c r="FH503" s="110"/>
      <c r="FI503" s="110"/>
      <c r="FJ503" s="110"/>
      <c r="FK503" s="110"/>
      <c r="FL503" s="110"/>
      <c r="FM503" s="110"/>
      <c r="FN503" s="110"/>
      <c r="FO503" s="110"/>
      <c r="FP503" s="110"/>
      <c r="FQ503" s="110"/>
      <c r="FR503" s="110"/>
      <c r="FS503" s="110"/>
      <c r="FT503" s="110"/>
      <c r="FU503" s="110"/>
      <c r="FV503" s="110"/>
      <c r="FW503" s="110"/>
      <c r="FX503" s="110"/>
      <c r="FY503" s="110"/>
      <c r="FZ503" s="110"/>
      <c r="GA503" s="110"/>
      <c r="GB503" s="110"/>
      <c r="GC503" s="110"/>
      <c r="GD503" s="110"/>
      <c r="GE503" s="110"/>
      <c r="GF503" s="110"/>
      <c r="GG503" s="110"/>
      <c r="GH503" s="110"/>
      <c r="GI503" s="110"/>
      <c r="GJ503" s="110"/>
      <c r="GK503" s="110"/>
      <c r="GL503" s="110"/>
      <c r="GM503" s="110"/>
      <c r="GN503" s="110"/>
      <c r="GO503" s="110"/>
      <c r="GP503" s="110"/>
      <c r="GQ503" s="110"/>
      <c r="GR503" s="110"/>
      <c r="GS503" s="110"/>
      <c r="GT503" s="110"/>
      <c r="GU503" s="110"/>
      <c r="GV503" s="110"/>
      <c r="GW503" s="110"/>
      <c r="GX503" s="110"/>
      <c r="GY503" s="110"/>
      <c r="GZ503" s="110"/>
      <c r="HA503" s="110"/>
      <c r="HB503" s="110"/>
      <c r="HC503" s="110"/>
      <c r="HD503" s="110"/>
      <c r="HE503" s="110"/>
      <c r="HF503" s="110"/>
      <c r="HG503" s="110"/>
      <c r="HH503" s="110"/>
      <c r="HI503" s="110"/>
      <c r="HJ503" s="110"/>
      <c r="HK503" s="110"/>
      <c r="HL503" s="110"/>
      <c r="HM503" s="110"/>
      <c r="HN503" s="110"/>
      <c r="HO503" s="110"/>
      <c r="HP503" s="110"/>
    </row>
    <row r="504" spans="1:224" ht="16.5" customHeight="1" hidden="1">
      <c r="A504" s="101" t="s">
        <v>2691</v>
      </c>
      <c r="B504" s="120" t="s">
        <v>2692</v>
      </c>
      <c r="C504" s="142" t="s">
        <v>92</v>
      </c>
      <c r="D504" s="64"/>
      <c r="E504" s="64"/>
      <c r="F504" s="64">
        <v>238173.51</v>
      </c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0"/>
      <c r="AC504" s="110"/>
      <c r="AD504" s="110"/>
      <c r="AE504" s="110"/>
      <c r="AF504" s="110"/>
      <c r="AG504" s="110"/>
      <c r="AH504" s="110"/>
      <c r="AI504" s="110"/>
      <c r="AJ504" s="110"/>
      <c r="AK504" s="110"/>
      <c r="AL504" s="110"/>
      <c r="AM504" s="110"/>
      <c r="AN504" s="110"/>
      <c r="AO504" s="110"/>
      <c r="AP504" s="110"/>
      <c r="AQ504" s="110"/>
      <c r="AR504" s="110"/>
      <c r="AS504" s="110"/>
      <c r="AT504" s="110"/>
      <c r="AU504" s="110"/>
      <c r="AV504" s="110"/>
      <c r="AW504" s="110"/>
      <c r="AX504" s="110"/>
      <c r="AY504" s="110"/>
      <c r="AZ504" s="110"/>
      <c r="BA504" s="110"/>
      <c r="BB504" s="110"/>
      <c r="BC504" s="110"/>
      <c r="BD504" s="110"/>
      <c r="BE504" s="110"/>
      <c r="BF504" s="110"/>
      <c r="BG504" s="110"/>
      <c r="BH504" s="110"/>
      <c r="BI504" s="110"/>
      <c r="BJ504" s="110"/>
      <c r="BK504" s="110"/>
      <c r="BL504" s="110"/>
      <c r="BM504" s="110"/>
      <c r="BN504" s="110"/>
      <c r="BO504" s="110"/>
      <c r="BP504" s="110"/>
      <c r="BQ504" s="110"/>
      <c r="BR504" s="110"/>
      <c r="BS504" s="110"/>
      <c r="BT504" s="110"/>
      <c r="BU504" s="110"/>
      <c r="BV504" s="110"/>
      <c r="BW504" s="110"/>
      <c r="BX504" s="110"/>
      <c r="BY504" s="110"/>
      <c r="BZ504" s="110"/>
      <c r="CA504" s="110"/>
      <c r="CB504" s="110"/>
      <c r="CC504" s="110"/>
      <c r="CD504" s="110"/>
      <c r="CE504" s="110"/>
      <c r="CF504" s="110"/>
      <c r="CG504" s="110"/>
      <c r="CH504" s="110"/>
      <c r="CI504" s="110"/>
      <c r="CJ504" s="110"/>
      <c r="CK504" s="110"/>
      <c r="CL504" s="110"/>
      <c r="CM504" s="110"/>
      <c r="CN504" s="110"/>
      <c r="CO504" s="110"/>
      <c r="CP504" s="110"/>
      <c r="CQ504" s="110"/>
      <c r="CR504" s="110"/>
      <c r="CS504" s="110"/>
      <c r="CT504" s="110"/>
      <c r="CU504" s="110"/>
      <c r="CV504" s="110"/>
      <c r="CW504" s="110"/>
      <c r="CX504" s="110"/>
      <c r="CY504" s="110"/>
      <c r="CZ504" s="110"/>
      <c r="DA504" s="110"/>
      <c r="DB504" s="110"/>
      <c r="DC504" s="110"/>
      <c r="DD504" s="110"/>
      <c r="DE504" s="110"/>
      <c r="DF504" s="110"/>
      <c r="DG504" s="110"/>
      <c r="DH504" s="110"/>
      <c r="DI504" s="110"/>
      <c r="DJ504" s="110"/>
      <c r="DK504" s="110"/>
      <c r="DL504" s="110"/>
      <c r="DM504" s="110"/>
      <c r="DN504" s="110"/>
      <c r="DO504" s="110"/>
      <c r="DP504" s="110"/>
      <c r="DQ504" s="110"/>
      <c r="DR504" s="110"/>
      <c r="DS504" s="110"/>
      <c r="DT504" s="110"/>
      <c r="DU504" s="110"/>
      <c r="DV504" s="110"/>
      <c r="DW504" s="110"/>
      <c r="DX504" s="110"/>
      <c r="DY504" s="110"/>
      <c r="DZ504" s="110"/>
      <c r="EA504" s="110"/>
      <c r="EB504" s="110"/>
      <c r="EC504" s="110"/>
      <c r="ED504" s="110"/>
      <c r="EE504" s="110"/>
      <c r="EF504" s="110"/>
      <c r="EG504" s="110"/>
      <c r="EH504" s="110"/>
      <c r="EI504" s="110"/>
      <c r="EJ504" s="110"/>
      <c r="EK504" s="110"/>
      <c r="EL504" s="110"/>
      <c r="EM504" s="110"/>
      <c r="EN504" s="110"/>
      <c r="EO504" s="110"/>
      <c r="EP504" s="110"/>
      <c r="EQ504" s="110"/>
      <c r="ER504" s="110"/>
      <c r="ES504" s="110"/>
      <c r="ET504" s="110"/>
      <c r="EU504" s="110"/>
      <c r="EV504" s="110"/>
      <c r="EW504" s="110"/>
      <c r="EX504" s="110"/>
      <c r="EY504" s="110"/>
      <c r="EZ504" s="110"/>
      <c r="FA504" s="110"/>
      <c r="FB504" s="110"/>
      <c r="FC504" s="110"/>
      <c r="FD504" s="110"/>
      <c r="FE504" s="110"/>
      <c r="FF504" s="110"/>
      <c r="FG504" s="110"/>
      <c r="FH504" s="110"/>
      <c r="FI504" s="110"/>
      <c r="FJ504" s="110"/>
      <c r="FK504" s="110"/>
      <c r="FL504" s="110"/>
      <c r="FM504" s="110"/>
      <c r="FN504" s="110"/>
      <c r="FO504" s="110"/>
      <c r="FP504" s="110"/>
      <c r="FQ504" s="110"/>
      <c r="FR504" s="110"/>
      <c r="FS504" s="110"/>
      <c r="FT504" s="110"/>
      <c r="FU504" s="110"/>
      <c r="FV504" s="110"/>
      <c r="FW504" s="110"/>
      <c r="FX504" s="110"/>
      <c r="FY504" s="110"/>
      <c r="FZ504" s="110"/>
      <c r="GA504" s="110"/>
      <c r="GB504" s="110"/>
      <c r="GC504" s="110"/>
      <c r="GD504" s="110"/>
      <c r="GE504" s="110"/>
      <c r="GF504" s="110"/>
      <c r="GG504" s="110"/>
      <c r="GH504" s="110"/>
      <c r="GI504" s="110"/>
      <c r="GJ504" s="110"/>
      <c r="GK504" s="110"/>
      <c r="GL504" s="110"/>
      <c r="GM504" s="110"/>
      <c r="GN504" s="110"/>
      <c r="GO504" s="110"/>
      <c r="GP504" s="110"/>
      <c r="GQ504" s="110"/>
      <c r="GR504" s="110"/>
      <c r="GS504" s="110"/>
      <c r="GT504" s="110"/>
      <c r="GU504" s="110"/>
      <c r="GV504" s="110"/>
      <c r="GW504" s="110"/>
      <c r="GX504" s="110"/>
      <c r="GY504" s="110"/>
      <c r="GZ504" s="110"/>
      <c r="HA504" s="110"/>
      <c r="HB504" s="110"/>
      <c r="HC504" s="110"/>
      <c r="HD504" s="110"/>
      <c r="HE504" s="110"/>
      <c r="HF504" s="110"/>
      <c r="HG504" s="110"/>
      <c r="HH504" s="110"/>
      <c r="HI504" s="110"/>
      <c r="HJ504" s="110"/>
      <c r="HK504" s="110"/>
      <c r="HL504" s="110"/>
      <c r="HM504" s="110"/>
      <c r="HN504" s="110"/>
      <c r="HO504" s="110"/>
      <c r="HP504" s="110"/>
    </row>
    <row r="505" spans="1:224" ht="12.75">
      <c r="A505" s="135" t="s">
        <v>953</v>
      </c>
      <c r="B505" s="136" t="s">
        <v>954</v>
      </c>
      <c r="C505" s="137"/>
      <c r="D505" s="138">
        <f>SUM(D506+D508+D509+D514+D507+D513)</f>
        <v>781882.8</v>
      </c>
      <c r="E505" s="138">
        <f>SUM(E506+E508+E509+E514+E507+E513)</f>
        <v>1316297.5299999998</v>
      </c>
      <c r="F505" s="138">
        <f>SUM(F506+F508+F509+F514+F507+F513)</f>
        <v>1816264.08</v>
      </c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0"/>
      <c r="AC505" s="110"/>
      <c r="AD505" s="110"/>
      <c r="AE505" s="110"/>
      <c r="AF505" s="110"/>
      <c r="AG505" s="110"/>
      <c r="AH505" s="110"/>
      <c r="AI505" s="110"/>
      <c r="AJ505" s="110"/>
      <c r="AK505" s="110"/>
      <c r="AL505" s="110"/>
      <c r="AM505" s="110"/>
      <c r="AN505" s="110"/>
      <c r="AO505" s="110"/>
      <c r="AP505" s="110"/>
      <c r="AQ505" s="110"/>
      <c r="AR505" s="110"/>
      <c r="AS505" s="110"/>
      <c r="AT505" s="110"/>
      <c r="AU505" s="110"/>
      <c r="AV505" s="110"/>
      <c r="AW505" s="110"/>
      <c r="AX505" s="110"/>
      <c r="AY505" s="110"/>
      <c r="AZ505" s="110"/>
      <c r="BA505" s="110"/>
      <c r="BB505" s="110"/>
      <c r="BC505" s="110"/>
      <c r="BD505" s="110"/>
      <c r="BE505" s="110"/>
      <c r="BF505" s="110"/>
      <c r="BG505" s="110"/>
      <c r="BH505" s="110"/>
      <c r="BI505" s="110"/>
      <c r="BJ505" s="110"/>
      <c r="BK505" s="110"/>
      <c r="BL505" s="110"/>
      <c r="BM505" s="110"/>
      <c r="BN505" s="110"/>
      <c r="BO505" s="110"/>
      <c r="BP505" s="110"/>
      <c r="BQ505" s="110"/>
      <c r="BR505" s="110"/>
      <c r="BS505" s="110"/>
      <c r="BT505" s="110"/>
      <c r="BU505" s="110"/>
      <c r="BV505" s="110"/>
      <c r="BW505" s="110"/>
      <c r="BX505" s="110"/>
      <c r="BY505" s="110"/>
      <c r="BZ505" s="110"/>
      <c r="CA505" s="110"/>
      <c r="CB505" s="110"/>
      <c r="CC505" s="110"/>
      <c r="CD505" s="110"/>
      <c r="CE505" s="110"/>
      <c r="CF505" s="110"/>
      <c r="CG505" s="110"/>
      <c r="CH505" s="110"/>
      <c r="CI505" s="110"/>
      <c r="CJ505" s="110"/>
      <c r="CK505" s="110"/>
      <c r="CL505" s="110"/>
      <c r="CM505" s="110"/>
      <c r="CN505" s="110"/>
      <c r="CO505" s="110"/>
      <c r="CP505" s="110"/>
      <c r="CQ505" s="110"/>
      <c r="CR505" s="110"/>
      <c r="CS505" s="110"/>
      <c r="CT505" s="110"/>
      <c r="CU505" s="110"/>
      <c r="CV505" s="110"/>
      <c r="CW505" s="110"/>
      <c r="CX505" s="110"/>
      <c r="CY505" s="110"/>
      <c r="CZ505" s="110"/>
      <c r="DA505" s="110"/>
      <c r="DB505" s="110"/>
      <c r="DC505" s="110"/>
      <c r="DD505" s="110"/>
      <c r="DE505" s="110"/>
      <c r="DF505" s="110"/>
      <c r="DG505" s="110"/>
      <c r="DH505" s="110"/>
      <c r="DI505" s="110"/>
      <c r="DJ505" s="110"/>
      <c r="DK505" s="110"/>
      <c r="DL505" s="110"/>
      <c r="DM505" s="110"/>
      <c r="DN505" s="110"/>
      <c r="DO505" s="110"/>
      <c r="DP505" s="110"/>
      <c r="DQ505" s="110"/>
      <c r="DR505" s="110"/>
      <c r="DS505" s="110"/>
      <c r="DT505" s="110"/>
      <c r="DU505" s="110"/>
      <c r="DV505" s="110"/>
      <c r="DW505" s="110"/>
      <c r="DX505" s="110"/>
      <c r="DY505" s="110"/>
      <c r="DZ505" s="110"/>
      <c r="EA505" s="110"/>
      <c r="EB505" s="110"/>
      <c r="EC505" s="110"/>
      <c r="ED505" s="110"/>
      <c r="EE505" s="110"/>
      <c r="EF505" s="110"/>
      <c r="EG505" s="110"/>
      <c r="EH505" s="110"/>
      <c r="EI505" s="110"/>
      <c r="EJ505" s="110"/>
      <c r="EK505" s="110"/>
      <c r="EL505" s="110"/>
      <c r="EM505" s="110"/>
      <c r="EN505" s="110"/>
      <c r="EO505" s="110"/>
      <c r="EP505" s="110"/>
      <c r="EQ505" s="110"/>
      <c r="ER505" s="110"/>
      <c r="ES505" s="110"/>
      <c r="ET505" s="110"/>
      <c r="EU505" s="110"/>
      <c r="EV505" s="110"/>
      <c r="EW505" s="110"/>
      <c r="EX505" s="110"/>
      <c r="EY505" s="110"/>
      <c r="EZ505" s="110"/>
      <c r="FA505" s="110"/>
      <c r="FB505" s="110"/>
      <c r="FC505" s="110"/>
      <c r="FD505" s="110"/>
      <c r="FE505" s="110"/>
      <c r="FF505" s="110"/>
      <c r="FG505" s="110"/>
      <c r="FH505" s="110"/>
      <c r="FI505" s="110"/>
      <c r="FJ505" s="110"/>
      <c r="FK505" s="110"/>
      <c r="FL505" s="110"/>
      <c r="FM505" s="110"/>
      <c r="FN505" s="110"/>
      <c r="FO505" s="110"/>
      <c r="FP505" s="110"/>
      <c r="FQ505" s="110"/>
      <c r="FR505" s="110"/>
      <c r="FS505" s="110"/>
      <c r="FT505" s="110"/>
      <c r="FU505" s="110"/>
      <c r="FV505" s="110"/>
      <c r="FW505" s="110"/>
      <c r="FX505" s="110"/>
      <c r="FY505" s="110"/>
      <c r="FZ505" s="110"/>
      <c r="GA505" s="110"/>
      <c r="GB505" s="110"/>
      <c r="GC505" s="110"/>
      <c r="GD505" s="110"/>
      <c r="GE505" s="110"/>
      <c r="GF505" s="110"/>
      <c r="GG505" s="110"/>
      <c r="GH505" s="110"/>
      <c r="GI505" s="110"/>
      <c r="GJ505" s="110"/>
      <c r="GK505" s="110"/>
      <c r="GL505" s="110"/>
      <c r="GM505" s="110"/>
      <c r="GN505" s="110"/>
      <c r="GO505" s="110"/>
      <c r="GP505" s="110"/>
      <c r="GQ505" s="110"/>
      <c r="GR505" s="110"/>
      <c r="GS505" s="110"/>
      <c r="GT505" s="110"/>
      <c r="GU505" s="110"/>
      <c r="GV505" s="110"/>
      <c r="GW505" s="110"/>
      <c r="GX505" s="110"/>
      <c r="GY505" s="110"/>
      <c r="GZ505" s="110"/>
      <c r="HA505" s="110"/>
      <c r="HB505" s="110"/>
      <c r="HC505" s="110"/>
      <c r="HD505" s="110"/>
      <c r="HE505" s="110"/>
      <c r="HF505" s="110"/>
      <c r="HG505" s="110"/>
      <c r="HH505" s="110"/>
      <c r="HI505" s="110"/>
      <c r="HJ505" s="110"/>
      <c r="HK505" s="110"/>
      <c r="HL505" s="110"/>
      <c r="HM505" s="110"/>
      <c r="HN505" s="110"/>
      <c r="HO505" s="110"/>
      <c r="HP505" s="110"/>
    </row>
    <row r="506" spans="1:224" ht="15.75" customHeight="1">
      <c r="A506" s="103" t="s">
        <v>1705</v>
      </c>
      <c r="B506" s="119" t="s">
        <v>1245</v>
      </c>
      <c r="C506" s="139" t="s">
        <v>90</v>
      </c>
      <c r="D506" s="62">
        <v>2315.77</v>
      </c>
      <c r="E506" s="62">
        <v>51225.32</v>
      </c>
      <c r="F506" s="62">
        <v>19742.78</v>
      </c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0"/>
      <c r="AC506" s="110"/>
      <c r="AD506" s="110"/>
      <c r="AE506" s="110"/>
      <c r="AF506" s="110"/>
      <c r="AG506" s="110"/>
      <c r="AH506" s="110"/>
      <c r="AI506" s="110"/>
      <c r="AJ506" s="110"/>
      <c r="AK506" s="110"/>
      <c r="AL506" s="110"/>
      <c r="AM506" s="110"/>
      <c r="AN506" s="110"/>
      <c r="AO506" s="110"/>
      <c r="AP506" s="110"/>
      <c r="AQ506" s="110"/>
      <c r="AR506" s="110"/>
      <c r="AS506" s="110"/>
      <c r="AT506" s="110"/>
      <c r="AU506" s="110"/>
      <c r="AV506" s="110"/>
      <c r="AW506" s="110"/>
      <c r="AX506" s="110"/>
      <c r="AY506" s="110"/>
      <c r="AZ506" s="110"/>
      <c r="BA506" s="110"/>
      <c r="BB506" s="110"/>
      <c r="BC506" s="110"/>
      <c r="BD506" s="110"/>
      <c r="BE506" s="110"/>
      <c r="BF506" s="110"/>
      <c r="BG506" s="110"/>
      <c r="BH506" s="110"/>
      <c r="BI506" s="110"/>
      <c r="BJ506" s="110"/>
      <c r="BK506" s="110"/>
      <c r="BL506" s="110"/>
      <c r="BM506" s="110"/>
      <c r="BN506" s="110"/>
      <c r="BO506" s="110"/>
      <c r="BP506" s="110"/>
      <c r="BQ506" s="110"/>
      <c r="BR506" s="110"/>
      <c r="BS506" s="110"/>
      <c r="BT506" s="110"/>
      <c r="BU506" s="110"/>
      <c r="BV506" s="110"/>
      <c r="BW506" s="110"/>
      <c r="BX506" s="110"/>
      <c r="BY506" s="110"/>
      <c r="BZ506" s="110"/>
      <c r="CA506" s="110"/>
      <c r="CB506" s="110"/>
      <c r="CC506" s="110"/>
      <c r="CD506" s="110"/>
      <c r="CE506" s="110"/>
      <c r="CF506" s="110"/>
      <c r="CG506" s="110"/>
      <c r="CH506" s="110"/>
      <c r="CI506" s="110"/>
      <c r="CJ506" s="110"/>
      <c r="CK506" s="110"/>
      <c r="CL506" s="110"/>
      <c r="CM506" s="110"/>
      <c r="CN506" s="110"/>
      <c r="CO506" s="110"/>
      <c r="CP506" s="110"/>
      <c r="CQ506" s="110"/>
      <c r="CR506" s="110"/>
      <c r="CS506" s="110"/>
      <c r="CT506" s="110"/>
      <c r="CU506" s="110"/>
      <c r="CV506" s="110"/>
      <c r="CW506" s="110"/>
      <c r="CX506" s="110"/>
      <c r="CY506" s="110"/>
      <c r="CZ506" s="110"/>
      <c r="DA506" s="110"/>
      <c r="DB506" s="110"/>
      <c r="DC506" s="110"/>
      <c r="DD506" s="110"/>
      <c r="DE506" s="110"/>
      <c r="DF506" s="110"/>
      <c r="DG506" s="110"/>
      <c r="DH506" s="110"/>
      <c r="DI506" s="110"/>
      <c r="DJ506" s="110"/>
      <c r="DK506" s="110"/>
      <c r="DL506" s="110"/>
      <c r="DM506" s="110"/>
      <c r="DN506" s="110"/>
      <c r="DO506" s="110"/>
      <c r="DP506" s="110"/>
      <c r="DQ506" s="110"/>
      <c r="DR506" s="110"/>
      <c r="DS506" s="110"/>
      <c r="DT506" s="110"/>
      <c r="DU506" s="110"/>
      <c r="DV506" s="110"/>
      <c r="DW506" s="110"/>
      <c r="DX506" s="110"/>
      <c r="DY506" s="110"/>
      <c r="DZ506" s="110"/>
      <c r="EA506" s="110"/>
      <c r="EB506" s="110"/>
      <c r="EC506" s="110"/>
      <c r="ED506" s="110"/>
      <c r="EE506" s="110"/>
      <c r="EF506" s="110"/>
      <c r="EG506" s="110"/>
      <c r="EH506" s="110"/>
      <c r="EI506" s="110"/>
      <c r="EJ506" s="110"/>
      <c r="EK506" s="110"/>
      <c r="EL506" s="110"/>
      <c r="EM506" s="110"/>
      <c r="EN506" s="110"/>
      <c r="EO506" s="110"/>
      <c r="EP506" s="110"/>
      <c r="EQ506" s="110"/>
      <c r="ER506" s="110"/>
      <c r="ES506" s="110"/>
      <c r="ET506" s="110"/>
      <c r="EU506" s="110"/>
      <c r="EV506" s="110"/>
      <c r="EW506" s="110"/>
      <c r="EX506" s="110"/>
      <c r="EY506" s="110"/>
      <c r="EZ506" s="110"/>
      <c r="FA506" s="110"/>
      <c r="FB506" s="110"/>
      <c r="FC506" s="110"/>
      <c r="FD506" s="110"/>
      <c r="FE506" s="110"/>
      <c r="FF506" s="110"/>
      <c r="FG506" s="110"/>
      <c r="FH506" s="110"/>
      <c r="FI506" s="110"/>
      <c r="FJ506" s="110"/>
      <c r="FK506" s="110"/>
      <c r="FL506" s="110"/>
      <c r="FM506" s="110"/>
      <c r="FN506" s="110"/>
      <c r="FO506" s="110"/>
      <c r="FP506" s="110"/>
      <c r="FQ506" s="110"/>
      <c r="FR506" s="110"/>
      <c r="FS506" s="110"/>
      <c r="FT506" s="110"/>
      <c r="FU506" s="110"/>
      <c r="FV506" s="110"/>
      <c r="FW506" s="110"/>
      <c r="FX506" s="110"/>
      <c r="FY506" s="110"/>
      <c r="FZ506" s="110"/>
      <c r="GA506" s="110"/>
      <c r="GB506" s="110"/>
      <c r="GC506" s="110"/>
      <c r="GD506" s="110"/>
      <c r="GE506" s="110"/>
      <c r="GF506" s="110"/>
      <c r="GG506" s="110"/>
      <c r="GH506" s="110"/>
      <c r="GI506" s="110"/>
      <c r="GJ506" s="110"/>
      <c r="GK506" s="110"/>
      <c r="GL506" s="110"/>
      <c r="GM506" s="110"/>
      <c r="GN506" s="110"/>
      <c r="GO506" s="110"/>
      <c r="GP506" s="110"/>
      <c r="GQ506" s="110"/>
      <c r="GR506" s="110"/>
      <c r="GS506" s="110"/>
      <c r="GT506" s="110"/>
      <c r="GU506" s="110"/>
      <c r="GV506" s="110"/>
      <c r="GW506" s="110"/>
      <c r="GX506" s="110"/>
      <c r="GY506" s="110"/>
      <c r="GZ506" s="110"/>
      <c r="HA506" s="110"/>
      <c r="HB506" s="110"/>
      <c r="HC506" s="110"/>
      <c r="HD506" s="110"/>
      <c r="HE506" s="110"/>
      <c r="HF506" s="110"/>
      <c r="HG506" s="110"/>
      <c r="HH506" s="110"/>
      <c r="HI506" s="110"/>
      <c r="HJ506" s="110"/>
      <c r="HK506" s="110"/>
      <c r="HL506" s="110"/>
      <c r="HM506" s="110"/>
      <c r="HN506" s="110"/>
      <c r="HO506" s="110"/>
      <c r="HP506" s="110"/>
    </row>
    <row r="507" spans="1:224" ht="22.5">
      <c r="A507" s="103" t="s">
        <v>1246</v>
      </c>
      <c r="B507" s="119" t="s">
        <v>1425</v>
      </c>
      <c r="C507" s="139" t="s">
        <v>157</v>
      </c>
      <c r="D507" s="62"/>
      <c r="E507" s="62">
        <v>880</v>
      </c>
      <c r="F507" s="62">
        <v>10476.75</v>
      </c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  <c r="AA507" s="110"/>
      <c r="AB507" s="110"/>
      <c r="AC507" s="110"/>
      <c r="AD507" s="110"/>
      <c r="AE507" s="110"/>
      <c r="AF507" s="110"/>
      <c r="AG507" s="110"/>
      <c r="AH507" s="110"/>
      <c r="AI507" s="110"/>
      <c r="AJ507" s="110"/>
      <c r="AK507" s="110"/>
      <c r="AL507" s="110"/>
      <c r="AM507" s="110"/>
      <c r="AN507" s="110"/>
      <c r="AO507" s="110"/>
      <c r="AP507" s="110"/>
      <c r="AQ507" s="110"/>
      <c r="AR507" s="110"/>
      <c r="AS507" s="110"/>
      <c r="AT507" s="110"/>
      <c r="AU507" s="110"/>
      <c r="AV507" s="110"/>
      <c r="AW507" s="110"/>
      <c r="AX507" s="110"/>
      <c r="AY507" s="110"/>
      <c r="AZ507" s="110"/>
      <c r="BA507" s="110"/>
      <c r="BB507" s="110"/>
      <c r="BC507" s="110"/>
      <c r="BD507" s="110"/>
      <c r="BE507" s="110"/>
      <c r="BF507" s="110"/>
      <c r="BG507" s="110"/>
      <c r="BH507" s="110"/>
      <c r="BI507" s="110"/>
      <c r="BJ507" s="110"/>
      <c r="BK507" s="110"/>
      <c r="BL507" s="110"/>
      <c r="BM507" s="110"/>
      <c r="BN507" s="110"/>
      <c r="BO507" s="110"/>
      <c r="BP507" s="110"/>
      <c r="BQ507" s="110"/>
      <c r="BR507" s="110"/>
      <c r="BS507" s="110"/>
      <c r="BT507" s="110"/>
      <c r="BU507" s="110"/>
      <c r="BV507" s="110"/>
      <c r="BW507" s="110"/>
      <c r="BX507" s="110"/>
      <c r="BY507" s="110"/>
      <c r="BZ507" s="110"/>
      <c r="CA507" s="110"/>
      <c r="CB507" s="110"/>
      <c r="CC507" s="110"/>
      <c r="CD507" s="110"/>
      <c r="CE507" s="110"/>
      <c r="CF507" s="110"/>
      <c r="CG507" s="110"/>
      <c r="CH507" s="110"/>
      <c r="CI507" s="110"/>
      <c r="CJ507" s="110"/>
      <c r="CK507" s="110"/>
      <c r="CL507" s="110"/>
      <c r="CM507" s="110"/>
      <c r="CN507" s="110"/>
      <c r="CO507" s="110"/>
      <c r="CP507" s="110"/>
      <c r="CQ507" s="110"/>
      <c r="CR507" s="110"/>
      <c r="CS507" s="110"/>
      <c r="CT507" s="110"/>
      <c r="CU507" s="110"/>
      <c r="CV507" s="110"/>
      <c r="CW507" s="110"/>
      <c r="CX507" s="110"/>
      <c r="CY507" s="110"/>
      <c r="CZ507" s="110"/>
      <c r="DA507" s="110"/>
      <c r="DB507" s="110"/>
      <c r="DC507" s="110"/>
      <c r="DD507" s="110"/>
      <c r="DE507" s="110"/>
      <c r="DF507" s="110"/>
      <c r="DG507" s="110"/>
      <c r="DH507" s="110"/>
      <c r="DI507" s="110"/>
      <c r="DJ507" s="110"/>
      <c r="DK507" s="110"/>
      <c r="DL507" s="110"/>
      <c r="DM507" s="110"/>
      <c r="DN507" s="110"/>
      <c r="DO507" s="110"/>
      <c r="DP507" s="110"/>
      <c r="DQ507" s="110"/>
      <c r="DR507" s="110"/>
      <c r="DS507" s="110"/>
      <c r="DT507" s="110"/>
      <c r="DU507" s="110"/>
      <c r="DV507" s="110"/>
      <c r="DW507" s="110"/>
      <c r="DX507" s="110"/>
      <c r="DY507" s="110"/>
      <c r="DZ507" s="110"/>
      <c r="EA507" s="110"/>
      <c r="EB507" s="110"/>
      <c r="EC507" s="110"/>
      <c r="ED507" s="110"/>
      <c r="EE507" s="110"/>
      <c r="EF507" s="110"/>
      <c r="EG507" s="110"/>
      <c r="EH507" s="110"/>
      <c r="EI507" s="110"/>
      <c r="EJ507" s="110"/>
      <c r="EK507" s="110"/>
      <c r="EL507" s="110"/>
      <c r="EM507" s="110"/>
      <c r="EN507" s="110"/>
      <c r="EO507" s="110"/>
      <c r="EP507" s="110"/>
      <c r="EQ507" s="110"/>
      <c r="ER507" s="110"/>
      <c r="ES507" s="110"/>
      <c r="ET507" s="110"/>
      <c r="EU507" s="110"/>
      <c r="EV507" s="110"/>
      <c r="EW507" s="110"/>
      <c r="EX507" s="110"/>
      <c r="EY507" s="110"/>
      <c r="EZ507" s="110"/>
      <c r="FA507" s="110"/>
      <c r="FB507" s="110"/>
      <c r="FC507" s="110"/>
      <c r="FD507" s="110"/>
      <c r="FE507" s="110"/>
      <c r="FF507" s="110"/>
      <c r="FG507" s="110"/>
      <c r="FH507" s="110"/>
      <c r="FI507" s="110"/>
      <c r="FJ507" s="110"/>
      <c r="FK507" s="110"/>
      <c r="FL507" s="110"/>
      <c r="FM507" s="110"/>
      <c r="FN507" s="110"/>
      <c r="FO507" s="110"/>
      <c r="FP507" s="110"/>
      <c r="FQ507" s="110"/>
      <c r="FR507" s="110"/>
      <c r="FS507" s="110"/>
      <c r="FT507" s="110"/>
      <c r="FU507" s="110"/>
      <c r="FV507" s="110"/>
      <c r="FW507" s="110"/>
      <c r="FX507" s="110"/>
      <c r="FY507" s="110"/>
      <c r="FZ507" s="110"/>
      <c r="GA507" s="110"/>
      <c r="GB507" s="110"/>
      <c r="GC507" s="110"/>
      <c r="GD507" s="110"/>
      <c r="GE507" s="110"/>
      <c r="GF507" s="110"/>
      <c r="GG507" s="110"/>
      <c r="GH507" s="110"/>
      <c r="GI507" s="110"/>
      <c r="GJ507" s="110"/>
      <c r="GK507" s="110"/>
      <c r="GL507" s="110"/>
      <c r="GM507" s="110"/>
      <c r="GN507" s="110"/>
      <c r="GO507" s="110"/>
      <c r="GP507" s="110"/>
      <c r="GQ507" s="110"/>
      <c r="GR507" s="110"/>
      <c r="GS507" s="110"/>
      <c r="GT507" s="110"/>
      <c r="GU507" s="110"/>
      <c r="GV507" s="110"/>
      <c r="GW507" s="110"/>
      <c r="GX507" s="110"/>
      <c r="GY507" s="110"/>
      <c r="GZ507" s="110"/>
      <c r="HA507" s="110"/>
      <c r="HB507" s="110"/>
      <c r="HC507" s="110"/>
      <c r="HD507" s="110"/>
      <c r="HE507" s="110"/>
      <c r="HF507" s="110"/>
      <c r="HG507" s="110"/>
      <c r="HH507" s="110"/>
      <c r="HI507" s="110"/>
      <c r="HJ507" s="110"/>
      <c r="HK507" s="110"/>
      <c r="HL507" s="110"/>
      <c r="HM507" s="110"/>
      <c r="HN507" s="110"/>
      <c r="HO507" s="110"/>
      <c r="HP507" s="110"/>
    </row>
    <row r="508" spans="1:224" ht="12.75">
      <c r="A508" s="103" t="s">
        <v>955</v>
      </c>
      <c r="B508" s="119" t="s">
        <v>956</v>
      </c>
      <c r="C508" s="139" t="s">
        <v>146</v>
      </c>
      <c r="D508" s="62">
        <v>575148.19</v>
      </c>
      <c r="E508" s="62">
        <v>910628.62</v>
      </c>
      <c r="F508" s="62">
        <v>1594900.33</v>
      </c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0"/>
      <c r="AC508" s="110"/>
      <c r="AD508" s="110"/>
      <c r="AE508" s="110"/>
      <c r="AF508" s="110"/>
      <c r="AG508" s="110"/>
      <c r="AH508" s="110"/>
      <c r="AI508" s="110"/>
      <c r="AJ508" s="110"/>
      <c r="AK508" s="110"/>
      <c r="AL508" s="110"/>
      <c r="AM508" s="110"/>
      <c r="AN508" s="110"/>
      <c r="AO508" s="110"/>
      <c r="AP508" s="110"/>
      <c r="AQ508" s="110"/>
      <c r="AR508" s="110"/>
      <c r="AS508" s="110"/>
      <c r="AT508" s="110"/>
      <c r="AU508" s="110"/>
      <c r="AV508" s="110"/>
      <c r="AW508" s="110"/>
      <c r="AX508" s="110"/>
      <c r="AY508" s="110"/>
      <c r="AZ508" s="110"/>
      <c r="BA508" s="110"/>
      <c r="BB508" s="110"/>
      <c r="BC508" s="110"/>
      <c r="BD508" s="110"/>
      <c r="BE508" s="110"/>
      <c r="BF508" s="110"/>
      <c r="BG508" s="110"/>
      <c r="BH508" s="110"/>
      <c r="BI508" s="110"/>
      <c r="BJ508" s="110"/>
      <c r="BK508" s="110"/>
      <c r="BL508" s="110"/>
      <c r="BM508" s="110"/>
      <c r="BN508" s="110"/>
      <c r="BO508" s="110"/>
      <c r="BP508" s="110"/>
      <c r="BQ508" s="110"/>
      <c r="BR508" s="110"/>
      <c r="BS508" s="110"/>
      <c r="BT508" s="110"/>
      <c r="BU508" s="110"/>
      <c r="BV508" s="110"/>
      <c r="BW508" s="110"/>
      <c r="BX508" s="110"/>
      <c r="BY508" s="110"/>
      <c r="BZ508" s="110"/>
      <c r="CA508" s="110"/>
      <c r="CB508" s="110"/>
      <c r="CC508" s="110"/>
      <c r="CD508" s="110"/>
      <c r="CE508" s="110"/>
      <c r="CF508" s="110"/>
      <c r="CG508" s="110"/>
      <c r="CH508" s="110"/>
      <c r="CI508" s="110"/>
      <c r="CJ508" s="110"/>
      <c r="CK508" s="110"/>
      <c r="CL508" s="110"/>
      <c r="CM508" s="110"/>
      <c r="CN508" s="110"/>
      <c r="CO508" s="110"/>
      <c r="CP508" s="110"/>
      <c r="CQ508" s="110"/>
      <c r="CR508" s="110"/>
      <c r="CS508" s="110"/>
      <c r="CT508" s="110"/>
      <c r="CU508" s="110"/>
      <c r="CV508" s="110"/>
      <c r="CW508" s="110"/>
      <c r="CX508" s="110"/>
      <c r="CY508" s="110"/>
      <c r="CZ508" s="110"/>
      <c r="DA508" s="110"/>
      <c r="DB508" s="110"/>
      <c r="DC508" s="110"/>
      <c r="DD508" s="110"/>
      <c r="DE508" s="110"/>
      <c r="DF508" s="110"/>
      <c r="DG508" s="110"/>
      <c r="DH508" s="110"/>
      <c r="DI508" s="110"/>
      <c r="DJ508" s="110"/>
      <c r="DK508" s="110"/>
      <c r="DL508" s="110"/>
      <c r="DM508" s="110"/>
      <c r="DN508" s="110"/>
      <c r="DO508" s="110"/>
      <c r="DP508" s="110"/>
      <c r="DQ508" s="110"/>
      <c r="DR508" s="110"/>
      <c r="DS508" s="110"/>
      <c r="DT508" s="110"/>
      <c r="DU508" s="110"/>
      <c r="DV508" s="110"/>
      <c r="DW508" s="110"/>
      <c r="DX508" s="110"/>
      <c r="DY508" s="110"/>
      <c r="DZ508" s="110"/>
      <c r="EA508" s="110"/>
      <c r="EB508" s="110"/>
      <c r="EC508" s="110"/>
      <c r="ED508" s="110"/>
      <c r="EE508" s="110"/>
      <c r="EF508" s="110"/>
      <c r="EG508" s="110"/>
      <c r="EH508" s="110"/>
      <c r="EI508" s="110"/>
      <c r="EJ508" s="110"/>
      <c r="EK508" s="110"/>
      <c r="EL508" s="110"/>
      <c r="EM508" s="110"/>
      <c r="EN508" s="110"/>
      <c r="EO508" s="110"/>
      <c r="EP508" s="110"/>
      <c r="EQ508" s="110"/>
      <c r="ER508" s="110"/>
      <c r="ES508" s="110"/>
      <c r="ET508" s="110"/>
      <c r="EU508" s="110"/>
      <c r="EV508" s="110"/>
      <c r="EW508" s="110"/>
      <c r="EX508" s="110"/>
      <c r="EY508" s="110"/>
      <c r="EZ508" s="110"/>
      <c r="FA508" s="110"/>
      <c r="FB508" s="110"/>
      <c r="FC508" s="110"/>
      <c r="FD508" s="110"/>
      <c r="FE508" s="110"/>
      <c r="FF508" s="110"/>
      <c r="FG508" s="110"/>
      <c r="FH508" s="110"/>
      <c r="FI508" s="110"/>
      <c r="FJ508" s="110"/>
      <c r="FK508" s="110"/>
      <c r="FL508" s="110"/>
      <c r="FM508" s="110"/>
      <c r="FN508" s="110"/>
      <c r="FO508" s="110"/>
      <c r="FP508" s="110"/>
      <c r="FQ508" s="110"/>
      <c r="FR508" s="110"/>
      <c r="FS508" s="110"/>
      <c r="FT508" s="110"/>
      <c r="FU508" s="110"/>
      <c r="FV508" s="110"/>
      <c r="FW508" s="110"/>
      <c r="FX508" s="110"/>
      <c r="FY508" s="110"/>
      <c r="FZ508" s="110"/>
      <c r="GA508" s="110"/>
      <c r="GB508" s="110"/>
      <c r="GC508" s="110"/>
      <c r="GD508" s="110"/>
      <c r="GE508" s="110"/>
      <c r="GF508" s="110"/>
      <c r="GG508" s="110"/>
      <c r="GH508" s="110"/>
      <c r="GI508" s="110"/>
      <c r="GJ508" s="110"/>
      <c r="GK508" s="110"/>
      <c r="GL508" s="110"/>
      <c r="GM508" s="110"/>
      <c r="GN508" s="110"/>
      <c r="GO508" s="110"/>
      <c r="GP508" s="110"/>
      <c r="GQ508" s="110"/>
      <c r="GR508" s="110"/>
      <c r="GS508" s="110"/>
      <c r="GT508" s="110"/>
      <c r="GU508" s="110"/>
      <c r="GV508" s="110"/>
      <c r="GW508" s="110"/>
      <c r="GX508" s="110"/>
      <c r="GY508" s="110"/>
      <c r="GZ508" s="110"/>
      <c r="HA508" s="110"/>
      <c r="HB508" s="110"/>
      <c r="HC508" s="110"/>
      <c r="HD508" s="110"/>
      <c r="HE508" s="110"/>
      <c r="HF508" s="110"/>
      <c r="HG508" s="110"/>
      <c r="HH508" s="110"/>
      <c r="HI508" s="110"/>
      <c r="HJ508" s="110"/>
      <c r="HK508" s="110"/>
      <c r="HL508" s="110"/>
      <c r="HM508" s="110"/>
      <c r="HN508" s="110"/>
      <c r="HO508" s="110"/>
      <c r="HP508" s="110"/>
    </row>
    <row r="509" spans="1:224" ht="12.75" customHeight="1">
      <c r="A509" s="103" t="s">
        <v>957</v>
      </c>
      <c r="B509" s="119" t="s">
        <v>958</v>
      </c>
      <c r="C509" s="139"/>
      <c r="D509" s="62">
        <f>SUM(D510:D511)</f>
        <v>1293.6799999999998</v>
      </c>
      <c r="E509" s="62">
        <f>SUM(E510:E511)</f>
        <v>9111.99</v>
      </c>
      <c r="F509" s="62">
        <f>SUM(F510:F512)</f>
        <v>4044.79</v>
      </c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0"/>
      <c r="AC509" s="110"/>
      <c r="AD509" s="110"/>
      <c r="AE509" s="110"/>
      <c r="AF509" s="110"/>
      <c r="AG509" s="110"/>
      <c r="AH509" s="110"/>
      <c r="AI509" s="110"/>
      <c r="AJ509" s="110"/>
      <c r="AK509" s="110"/>
      <c r="AL509" s="110"/>
      <c r="AM509" s="110"/>
      <c r="AN509" s="110"/>
      <c r="AO509" s="110"/>
      <c r="AP509" s="110"/>
      <c r="AQ509" s="110"/>
      <c r="AR509" s="110"/>
      <c r="AS509" s="110"/>
      <c r="AT509" s="110"/>
      <c r="AU509" s="110"/>
      <c r="AV509" s="110"/>
      <c r="AW509" s="110"/>
      <c r="AX509" s="110"/>
      <c r="AY509" s="110"/>
      <c r="AZ509" s="110"/>
      <c r="BA509" s="110"/>
      <c r="BB509" s="110"/>
      <c r="BC509" s="110"/>
      <c r="BD509" s="110"/>
      <c r="BE509" s="110"/>
      <c r="BF509" s="110"/>
      <c r="BG509" s="110"/>
      <c r="BH509" s="110"/>
      <c r="BI509" s="110"/>
      <c r="BJ509" s="110"/>
      <c r="BK509" s="110"/>
      <c r="BL509" s="110"/>
      <c r="BM509" s="110"/>
      <c r="BN509" s="110"/>
      <c r="BO509" s="110"/>
      <c r="BP509" s="110"/>
      <c r="BQ509" s="110"/>
      <c r="BR509" s="110"/>
      <c r="BS509" s="110"/>
      <c r="BT509" s="110"/>
      <c r="BU509" s="110"/>
      <c r="BV509" s="110"/>
      <c r="BW509" s="110"/>
      <c r="BX509" s="110"/>
      <c r="BY509" s="110"/>
      <c r="BZ509" s="110"/>
      <c r="CA509" s="110"/>
      <c r="CB509" s="110"/>
      <c r="CC509" s="110"/>
      <c r="CD509" s="110"/>
      <c r="CE509" s="110"/>
      <c r="CF509" s="110"/>
      <c r="CG509" s="110"/>
      <c r="CH509" s="110"/>
      <c r="CI509" s="110"/>
      <c r="CJ509" s="110"/>
      <c r="CK509" s="110"/>
      <c r="CL509" s="110"/>
      <c r="CM509" s="110"/>
      <c r="CN509" s="110"/>
      <c r="CO509" s="110"/>
      <c r="CP509" s="110"/>
      <c r="CQ509" s="110"/>
      <c r="CR509" s="110"/>
      <c r="CS509" s="110"/>
      <c r="CT509" s="110"/>
      <c r="CU509" s="110"/>
      <c r="CV509" s="110"/>
      <c r="CW509" s="110"/>
      <c r="CX509" s="110"/>
      <c r="CY509" s="110"/>
      <c r="CZ509" s="110"/>
      <c r="DA509" s="110"/>
      <c r="DB509" s="110"/>
      <c r="DC509" s="110"/>
      <c r="DD509" s="110"/>
      <c r="DE509" s="110"/>
      <c r="DF509" s="110"/>
      <c r="DG509" s="110"/>
      <c r="DH509" s="110"/>
      <c r="DI509" s="110"/>
      <c r="DJ509" s="110"/>
      <c r="DK509" s="110"/>
      <c r="DL509" s="110"/>
      <c r="DM509" s="110"/>
      <c r="DN509" s="110"/>
      <c r="DO509" s="110"/>
      <c r="DP509" s="110"/>
      <c r="DQ509" s="110"/>
      <c r="DR509" s="110"/>
      <c r="DS509" s="110"/>
      <c r="DT509" s="110"/>
      <c r="DU509" s="110"/>
      <c r="DV509" s="110"/>
      <c r="DW509" s="110"/>
      <c r="DX509" s="110"/>
      <c r="DY509" s="110"/>
      <c r="DZ509" s="110"/>
      <c r="EA509" s="110"/>
      <c r="EB509" s="110"/>
      <c r="EC509" s="110"/>
      <c r="ED509" s="110"/>
      <c r="EE509" s="110"/>
      <c r="EF509" s="110"/>
      <c r="EG509" s="110"/>
      <c r="EH509" s="110"/>
      <c r="EI509" s="110"/>
      <c r="EJ509" s="110"/>
      <c r="EK509" s="110"/>
      <c r="EL509" s="110"/>
      <c r="EM509" s="110"/>
      <c r="EN509" s="110"/>
      <c r="EO509" s="110"/>
      <c r="EP509" s="110"/>
      <c r="EQ509" s="110"/>
      <c r="ER509" s="110"/>
      <c r="ES509" s="110"/>
      <c r="ET509" s="110"/>
      <c r="EU509" s="110"/>
      <c r="EV509" s="110"/>
      <c r="EW509" s="110"/>
      <c r="EX509" s="110"/>
      <c r="EY509" s="110"/>
      <c r="EZ509" s="110"/>
      <c r="FA509" s="110"/>
      <c r="FB509" s="110"/>
      <c r="FC509" s="110"/>
      <c r="FD509" s="110"/>
      <c r="FE509" s="110"/>
      <c r="FF509" s="110"/>
      <c r="FG509" s="110"/>
      <c r="FH509" s="110"/>
      <c r="FI509" s="110"/>
      <c r="FJ509" s="110"/>
      <c r="FK509" s="110"/>
      <c r="FL509" s="110"/>
      <c r="FM509" s="110"/>
      <c r="FN509" s="110"/>
      <c r="FO509" s="110"/>
      <c r="FP509" s="110"/>
      <c r="FQ509" s="110"/>
      <c r="FR509" s="110"/>
      <c r="FS509" s="110"/>
      <c r="FT509" s="110"/>
      <c r="FU509" s="110"/>
      <c r="FV509" s="110"/>
      <c r="FW509" s="110"/>
      <c r="FX509" s="110"/>
      <c r="FY509" s="110"/>
      <c r="FZ509" s="110"/>
      <c r="GA509" s="110"/>
      <c r="GB509" s="110"/>
      <c r="GC509" s="110"/>
      <c r="GD509" s="110"/>
      <c r="GE509" s="110"/>
      <c r="GF509" s="110"/>
      <c r="GG509" s="110"/>
      <c r="GH509" s="110"/>
      <c r="GI509" s="110"/>
      <c r="GJ509" s="110"/>
      <c r="GK509" s="110"/>
      <c r="GL509" s="110"/>
      <c r="GM509" s="110"/>
      <c r="GN509" s="110"/>
      <c r="GO509" s="110"/>
      <c r="GP509" s="110"/>
      <c r="GQ509" s="110"/>
      <c r="GR509" s="110"/>
      <c r="GS509" s="110"/>
      <c r="GT509" s="110"/>
      <c r="GU509" s="110"/>
      <c r="GV509" s="110"/>
      <c r="GW509" s="110"/>
      <c r="GX509" s="110"/>
      <c r="GY509" s="110"/>
      <c r="GZ509" s="110"/>
      <c r="HA509" s="110"/>
      <c r="HB509" s="110"/>
      <c r="HC509" s="110"/>
      <c r="HD509" s="110"/>
      <c r="HE509" s="110"/>
      <c r="HF509" s="110"/>
      <c r="HG509" s="110"/>
      <c r="HH509" s="110"/>
      <c r="HI509" s="110"/>
      <c r="HJ509" s="110"/>
      <c r="HK509" s="110"/>
      <c r="HL509" s="110"/>
      <c r="HM509" s="110"/>
      <c r="HN509" s="110"/>
      <c r="HO509" s="110"/>
      <c r="HP509" s="110"/>
    </row>
    <row r="510" spans="1:224" ht="12.75" customHeight="1">
      <c r="A510" s="101" t="s">
        <v>959</v>
      </c>
      <c r="B510" s="120" t="s">
        <v>960</v>
      </c>
      <c r="C510" s="142" t="s">
        <v>93</v>
      </c>
      <c r="D510" s="64">
        <v>903.68</v>
      </c>
      <c r="E510" s="64">
        <v>0</v>
      </c>
      <c r="F510" s="64">
        <v>0</v>
      </c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0"/>
      <c r="AC510" s="110"/>
      <c r="AD510" s="110"/>
      <c r="AE510" s="110"/>
      <c r="AF510" s="110"/>
      <c r="AG510" s="110"/>
      <c r="AH510" s="110"/>
      <c r="AI510" s="110"/>
      <c r="AJ510" s="110"/>
      <c r="AK510" s="110"/>
      <c r="AL510" s="110"/>
      <c r="AM510" s="110"/>
      <c r="AN510" s="110"/>
      <c r="AO510" s="110"/>
      <c r="AP510" s="110"/>
      <c r="AQ510" s="110"/>
      <c r="AR510" s="110"/>
      <c r="AS510" s="110"/>
      <c r="AT510" s="110"/>
      <c r="AU510" s="110"/>
      <c r="AV510" s="110"/>
      <c r="AW510" s="110"/>
      <c r="AX510" s="110"/>
      <c r="AY510" s="110"/>
      <c r="AZ510" s="110"/>
      <c r="BA510" s="110"/>
      <c r="BB510" s="110"/>
      <c r="BC510" s="110"/>
      <c r="BD510" s="110"/>
      <c r="BE510" s="110"/>
      <c r="BF510" s="110"/>
      <c r="BG510" s="110"/>
      <c r="BH510" s="110"/>
      <c r="BI510" s="110"/>
      <c r="BJ510" s="110"/>
      <c r="BK510" s="110"/>
      <c r="BL510" s="110"/>
      <c r="BM510" s="110"/>
      <c r="BN510" s="110"/>
      <c r="BO510" s="110"/>
      <c r="BP510" s="110"/>
      <c r="BQ510" s="110"/>
      <c r="BR510" s="110"/>
      <c r="BS510" s="110"/>
      <c r="BT510" s="110"/>
      <c r="BU510" s="110"/>
      <c r="BV510" s="110"/>
      <c r="BW510" s="110"/>
      <c r="BX510" s="110"/>
      <c r="BY510" s="110"/>
      <c r="BZ510" s="110"/>
      <c r="CA510" s="110"/>
      <c r="CB510" s="110"/>
      <c r="CC510" s="110"/>
      <c r="CD510" s="110"/>
      <c r="CE510" s="110"/>
      <c r="CF510" s="110"/>
      <c r="CG510" s="110"/>
      <c r="CH510" s="110"/>
      <c r="CI510" s="110"/>
      <c r="CJ510" s="110"/>
      <c r="CK510" s="110"/>
      <c r="CL510" s="110"/>
      <c r="CM510" s="110"/>
      <c r="CN510" s="110"/>
      <c r="CO510" s="110"/>
      <c r="CP510" s="110"/>
      <c r="CQ510" s="110"/>
      <c r="CR510" s="110"/>
      <c r="CS510" s="110"/>
      <c r="CT510" s="110"/>
      <c r="CU510" s="110"/>
      <c r="CV510" s="110"/>
      <c r="CW510" s="110"/>
      <c r="CX510" s="110"/>
      <c r="CY510" s="110"/>
      <c r="CZ510" s="110"/>
      <c r="DA510" s="110"/>
      <c r="DB510" s="110"/>
      <c r="DC510" s="110"/>
      <c r="DD510" s="110"/>
      <c r="DE510" s="110"/>
      <c r="DF510" s="110"/>
      <c r="DG510" s="110"/>
      <c r="DH510" s="110"/>
      <c r="DI510" s="110"/>
      <c r="DJ510" s="110"/>
      <c r="DK510" s="110"/>
      <c r="DL510" s="110"/>
      <c r="DM510" s="110"/>
      <c r="DN510" s="110"/>
      <c r="DO510" s="110"/>
      <c r="DP510" s="110"/>
      <c r="DQ510" s="110"/>
      <c r="DR510" s="110"/>
      <c r="DS510" s="110"/>
      <c r="DT510" s="110"/>
      <c r="DU510" s="110"/>
      <c r="DV510" s="110"/>
      <c r="DW510" s="110"/>
      <c r="DX510" s="110"/>
      <c r="DY510" s="110"/>
      <c r="DZ510" s="110"/>
      <c r="EA510" s="110"/>
      <c r="EB510" s="110"/>
      <c r="EC510" s="110"/>
      <c r="ED510" s="110"/>
      <c r="EE510" s="110"/>
      <c r="EF510" s="110"/>
      <c r="EG510" s="110"/>
      <c r="EH510" s="110"/>
      <c r="EI510" s="110"/>
      <c r="EJ510" s="110"/>
      <c r="EK510" s="110"/>
      <c r="EL510" s="110"/>
      <c r="EM510" s="110"/>
      <c r="EN510" s="110"/>
      <c r="EO510" s="110"/>
      <c r="EP510" s="110"/>
      <c r="EQ510" s="110"/>
      <c r="ER510" s="110"/>
      <c r="ES510" s="110"/>
      <c r="ET510" s="110"/>
      <c r="EU510" s="110"/>
      <c r="EV510" s="110"/>
      <c r="EW510" s="110"/>
      <c r="EX510" s="110"/>
      <c r="EY510" s="110"/>
      <c r="EZ510" s="110"/>
      <c r="FA510" s="110"/>
      <c r="FB510" s="110"/>
      <c r="FC510" s="110"/>
      <c r="FD510" s="110"/>
      <c r="FE510" s="110"/>
      <c r="FF510" s="110"/>
      <c r="FG510" s="110"/>
      <c r="FH510" s="110"/>
      <c r="FI510" s="110"/>
      <c r="FJ510" s="110"/>
      <c r="FK510" s="110"/>
      <c r="FL510" s="110"/>
      <c r="FM510" s="110"/>
      <c r="FN510" s="110"/>
      <c r="FO510" s="110"/>
      <c r="FP510" s="110"/>
      <c r="FQ510" s="110"/>
      <c r="FR510" s="110"/>
      <c r="FS510" s="110"/>
      <c r="FT510" s="110"/>
      <c r="FU510" s="110"/>
      <c r="FV510" s="110"/>
      <c r="FW510" s="110"/>
      <c r="FX510" s="110"/>
      <c r="FY510" s="110"/>
      <c r="FZ510" s="110"/>
      <c r="GA510" s="110"/>
      <c r="GB510" s="110"/>
      <c r="GC510" s="110"/>
      <c r="GD510" s="110"/>
      <c r="GE510" s="110"/>
      <c r="GF510" s="110"/>
      <c r="GG510" s="110"/>
      <c r="GH510" s="110"/>
      <c r="GI510" s="110"/>
      <c r="GJ510" s="110"/>
      <c r="GK510" s="110"/>
      <c r="GL510" s="110"/>
      <c r="GM510" s="110"/>
      <c r="GN510" s="110"/>
      <c r="GO510" s="110"/>
      <c r="GP510" s="110"/>
      <c r="GQ510" s="110"/>
      <c r="GR510" s="110"/>
      <c r="GS510" s="110"/>
      <c r="GT510" s="110"/>
      <c r="GU510" s="110"/>
      <c r="GV510" s="110"/>
      <c r="GW510" s="110"/>
      <c r="GX510" s="110"/>
      <c r="GY510" s="110"/>
      <c r="GZ510" s="110"/>
      <c r="HA510" s="110"/>
      <c r="HB510" s="110"/>
      <c r="HC510" s="110"/>
      <c r="HD510" s="110"/>
      <c r="HE510" s="110"/>
      <c r="HF510" s="110"/>
      <c r="HG510" s="110"/>
      <c r="HH510" s="110"/>
      <c r="HI510" s="110"/>
      <c r="HJ510" s="110"/>
      <c r="HK510" s="110"/>
      <c r="HL510" s="110"/>
      <c r="HM510" s="110"/>
      <c r="HN510" s="110"/>
      <c r="HO510" s="110"/>
      <c r="HP510" s="110"/>
    </row>
    <row r="511" spans="1:224" ht="12.75" customHeight="1">
      <c r="A511" s="101" t="s">
        <v>1292</v>
      </c>
      <c r="B511" s="120" t="s">
        <v>1293</v>
      </c>
      <c r="C511" s="142" t="s">
        <v>87</v>
      </c>
      <c r="D511" s="64">
        <v>390</v>
      </c>
      <c r="E511" s="64">
        <v>9111.99</v>
      </c>
      <c r="F511" s="64">
        <v>568.04</v>
      </c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  <c r="AA511" s="110"/>
      <c r="AB511" s="110"/>
      <c r="AC511" s="110"/>
      <c r="AD511" s="110"/>
      <c r="AE511" s="110"/>
      <c r="AF511" s="110"/>
      <c r="AG511" s="110"/>
      <c r="AH511" s="110"/>
      <c r="AI511" s="110"/>
      <c r="AJ511" s="110"/>
      <c r="AK511" s="110"/>
      <c r="AL511" s="110"/>
      <c r="AM511" s="110"/>
      <c r="AN511" s="110"/>
      <c r="AO511" s="110"/>
      <c r="AP511" s="110"/>
      <c r="AQ511" s="110"/>
      <c r="AR511" s="110"/>
      <c r="AS511" s="110"/>
      <c r="AT511" s="110"/>
      <c r="AU511" s="110"/>
      <c r="AV511" s="110"/>
      <c r="AW511" s="110"/>
      <c r="AX511" s="110"/>
      <c r="AY511" s="110"/>
      <c r="AZ511" s="110"/>
      <c r="BA511" s="110"/>
      <c r="BB511" s="110"/>
      <c r="BC511" s="110"/>
      <c r="BD511" s="110"/>
      <c r="BE511" s="110"/>
      <c r="BF511" s="110"/>
      <c r="BG511" s="110"/>
      <c r="BH511" s="110"/>
      <c r="BI511" s="110"/>
      <c r="BJ511" s="110"/>
      <c r="BK511" s="110"/>
      <c r="BL511" s="110"/>
      <c r="BM511" s="110"/>
      <c r="BN511" s="110"/>
      <c r="BO511" s="110"/>
      <c r="BP511" s="110"/>
      <c r="BQ511" s="110"/>
      <c r="BR511" s="110"/>
      <c r="BS511" s="110"/>
      <c r="BT511" s="110"/>
      <c r="BU511" s="110"/>
      <c r="BV511" s="110"/>
      <c r="BW511" s="110"/>
      <c r="BX511" s="110"/>
      <c r="BY511" s="110"/>
      <c r="BZ511" s="110"/>
      <c r="CA511" s="110"/>
      <c r="CB511" s="110"/>
      <c r="CC511" s="110"/>
      <c r="CD511" s="110"/>
      <c r="CE511" s="110"/>
      <c r="CF511" s="110"/>
      <c r="CG511" s="110"/>
      <c r="CH511" s="110"/>
      <c r="CI511" s="110"/>
      <c r="CJ511" s="110"/>
      <c r="CK511" s="110"/>
      <c r="CL511" s="110"/>
      <c r="CM511" s="110"/>
      <c r="CN511" s="110"/>
      <c r="CO511" s="110"/>
      <c r="CP511" s="110"/>
      <c r="CQ511" s="110"/>
      <c r="CR511" s="110"/>
      <c r="CS511" s="110"/>
      <c r="CT511" s="110"/>
      <c r="CU511" s="110"/>
      <c r="CV511" s="110"/>
      <c r="CW511" s="110"/>
      <c r="CX511" s="110"/>
      <c r="CY511" s="110"/>
      <c r="CZ511" s="110"/>
      <c r="DA511" s="110"/>
      <c r="DB511" s="110"/>
      <c r="DC511" s="110"/>
      <c r="DD511" s="110"/>
      <c r="DE511" s="110"/>
      <c r="DF511" s="110"/>
      <c r="DG511" s="110"/>
      <c r="DH511" s="110"/>
      <c r="DI511" s="110"/>
      <c r="DJ511" s="110"/>
      <c r="DK511" s="110"/>
      <c r="DL511" s="110"/>
      <c r="DM511" s="110"/>
      <c r="DN511" s="110"/>
      <c r="DO511" s="110"/>
      <c r="DP511" s="110"/>
      <c r="DQ511" s="110"/>
      <c r="DR511" s="110"/>
      <c r="DS511" s="110"/>
      <c r="DT511" s="110"/>
      <c r="DU511" s="110"/>
      <c r="DV511" s="110"/>
      <c r="DW511" s="110"/>
      <c r="DX511" s="110"/>
      <c r="DY511" s="110"/>
      <c r="DZ511" s="110"/>
      <c r="EA511" s="110"/>
      <c r="EB511" s="110"/>
      <c r="EC511" s="110"/>
      <c r="ED511" s="110"/>
      <c r="EE511" s="110"/>
      <c r="EF511" s="110"/>
      <c r="EG511" s="110"/>
      <c r="EH511" s="110"/>
      <c r="EI511" s="110"/>
      <c r="EJ511" s="110"/>
      <c r="EK511" s="110"/>
      <c r="EL511" s="110"/>
      <c r="EM511" s="110"/>
      <c r="EN511" s="110"/>
      <c r="EO511" s="110"/>
      <c r="EP511" s="110"/>
      <c r="EQ511" s="110"/>
      <c r="ER511" s="110"/>
      <c r="ES511" s="110"/>
      <c r="ET511" s="110"/>
      <c r="EU511" s="110"/>
      <c r="EV511" s="110"/>
      <c r="EW511" s="110"/>
      <c r="EX511" s="110"/>
      <c r="EY511" s="110"/>
      <c r="EZ511" s="110"/>
      <c r="FA511" s="110"/>
      <c r="FB511" s="110"/>
      <c r="FC511" s="110"/>
      <c r="FD511" s="110"/>
      <c r="FE511" s="110"/>
      <c r="FF511" s="110"/>
      <c r="FG511" s="110"/>
      <c r="FH511" s="110"/>
      <c r="FI511" s="110"/>
      <c r="FJ511" s="110"/>
      <c r="FK511" s="110"/>
      <c r="FL511" s="110"/>
      <c r="FM511" s="110"/>
      <c r="FN511" s="110"/>
      <c r="FO511" s="110"/>
      <c r="FP511" s="110"/>
      <c r="FQ511" s="110"/>
      <c r="FR511" s="110"/>
      <c r="FS511" s="110"/>
      <c r="FT511" s="110"/>
      <c r="FU511" s="110"/>
      <c r="FV511" s="110"/>
      <c r="FW511" s="110"/>
      <c r="FX511" s="110"/>
      <c r="FY511" s="110"/>
      <c r="FZ511" s="110"/>
      <c r="GA511" s="110"/>
      <c r="GB511" s="110"/>
      <c r="GC511" s="110"/>
      <c r="GD511" s="110"/>
      <c r="GE511" s="110"/>
      <c r="GF511" s="110"/>
      <c r="GG511" s="110"/>
      <c r="GH511" s="110"/>
      <c r="GI511" s="110"/>
      <c r="GJ511" s="110"/>
      <c r="GK511" s="110"/>
      <c r="GL511" s="110"/>
      <c r="GM511" s="110"/>
      <c r="GN511" s="110"/>
      <c r="GO511" s="110"/>
      <c r="GP511" s="110"/>
      <c r="GQ511" s="110"/>
      <c r="GR511" s="110"/>
      <c r="GS511" s="110"/>
      <c r="GT511" s="110"/>
      <c r="GU511" s="110"/>
      <c r="GV511" s="110"/>
      <c r="GW511" s="110"/>
      <c r="GX511" s="110"/>
      <c r="GY511" s="110"/>
      <c r="GZ511" s="110"/>
      <c r="HA511" s="110"/>
      <c r="HB511" s="110"/>
      <c r="HC511" s="110"/>
      <c r="HD511" s="110"/>
      <c r="HE511" s="110"/>
      <c r="HF511" s="110"/>
      <c r="HG511" s="110"/>
      <c r="HH511" s="110"/>
      <c r="HI511" s="110"/>
      <c r="HJ511" s="110"/>
      <c r="HK511" s="110"/>
      <c r="HL511" s="110"/>
      <c r="HM511" s="110"/>
      <c r="HN511" s="110"/>
      <c r="HO511" s="110"/>
      <c r="HP511" s="110"/>
    </row>
    <row r="512" spans="1:224" ht="12.75" customHeight="1">
      <c r="A512" s="101" t="s">
        <v>2693</v>
      </c>
      <c r="B512" s="120" t="s">
        <v>2694</v>
      </c>
      <c r="C512" s="102" t="s">
        <v>145</v>
      </c>
      <c r="D512" s="64"/>
      <c r="E512" s="64"/>
      <c r="F512" s="64">
        <v>3476.75</v>
      </c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0"/>
      <c r="AC512" s="110"/>
      <c r="AD512" s="110"/>
      <c r="AE512" s="110"/>
      <c r="AF512" s="110"/>
      <c r="AG512" s="110"/>
      <c r="AH512" s="110"/>
      <c r="AI512" s="110"/>
      <c r="AJ512" s="110"/>
      <c r="AK512" s="110"/>
      <c r="AL512" s="110"/>
      <c r="AM512" s="110"/>
      <c r="AN512" s="110"/>
      <c r="AO512" s="110"/>
      <c r="AP512" s="110"/>
      <c r="AQ512" s="110"/>
      <c r="AR512" s="110"/>
      <c r="AS512" s="110"/>
      <c r="AT512" s="110"/>
      <c r="AU512" s="110"/>
      <c r="AV512" s="110"/>
      <c r="AW512" s="110"/>
      <c r="AX512" s="110"/>
      <c r="AY512" s="110"/>
      <c r="AZ512" s="110"/>
      <c r="BA512" s="110"/>
      <c r="BB512" s="110"/>
      <c r="BC512" s="110"/>
      <c r="BD512" s="110"/>
      <c r="BE512" s="110"/>
      <c r="BF512" s="110"/>
      <c r="BG512" s="110"/>
      <c r="BH512" s="110"/>
      <c r="BI512" s="110"/>
      <c r="BJ512" s="110"/>
      <c r="BK512" s="110"/>
      <c r="BL512" s="110"/>
      <c r="BM512" s="110"/>
      <c r="BN512" s="110"/>
      <c r="BO512" s="110"/>
      <c r="BP512" s="110"/>
      <c r="BQ512" s="110"/>
      <c r="BR512" s="110"/>
      <c r="BS512" s="110"/>
      <c r="BT512" s="110"/>
      <c r="BU512" s="110"/>
      <c r="BV512" s="110"/>
      <c r="BW512" s="110"/>
      <c r="BX512" s="110"/>
      <c r="BY512" s="110"/>
      <c r="BZ512" s="110"/>
      <c r="CA512" s="110"/>
      <c r="CB512" s="110"/>
      <c r="CC512" s="110"/>
      <c r="CD512" s="110"/>
      <c r="CE512" s="110"/>
      <c r="CF512" s="110"/>
      <c r="CG512" s="110"/>
      <c r="CH512" s="110"/>
      <c r="CI512" s="110"/>
      <c r="CJ512" s="110"/>
      <c r="CK512" s="110"/>
      <c r="CL512" s="110"/>
      <c r="CM512" s="110"/>
      <c r="CN512" s="110"/>
      <c r="CO512" s="110"/>
      <c r="CP512" s="110"/>
      <c r="CQ512" s="110"/>
      <c r="CR512" s="110"/>
      <c r="CS512" s="110"/>
      <c r="CT512" s="110"/>
      <c r="CU512" s="110"/>
      <c r="CV512" s="110"/>
      <c r="CW512" s="110"/>
      <c r="CX512" s="110"/>
      <c r="CY512" s="110"/>
      <c r="CZ512" s="110"/>
      <c r="DA512" s="110"/>
      <c r="DB512" s="110"/>
      <c r="DC512" s="110"/>
      <c r="DD512" s="110"/>
      <c r="DE512" s="110"/>
      <c r="DF512" s="110"/>
      <c r="DG512" s="110"/>
      <c r="DH512" s="110"/>
      <c r="DI512" s="110"/>
      <c r="DJ512" s="110"/>
      <c r="DK512" s="110"/>
      <c r="DL512" s="110"/>
      <c r="DM512" s="110"/>
      <c r="DN512" s="110"/>
      <c r="DO512" s="110"/>
      <c r="DP512" s="110"/>
      <c r="DQ512" s="110"/>
      <c r="DR512" s="110"/>
      <c r="DS512" s="110"/>
      <c r="DT512" s="110"/>
      <c r="DU512" s="110"/>
      <c r="DV512" s="110"/>
      <c r="DW512" s="110"/>
      <c r="DX512" s="110"/>
      <c r="DY512" s="110"/>
      <c r="DZ512" s="110"/>
      <c r="EA512" s="110"/>
      <c r="EB512" s="110"/>
      <c r="EC512" s="110"/>
      <c r="ED512" s="110"/>
      <c r="EE512" s="110"/>
      <c r="EF512" s="110"/>
      <c r="EG512" s="110"/>
      <c r="EH512" s="110"/>
      <c r="EI512" s="110"/>
      <c r="EJ512" s="110"/>
      <c r="EK512" s="110"/>
      <c r="EL512" s="110"/>
      <c r="EM512" s="110"/>
      <c r="EN512" s="110"/>
      <c r="EO512" s="110"/>
      <c r="EP512" s="110"/>
      <c r="EQ512" s="110"/>
      <c r="ER512" s="110"/>
      <c r="ES512" s="110"/>
      <c r="ET512" s="110"/>
      <c r="EU512" s="110"/>
      <c r="EV512" s="110"/>
      <c r="EW512" s="110"/>
      <c r="EX512" s="110"/>
      <c r="EY512" s="110"/>
      <c r="EZ512" s="110"/>
      <c r="FA512" s="110"/>
      <c r="FB512" s="110"/>
      <c r="FC512" s="110"/>
      <c r="FD512" s="110"/>
      <c r="FE512" s="110"/>
      <c r="FF512" s="110"/>
      <c r="FG512" s="110"/>
      <c r="FH512" s="110"/>
      <c r="FI512" s="110"/>
      <c r="FJ512" s="110"/>
      <c r="FK512" s="110"/>
      <c r="FL512" s="110"/>
      <c r="FM512" s="110"/>
      <c r="FN512" s="110"/>
      <c r="FO512" s="110"/>
      <c r="FP512" s="110"/>
      <c r="FQ512" s="110"/>
      <c r="FR512" s="110"/>
      <c r="FS512" s="110"/>
      <c r="FT512" s="110"/>
      <c r="FU512" s="110"/>
      <c r="FV512" s="110"/>
      <c r="FW512" s="110"/>
      <c r="FX512" s="110"/>
      <c r="FY512" s="110"/>
      <c r="FZ512" s="110"/>
      <c r="GA512" s="110"/>
      <c r="GB512" s="110"/>
      <c r="GC512" s="110"/>
      <c r="GD512" s="110"/>
      <c r="GE512" s="110"/>
      <c r="GF512" s="110"/>
      <c r="GG512" s="110"/>
      <c r="GH512" s="110"/>
      <c r="GI512" s="110"/>
      <c r="GJ512" s="110"/>
      <c r="GK512" s="110"/>
      <c r="GL512" s="110"/>
      <c r="GM512" s="110"/>
      <c r="GN512" s="110"/>
      <c r="GO512" s="110"/>
      <c r="GP512" s="110"/>
      <c r="GQ512" s="110"/>
      <c r="GR512" s="110"/>
      <c r="GS512" s="110"/>
      <c r="GT512" s="110"/>
      <c r="GU512" s="110"/>
      <c r="GV512" s="110"/>
      <c r="GW512" s="110"/>
      <c r="GX512" s="110"/>
      <c r="GY512" s="110"/>
      <c r="GZ512" s="110"/>
      <c r="HA512" s="110"/>
      <c r="HB512" s="110"/>
      <c r="HC512" s="110"/>
      <c r="HD512" s="110"/>
      <c r="HE512" s="110"/>
      <c r="HF512" s="110"/>
      <c r="HG512" s="110"/>
      <c r="HH512" s="110"/>
      <c r="HI512" s="110"/>
      <c r="HJ512" s="110"/>
      <c r="HK512" s="110"/>
      <c r="HL512" s="110"/>
      <c r="HM512" s="110"/>
      <c r="HN512" s="110"/>
      <c r="HO512" s="110"/>
      <c r="HP512" s="110"/>
    </row>
    <row r="513" spans="1:224" ht="12.75" customHeight="1">
      <c r="A513" s="103" t="s">
        <v>1248</v>
      </c>
      <c r="B513" s="119" t="s">
        <v>1745</v>
      </c>
      <c r="C513" s="139" t="s">
        <v>91</v>
      </c>
      <c r="D513" s="62">
        <v>15082.01</v>
      </c>
      <c r="E513" s="62">
        <v>18619.18</v>
      </c>
      <c r="F513" s="62">
        <v>12926.44</v>
      </c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0"/>
      <c r="AC513" s="110"/>
      <c r="AD513" s="110"/>
      <c r="AE513" s="110"/>
      <c r="AF513" s="110"/>
      <c r="AG513" s="110"/>
      <c r="AH513" s="110"/>
      <c r="AI513" s="110"/>
      <c r="AJ513" s="110"/>
      <c r="AK513" s="110"/>
      <c r="AL513" s="110"/>
      <c r="AM513" s="110"/>
      <c r="AN513" s="110"/>
      <c r="AO513" s="110"/>
      <c r="AP513" s="110"/>
      <c r="AQ513" s="110"/>
      <c r="AR513" s="110"/>
      <c r="AS513" s="110"/>
      <c r="AT513" s="110"/>
      <c r="AU513" s="110"/>
      <c r="AV513" s="110"/>
      <c r="AW513" s="110"/>
      <c r="AX513" s="110"/>
      <c r="AY513" s="110"/>
      <c r="AZ513" s="110"/>
      <c r="BA513" s="110"/>
      <c r="BB513" s="110"/>
      <c r="BC513" s="110"/>
      <c r="BD513" s="110"/>
      <c r="BE513" s="110"/>
      <c r="BF513" s="110"/>
      <c r="BG513" s="110"/>
      <c r="BH513" s="110"/>
      <c r="BI513" s="110"/>
      <c r="BJ513" s="110"/>
      <c r="BK513" s="110"/>
      <c r="BL513" s="110"/>
      <c r="BM513" s="110"/>
      <c r="BN513" s="110"/>
      <c r="BO513" s="110"/>
      <c r="BP513" s="110"/>
      <c r="BQ513" s="110"/>
      <c r="BR513" s="110"/>
      <c r="BS513" s="110"/>
      <c r="BT513" s="110"/>
      <c r="BU513" s="110"/>
      <c r="BV513" s="110"/>
      <c r="BW513" s="110"/>
      <c r="BX513" s="110"/>
      <c r="BY513" s="110"/>
      <c r="BZ513" s="110"/>
      <c r="CA513" s="110"/>
      <c r="CB513" s="110"/>
      <c r="CC513" s="110"/>
      <c r="CD513" s="110"/>
      <c r="CE513" s="110"/>
      <c r="CF513" s="110"/>
      <c r="CG513" s="110"/>
      <c r="CH513" s="110"/>
      <c r="CI513" s="110"/>
      <c r="CJ513" s="110"/>
      <c r="CK513" s="110"/>
      <c r="CL513" s="110"/>
      <c r="CM513" s="110"/>
      <c r="CN513" s="110"/>
      <c r="CO513" s="110"/>
      <c r="CP513" s="110"/>
      <c r="CQ513" s="110"/>
      <c r="CR513" s="110"/>
      <c r="CS513" s="110"/>
      <c r="CT513" s="110"/>
      <c r="CU513" s="110"/>
      <c r="CV513" s="110"/>
      <c r="CW513" s="110"/>
      <c r="CX513" s="110"/>
      <c r="CY513" s="110"/>
      <c r="CZ513" s="110"/>
      <c r="DA513" s="110"/>
      <c r="DB513" s="110"/>
      <c r="DC513" s="110"/>
      <c r="DD513" s="110"/>
      <c r="DE513" s="110"/>
      <c r="DF513" s="110"/>
      <c r="DG513" s="110"/>
      <c r="DH513" s="110"/>
      <c r="DI513" s="110"/>
      <c r="DJ513" s="110"/>
      <c r="DK513" s="110"/>
      <c r="DL513" s="110"/>
      <c r="DM513" s="110"/>
      <c r="DN513" s="110"/>
      <c r="DO513" s="110"/>
      <c r="DP513" s="110"/>
      <c r="DQ513" s="110"/>
      <c r="DR513" s="110"/>
      <c r="DS513" s="110"/>
      <c r="DT513" s="110"/>
      <c r="DU513" s="110"/>
      <c r="DV513" s="110"/>
      <c r="DW513" s="110"/>
      <c r="DX513" s="110"/>
      <c r="DY513" s="110"/>
      <c r="DZ513" s="110"/>
      <c r="EA513" s="110"/>
      <c r="EB513" s="110"/>
      <c r="EC513" s="110"/>
      <c r="ED513" s="110"/>
      <c r="EE513" s="110"/>
      <c r="EF513" s="110"/>
      <c r="EG513" s="110"/>
      <c r="EH513" s="110"/>
      <c r="EI513" s="110"/>
      <c r="EJ513" s="110"/>
      <c r="EK513" s="110"/>
      <c r="EL513" s="110"/>
      <c r="EM513" s="110"/>
      <c r="EN513" s="110"/>
      <c r="EO513" s="110"/>
      <c r="EP513" s="110"/>
      <c r="EQ513" s="110"/>
      <c r="ER513" s="110"/>
      <c r="ES513" s="110"/>
      <c r="ET513" s="110"/>
      <c r="EU513" s="110"/>
      <c r="EV513" s="110"/>
      <c r="EW513" s="110"/>
      <c r="EX513" s="110"/>
      <c r="EY513" s="110"/>
      <c r="EZ513" s="110"/>
      <c r="FA513" s="110"/>
      <c r="FB513" s="110"/>
      <c r="FC513" s="110"/>
      <c r="FD513" s="110"/>
      <c r="FE513" s="110"/>
      <c r="FF513" s="110"/>
      <c r="FG513" s="110"/>
      <c r="FH513" s="110"/>
      <c r="FI513" s="110"/>
      <c r="FJ513" s="110"/>
      <c r="FK513" s="110"/>
      <c r="FL513" s="110"/>
      <c r="FM513" s="110"/>
      <c r="FN513" s="110"/>
      <c r="FO513" s="110"/>
      <c r="FP513" s="110"/>
      <c r="FQ513" s="110"/>
      <c r="FR513" s="110"/>
      <c r="FS513" s="110"/>
      <c r="FT513" s="110"/>
      <c r="FU513" s="110"/>
      <c r="FV513" s="110"/>
      <c r="FW513" s="110"/>
      <c r="FX513" s="110"/>
      <c r="FY513" s="110"/>
      <c r="FZ513" s="110"/>
      <c r="GA513" s="110"/>
      <c r="GB513" s="110"/>
      <c r="GC513" s="110"/>
      <c r="GD513" s="110"/>
      <c r="GE513" s="110"/>
      <c r="GF513" s="110"/>
      <c r="GG513" s="110"/>
      <c r="GH513" s="110"/>
      <c r="GI513" s="110"/>
      <c r="GJ513" s="110"/>
      <c r="GK513" s="110"/>
      <c r="GL513" s="110"/>
      <c r="GM513" s="110"/>
      <c r="GN513" s="110"/>
      <c r="GO513" s="110"/>
      <c r="GP513" s="110"/>
      <c r="GQ513" s="110"/>
      <c r="GR513" s="110"/>
      <c r="GS513" s="110"/>
      <c r="GT513" s="110"/>
      <c r="GU513" s="110"/>
      <c r="GV513" s="110"/>
      <c r="GW513" s="110"/>
      <c r="GX513" s="110"/>
      <c r="GY513" s="110"/>
      <c r="GZ513" s="110"/>
      <c r="HA513" s="110"/>
      <c r="HB513" s="110"/>
      <c r="HC513" s="110"/>
      <c r="HD513" s="110"/>
      <c r="HE513" s="110"/>
      <c r="HF513" s="110"/>
      <c r="HG513" s="110"/>
      <c r="HH513" s="110"/>
      <c r="HI513" s="110"/>
      <c r="HJ513" s="110"/>
      <c r="HK513" s="110"/>
      <c r="HL513" s="110"/>
      <c r="HM513" s="110"/>
      <c r="HN513" s="110"/>
      <c r="HO513" s="110"/>
      <c r="HP513" s="110"/>
    </row>
    <row r="514" spans="1:224" ht="12.75">
      <c r="A514" s="103" t="s">
        <v>1250</v>
      </c>
      <c r="B514" s="119" t="s">
        <v>1251</v>
      </c>
      <c r="C514" s="139"/>
      <c r="D514" s="62">
        <f>SUM(D515:D519)</f>
        <v>188043.15</v>
      </c>
      <c r="E514" s="62">
        <f>SUM(E515:E519)</f>
        <v>325832.42</v>
      </c>
      <c r="F514" s="62">
        <f>SUM(F515:F519)</f>
        <v>174172.99</v>
      </c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0"/>
      <c r="AC514" s="110"/>
      <c r="AD514" s="110"/>
      <c r="AE514" s="110"/>
      <c r="AF514" s="110"/>
      <c r="AG514" s="110"/>
      <c r="AH514" s="110"/>
      <c r="AI514" s="110"/>
      <c r="AJ514" s="110"/>
      <c r="AK514" s="110"/>
      <c r="AL514" s="110"/>
      <c r="AM514" s="110"/>
      <c r="AN514" s="110"/>
      <c r="AO514" s="110"/>
      <c r="AP514" s="110"/>
      <c r="AQ514" s="110"/>
      <c r="AR514" s="110"/>
      <c r="AS514" s="110"/>
      <c r="AT514" s="110"/>
      <c r="AU514" s="110"/>
      <c r="AV514" s="110"/>
      <c r="AW514" s="110"/>
      <c r="AX514" s="110"/>
      <c r="AY514" s="110"/>
      <c r="AZ514" s="110"/>
      <c r="BA514" s="110"/>
      <c r="BB514" s="110"/>
      <c r="BC514" s="110"/>
      <c r="BD514" s="110"/>
      <c r="BE514" s="110"/>
      <c r="BF514" s="110"/>
      <c r="BG514" s="110"/>
      <c r="BH514" s="110"/>
      <c r="BI514" s="110"/>
      <c r="BJ514" s="110"/>
      <c r="BK514" s="110"/>
      <c r="BL514" s="110"/>
      <c r="BM514" s="110"/>
      <c r="BN514" s="110"/>
      <c r="BO514" s="110"/>
      <c r="BP514" s="110"/>
      <c r="BQ514" s="110"/>
      <c r="BR514" s="110"/>
      <c r="BS514" s="110"/>
      <c r="BT514" s="110"/>
      <c r="BU514" s="110"/>
      <c r="BV514" s="110"/>
      <c r="BW514" s="110"/>
      <c r="BX514" s="110"/>
      <c r="BY514" s="110"/>
      <c r="BZ514" s="110"/>
      <c r="CA514" s="110"/>
      <c r="CB514" s="110"/>
      <c r="CC514" s="110"/>
      <c r="CD514" s="110"/>
      <c r="CE514" s="110"/>
      <c r="CF514" s="110"/>
      <c r="CG514" s="110"/>
      <c r="CH514" s="110"/>
      <c r="CI514" s="110"/>
      <c r="CJ514" s="110"/>
      <c r="CK514" s="110"/>
      <c r="CL514" s="110"/>
      <c r="CM514" s="110"/>
      <c r="CN514" s="110"/>
      <c r="CO514" s="110"/>
      <c r="CP514" s="110"/>
      <c r="CQ514" s="110"/>
      <c r="CR514" s="110"/>
      <c r="CS514" s="110"/>
      <c r="CT514" s="110"/>
      <c r="CU514" s="110"/>
      <c r="CV514" s="110"/>
      <c r="CW514" s="110"/>
      <c r="CX514" s="110"/>
      <c r="CY514" s="110"/>
      <c r="CZ514" s="110"/>
      <c r="DA514" s="110"/>
      <c r="DB514" s="110"/>
      <c r="DC514" s="110"/>
      <c r="DD514" s="110"/>
      <c r="DE514" s="110"/>
      <c r="DF514" s="110"/>
      <c r="DG514" s="110"/>
      <c r="DH514" s="110"/>
      <c r="DI514" s="110"/>
      <c r="DJ514" s="110"/>
      <c r="DK514" s="110"/>
      <c r="DL514" s="110"/>
      <c r="DM514" s="110"/>
      <c r="DN514" s="110"/>
      <c r="DO514" s="110"/>
      <c r="DP514" s="110"/>
      <c r="DQ514" s="110"/>
      <c r="DR514" s="110"/>
      <c r="DS514" s="110"/>
      <c r="DT514" s="110"/>
      <c r="DU514" s="110"/>
      <c r="DV514" s="110"/>
      <c r="DW514" s="110"/>
      <c r="DX514" s="110"/>
      <c r="DY514" s="110"/>
      <c r="DZ514" s="110"/>
      <c r="EA514" s="110"/>
      <c r="EB514" s="110"/>
      <c r="EC514" s="110"/>
      <c r="ED514" s="110"/>
      <c r="EE514" s="110"/>
      <c r="EF514" s="110"/>
      <c r="EG514" s="110"/>
      <c r="EH514" s="110"/>
      <c r="EI514" s="110"/>
      <c r="EJ514" s="110"/>
      <c r="EK514" s="110"/>
      <c r="EL514" s="110"/>
      <c r="EM514" s="110"/>
      <c r="EN514" s="110"/>
      <c r="EO514" s="110"/>
      <c r="EP514" s="110"/>
      <c r="EQ514" s="110"/>
      <c r="ER514" s="110"/>
      <c r="ES514" s="110"/>
      <c r="ET514" s="110"/>
      <c r="EU514" s="110"/>
      <c r="EV514" s="110"/>
      <c r="EW514" s="110"/>
      <c r="EX514" s="110"/>
      <c r="EY514" s="110"/>
      <c r="EZ514" s="110"/>
      <c r="FA514" s="110"/>
      <c r="FB514" s="110"/>
      <c r="FC514" s="110"/>
      <c r="FD514" s="110"/>
      <c r="FE514" s="110"/>
      <c r="FF514" s="110"/>
      <c r="FG514" s="110"/>
      <c r="FH514" s="110"/>
      <c r="FI514" s="110"/>
      <c r="FJ514" s="110"/>
      <c r="FK514" s="110"/>
      <c r="FL514" s="110"/>
      <c r="FM514" s="110"/>
      <c r="FN514" s="110"/>
      <c r="FO514" s="110"/>
      <c r="FP514" s="110"/>
      <c r="FQ514" s="110"/>
      <c r="FR514" s="110"/>
      <c r="FS514" s="110"/>
      <c r="FT514" s="110"/>
      <c r="FU514" s="110"/>
      <c r="FV514" s="110"/>
      <c r="FW514" s="110"/>
      <c r="FX514" s="110"/>
      <c r="FY514" s="110"/>
      <c r="FZ514" s="110"/>
      <c r="GA514" s="110"/>
      <c r="GB514" s="110"/>
      <c r="GC514" s="110"/>
      <c r="GD514" s="110"/>
      <c r="GE514" s="110"/>
      <c r="GF514" s="110"/>
      <c r="GG514" s="110"/>
      <c r="GH514" s="110"/>
      <c r="GI514" s="110"/>
      <c r="GJ514" s="110"/>
      <c r="GK514" s="110"/>
      <c r="GL514" s="110"/>
      <c r="GM514" s="110"/>
      <c r="GN514" s="110"/>
      <c r="GO514" s="110"/>
      <c r="GP514" s="110"/>
      <c r="GQ514" s="110"/>
      <c r="GR514" s="110"/>
      <c r="GS514" s="110"/>
      <c r="GT514" s="110"/>
      <c r="GU514" s="110"/>
      <c r="GV514" s="110"/>
      <c r="GW514" s="110"/>
      <c r="GX514" s="110"/>
      <c r="GY514" s="110"/>
      <c r="GZ514" s="110"/>
      <c r="HA514" s="110"/>
      <c r="HB514" s="110"/>
      <c r="HC514" s="110"/>
      <c r="HD514" s="110"/>
      <c r="HE514" s="110"/>
      <c r="HF514" s="110"/>
      <c r="HG514" s="110"/>
      <c r="HH514" s="110"/>
      <c r="HI514" s="110"/>
      <c r="HJ514" s="110"/>
      <c r="HK514" s="110"/>
      <c r="HL514" s="110"/>
      <c r="HM514" s="110"/>
      <c r="HN514" s="110"/>
      <c r="HO514" s="110"/>
      <c r="HP514" s="110"/>
    </row>
    <row r="515" spans="1:6" ht="12.75" hidden="1">
      <c r="A515" s="101" t="s">
        <v>1256</v>
      </c>
      <c r="B515" s="120" t="s">
        <v>1257</v>
      </c>
      <c r="C515" s="142" t="s">
        <v>87</v>
      </c>
      <c r="D515" s="64">
        <v>816.72</v>
      </c>
      <c r="E515" s="64">
        <v>1931.78</v>
      </c>
      <c r="F515" s="64">
        <v>472.46</v>
      </c>
    </row>
    <row r="516" spans="1:6" ht="12.75" hidden="1">
      <c r="A516" s="101" t="s">
        <v>1258</v>
      </c>
      <c r="B516" s="120" t="s">
        <v>1259</v>
      </c>
      <c r="C516" s="142" t="s">
        <v>87</v>
      </c>
      <c r="D516" s="64">
        <v>68650</v>
      </c>
      <c r="E516" s="64">
        <v>178475.18</v>
      </c>
      <c r="F516" s="64">
        <v>40660.13</v>
      </c>
    </row>
    <row r="517" spans="1:241" s="111" customFormat="1" ht="12.75" hidden="1">
      <c r="A517" s="101" t="s">
        <v>1260</v>
      </c>
      <c r="B517" s="120" t="s">
        <v>1261</v>
      </c>
      <c r="C517" s="142" t="s">
        <v>87</v>
      </c>
      <c r="D517" s="64">
        <v>10032.97</v>
      </c>
      <c r="E517" s="64">
        <v>41093.63</v>
      </c>
      <c r="F517" s="64">
        <v>35758.38</v>
      </c>
      <c r="HQ517" s="110"/>
      <c r="HR517" s="110"/>
      <c r="HS517" s="110"/>
      <c r="HT517" s="110"/>
      <c r="HU517" s="110"/>
      <c r="HV517" s="110"/>
      <c r="HW517" s="110"/>
      <c r="HX517" s="110"/>
      <c r="HY517" s="110"/>
      <c r="HZ517" s="110"/>
      <c r="IA517" s="110"/>
      <c r="IB517" s="110"/>
      <c r="IC517" s="110"/>
      <c r="ID517" s="110"/>
      <c r="IE517" s="110"/>
      <c r="IF517" s="110"/>
      <c r="IG517" s="110"/>
    </row>
    <row r="518" spans="1:241" s="111" customFormat="1" ht="12.75" hidden="1">
      <c r="A518" s="101" t="s">
        <v>1262</v>
      </c>
      <c r="B518" s="120" t="s">
        <v>1263</v>
      </c>
      <c r="C518" s="142" t="s">
        <v>87</v>
      </c>
      <c r="D518" s="64">
        <v>31749.65</v>
      </c>
      <c r="E518" s="64">
        <v>50742.2</v>
      </c>
      <c r="F518" s="64">
        <v>23746.69</v>
      </c>
      <c r="HQ518" s="110"/>
      <c r="HR518" s="110"/>
      <c r="HS518" s="110"/>
      <c r="HT518" s="110"/>
      <c r="HU518" s="110"/>
      <c r="HV518" s="110"/>
      <c r="HW518" s="110"/>
      <c r="HX518" s="110"/>
      <c r="HY518" s="110"/>
      <c r="HZ518" s="110"/>
      <c r="IA518" s="110"/>
      <c r="IB518" s="110"/>
      <c r="IC518" s="110"/>
      <c r="ID518" s="110"/>
      <c r="IE518" s="110"/>
      <c r="IF518" s="110"/>
      <c r="IG518" s="110"/>
    </row>
    <row r="519" spans="1:241" s="111" customFormat="1" ht="12.75" hidden="1">
      <c r="A519" s="101" t="s">
        <v>1332</v>
      </c>
      <c r="B519" s="120" t="s">
        <v>1333</v>
      </c>
      <c r="C519" s="142" t="s">
        <v>87</v>
      </c>
      <c r="D519" s="64">
        <v>76793.81</v>
      </c>
      <c r="E519" s="64">
        <v>53589.63</v>
      </c>
      <c r="F519" s="64">
        <v>73535.33</v>
      </c>
      <c r="HQ519" s="110"/>
      <c r="HR519" s="110"/>
      <c r="HS519" s="110"/>
      <c r="HT519" s="110"/>
      <c r="HU519" s="110"/>
      <c r="HV519" s="110"/>
      <c r="HW519" s="110"/>
      <c r="HX519" s="110"/>
      <c r="HY519" s="110"/>
      <c r="HZ519" s="110"/>
      <c r="IA519" s="110"/>
      <c r="IB519" s="110"/>
      <c r="IC519" s="110"/>
      <c r="ID519" s="110"/>
      <c r="IE519" s="110"/>
      <c r="IF519" s="110"/>
      <c r="IG519" s="110"/>
    </row>
    <row r="520" spans="1:241" s="111" customFormat="1" ht="12.75">
      <c r="A520" s="132" t="s">
        <v>961</v>
      </c>
      <c r="B520" s="133" t="s">
        <v>962</v>
      </c>
      <c r="C520" s="134"/>
      <c r="D520" s="131">
        <f>SUM(D521+D526)</f>
        <v>10666800.040000001</v>
      </c>
      <c r="E520" s="131">
        <f>SUM(E521+E526)</f>
        <v>9041466.690000001</v>
      </c>
      <c r="F520" s="131">
        <f>SUM(F521+F526)</f>
        <v>16722028.379999997</v>
      </c>
      <c r="HQ520" s="110"/>
      <c r="HR520" s="110"/>
      <c r="HS520" s="110"/>
      <c r="HT520" s="110"/>
      <c r="HU520" s="110"/>
      <c r="HV520" s="110"/>
      <c r="HW520" s="110"/>
      <c r="HX520" s="110"/>
      <c r="HY520" s="110"/>
      <c r="HZ520" s="110"/>
      <c r="IA520" s="110"/>
      <c r="IB520" s="110"/>
      <c r="IC520" s="110"/>
      <c r="ID520" s="110"/>
      <c r="IE520" s="110"/>
      <c r="IF520" s="110"/>
      <c r="IG520" s="110"/>
    </row>
    <row r="521" spans="1:241" s="111" customFormat="1" ht="12.75">
      <c r="A521" s="135" t="s">
        <v>963</v>
      </c>
      <c r="B521" s="136" t="s">
        <v>964</v>
      </c>
      <c r="C521" s="137"/>
      <c r="D521" s="138">
        <f>D522</f>
        <v>0</v>
      </c>
      <c r="E521" s="138">
        <f>E522</f>
        <v>62607</v>
      </c>
      <c r="F521" s="138">
        <f>F522</f>
        <v>51704.9</v>
      </c>
      <c r="HQ521" s="110"/>
      <c r="HR521" s="110"/>
      <c r="HS521" s="110"/>
      <c r="HT521" s="110"/>
      <c r="HU521" s="110"/>
      <c r="HV521" s="110"/>
      <c r="HW521" s="110"/>
      <c r="HX521" s="110"/>
      <c r="HY521" s="110"/>
      <c r="HZ521" s="110"/>
      <c r="IA521" s="110"/>
      <c r="IB521" s="110"/>
      <c r="IC521" s="110"/>
      <c r="ID521" s="110"/>
      <c r="IE521" s="110"/>
      <c r="IF521" s="110"/>
      <c r="IG521" s="110"/>
    </row>
    <row r="522" spans="1:241" s="111" customFormat="1" ht="12.75">
      <c r="A522" s="103" t="s">
        <v>965</v>
      </c>
      <c r="B522" s="119" t="s">
        <v>966</v>
      </c>
      <c r="C522" s="139"/>
      <c r="D522" s="62">
        <f>SUM(D523:D525)</f>
        <v>0</v>
      </c>
      <c r="E522" s="62">
        <f>SUM(E523:E525)</f>
        <v>62607</v>
      </c>
      <c r="F522" s="62">
        <f>SUM(F523:F525)</f>
        <v>51704.9</v>
      </c>
      <c r="HQ522" s="110"/>
      <c r="HR522" s="110"/>
      <c r="HS522" s="110"/>
      <c r="HT522" s="110"/>
      <c r="HU522" s="110"/>
      <c r="HV522" s="110"/>
      <c r="HW522" s="110"/>
      <c r="HX522" s="110"/>
      <c r="HY522" s="110"/>
      <c r="HZ522" s="110"/>
      <c r="IA522" s="110"/>
      <c r="IB522" s="110"/>
      <c r="IC522" s="110"/>
      <c r="ID522" s="110"/>
      <c r="IE522" s="110"/>
      <c r="IF522" s="110"/>
      <c r="IG522" s="110"/>
    </row>
    <row r="523" spans="1:241" s="111" customFormat="1" ht="12.75">
      <c r="A523" s="101" t="s">
        <v>1501</v>
      </c>
      <c r="B523" s="120" t="s">
        <v>307</v>
      </c>
      <c r="C523" s="142" t="s">
        <v>87</v>
      </c>
      <c r="D523" s="64"/>
      <c r="E523" s="64">
        <v>27990</v>
      </c>
      <c r="F523" s="64"/>
      <c r="HQ523" s="110"/>
      <c r="HR523" s="110"/>
      <c r="HS523" s="110"/>
      <c r="HT523" s="110"/>
      <c r="HU523" s="110"/>
      <c r="HV523" s="110"/>
      <c r="HW523" s="110"/>
      <c r="HX523" s="110"/>
      <c r="HY523" s="110"/>
      <c r="HZ523" s="110"/>
      <c r="IA523" s="110"/>
      <c r="IB523" s="110"/>
      <c r="IC523" s="110"/>
      <c r="ID523" s="110"/>
      <c r="IE523" s="110"/>
      <c r="IF523" s="110"/>
      <c r="IG523" s="110"/>
    </row>
    <row r="524" spans="1:241" s="111" customFormat="1" ht="12.75">
      <c r="A524" s="101" t="s">
        <v>1645</v>
      </c>
      <c r="B524" s="120" t="s">
        <v>1426</v>
      </c>
      <c r="C524" s="142" t="s">
        <v>1075</v>
      </c>
      <c r="D524" s="64"/>
      <c r="E524" s="64">
        <v>34617</v>
      </c>
      <c r="F524" s="64">
        <v>47795</v>
      </c>
      <c r="HQ524" s="110"/>
      <c r="HR524" s="110"/>
      <c r="HS524" s="110"/>
      <c r="HT524" s="110"/>
      <c r="HU524" s="110"/>
      <c r="HV524" s="110"/>
      <c r="HW524" s="110"/>
      <c r="HX524" s="110"/>
      <c r="HY524" s="110"/>
      <c r="HZ524" s="110"/>
      <c r="IA524" s="110"/>
      <c r="IB524" s="110"/>
      <c r="IC524" s="110"/>
      <c r="ID524" s="110"/>
      <c r="IE524" s="110"/>
      <c r="IF524" s="110"/>
      <c r="IG524" s="110"/>
    </row>
    <row r="525" spans="1:241" s="111" customFormat="1" ht="12.75">
      <c r="A525" s="101" t="s">
        <v>1647</v>
      </c>
      <c r="B525" s="120" t="s">
        <v>1648</v>
      </c>
      <c r="C525" s="142" t="s">
        <v>1117</v>
      </c>
      <c r="D525" s="64"/>
      <c r="E525" s="64"/>
      <c r="F525" s="64">
        <v>3909.9</v>
      </c>
      <c r="HQ525" s="110"/>
      <c r="HR525" s="110"/>
      <c r="HS525" s="110"/>
      <c r="HT525" s="110"/>
      <c r="HU525" s="110"/>
      <c r="HV525" s="110"/>
      <c r="HW525" s="110"/>
      <c r="HX525" s="110"/>
      <c r="HY525" s="110"/>
      <c r="HZ525" s="110"/>
      <c r="IA525" s="110"/>
      <c r="IB525" s="110"/>
      <c r="IC525" s="110"/>
      <c r="ID525" s="110"/>
      <c r="IE525" s="110"/>
      <c r="IF525" s="110"/>
      <c r="IG525" s="110"/>
    </row>
    <row r="526" spans="1:241" s="111" customFormat="1" ht="12.75">
      <c r="A526" s="135" t="s">
        <v>308</v>
      </c>
      <c r="B526" s="136" t="s">
        <v>309</v>
      </c>
      <c r="C526" s="137"/>
      <c r="D526" s="138">
        <f>SUM(D534+D532)</f>
        <v>10666800.040000001</v>
      </c>
      <c r="E526" s="138">
        <f>SUM(E534+E527+E532)</f>
        <v>8978859.690000001</v>
      </c>
      <c r="F526" s="138">
        <f>SUM(F534+F527+F532)</f>
        <v>16670323.479999997</v>
      </c>
      <c r="HQ526" s="110"/>
      <c r="HR526" s="110"/>
      <c r="HS526" s="110"/>
      <c r="HT526" s="110"/>
      <c r="HU526" s="110"/>
      <c r="HV526" s="110"/>
      <c r="HW526" s="110"/>
      <c r="HX526" s="110"/>
      <c r="HY526" s="110"/>
      <c r="HZ526" s="110"/>
      <c r="IA526" s="110"/>
      <c r="IB526" s="110"/>
      <c r="IC526" s="110"/>
      <c r="ID526" s="110"/>
      <c r="IE526" s="110"/>
      <c r="IF526" s="110"/>
      <c r="IG526" s="110"/>
    </row>
    <row r="527" spans="1:241" s="111" customFormat="1" ht="12.75">
      <c r="A527" s="105" t="s">
        <v>1382</v>
      </c>
      <c r="B527" s="106" t="s">
        <v>1383</v>
      </c>
      <c r="C527" s="139"/>
      <c r="D527" s="62"/>
      <c r="E527" s="62">
        <f>SUM(E528:E529)</f>
        <v>32733.41</v>
      </c>
      <c r="F527" s="62">
        <f>SUM(F528:F531)</f>
        <v>8187.87</v>
      </c>
      <c r="HQ527" s="110"/>
      <c r="HR527" s="110"/>
      <c r="HS527" s="110"/>
      <c r="HT527" s="110"/>
      <c r="HU527" s="110"/>
      <c r="HV527" s="110"/>
      <c r="HW527" s="110"/>
      <c r="HX527" s="110"/>
      <c r="HY527" s="110"/>
      <c r="HZ527" s="110"/>
      <c r="IA527" s="110"/>
      <c r="IB527" s="110"/>
      <c r="IC527" s="110"/>
      <c r="ID527" s="110"/>
      <c r="IE527" s="110"/>
      <c r="IF527" s="110"/>
      <c r="IG527" s="110"/>
    </row>
    <row r="528" spans="1:241" s="111" customFormat="1" ht="13.5" customHeight="1" hidden="1">
      <c r="A528" s="101" t="s">
        <v>1874</v>
      </c>
      <c r="B528" s="106" t="s">
        <v>1875</v>
      </c>
      <c r="C528" s="142" t="s">
        <v>87</v>
      </c>
      <c r="D528" s="64"/>
      <c r="E528" s="64">
        <v>10783.41</v>
      </c>
      <c r="F528" s="64">
        <v>0.5</v>
      </c>
      <c r="HQ528" s="110"/>
      <c r="HR528" s="110"/>
      <c r="HS528" s="110"/>
      <c r="HT528" s="110"/>
      <c r="HU528" s="110"/>
      <c r="HV528" s="110"/>
      <c r="HW528" s="110"/>
      <c r="HX528" s="110"/>
      <c r="HY528" s="110"/>
      <c r="HZ528" s="110"/>
      <c r="IA528" s="110"/>
      <c r="IB528" s="110"/>
      <c r="IC528" s="110"/>
      <c r="ID528" s="110"/>
      <c r="IE528" s="110"/>
      <c r="IF528" s="110"/>
      <c r="IG528" s="110"/>
    </row>
    <row r="529" spans="1:241" s="111" customFormat="1" ht="13.5" customHeight="1" hidden="1">
      <c r="A529" s="101" t="s">
        <v>1889</v>
      </c>
      <c r="B529" s="106" t="s">
        <v>1890</v>
      </c>
      <c r="C529" s="142" t="s">
        <v>1295</v>
      </c>
      <c r="D529" s="64"/>
      <c r="E529" s="64">
        <v>21950</v>
      </c>
      <c r="F529" s="64">
        <v>0</v>
      </c>
      <c r="HQ529" s="110"/>
      <c r="HR529" s="110"/>
      <c r="HS529" s="110"/>
      <c r="HT529" s="110"/>
      <c r="HU529" s="110"/>
      <c r="HV529" s="110"/>
      <c r="HW529" s="110"/>
      <c r="HX529" s="110"/>
      <c r="HY529" s="110"/>
      <c r="HZ529" s="110"/>
      <c r="IA529" s="110"/>
      <c r="IB529" s="110"/>
      <c r="IC529" s="110"/>
      <c r="ID529" s="110"/>
      <c r="IE529" s="110"/>
      <c r="IF529" s="110"/>
      <c r="IG529" s="110"/>
    </row>
    <row r="530" spans="1:241" s="111" customFormat="1" ht="13.5" customHeight="1" hidden="1">
      <c r="A530" s="101" t="s">
        <v>1975</v>
      </c>
      <c r="B530" s="106" t="s">
        <v>2695</v>
      </c>
      <c r="C530" s="142" t="s">
        <v>380</v>
      </c>
      <c r="D530" s="64"/>
      <c r="E530" s="64"/>
      <c r="F530" s="64">
        <v>8171.13</v>
      </c>
      <c r="HQ530" s="110"/>
      <c r="HR530" s="110"/>
      <c r="HS530" s="110"/>
      <c r="HT530" s="110"/>
      <c r="HU530" s="110"/>
      <c r="HV530" s="110"/>
      <c r="HW530" s="110"/>
      <c r="HX530" s="110"/>
      <c r="HY530" s="110"/>
      <c r="HZ530" s="110"/>
      <c r="IA530" s="110"/>
      <c r="IB530" s="110"/>
      <c r="IC530" s="110"/>
      <c r="ID530" s="110"/>
      <c r="IE530" s="110"/>
      <c r="IF530" s="110"/>
      <c r="IG530" s="110"/>
    </row>
    <row r="531" spans="1:241" s="111" customFormat="1" ht="13.5" customHeight="1" hidden="1">
      <c r="A531" s="101" t="s">
        <v>2696</v>
      </c>
      <c r="B531" s="106" t="s">
        <v>2697</v>
      </c>
      <c r="C531" s="142" t="s">
        <v>380</v>
      </c>
      <c r="D531" s="64"/>
      <c r="E531" s="64"/>
      <c r="F531" s="64">
        <v>16.24</v>
      </c>
      <c r="HQ531" s="110"/>
      <c r="HR531" s="110"/>
      <c r="HS531" s="110"/>
      <c r="HT531" s="110"/>
      <c r="HU531" s="110"/>
      <c r="HV531" s="110"/>
      <c r="HW531" s="110"/>
      <c r="HX531" s="110"/>
      <c r="HY531" s="110"/>
      <c r="HZ531" s="110"/>
      <c r="IA531" s="110"/>
      <c r="IB531" s="110"/>
      <c r="IC531" s="110"/>
      <c r="ID531" s="110"/>
      <c r="IE531" s="110"/>
      <c r="IF531" s="110"/>
      <c r="IG531" s="110"/>
    </row>
    <row r="532" spans="1:241" s="111" customFormat="1" ht="12.75">
      <c r="A532" s="105" t="s">
        <v>310</v>
      </c>
      <c r="B532" s="106" t="s">
        <v>311</v>
      </c>
      <c r="C532" s="139"/>
      <c r="D532" s="62">
        <f>D533</f>
        <v>8442339.47</v>
      </c>
      <c r="E532" s="62">
        <f>E533</f>
        <v>6070761.29</v>
      </c>
      <c r="F532" s="62">
        <f>F533</f>
        <v>4450604.47</v>
      </c>
      <c r="HQ532" s="110"/>
      <c r="HR532" s="110"/>
      <c r="HS532" s="110"/>
      <c r="HT532" s="110"/>
      <c r="HU532" s="110"/>
      <c r="HV532" s="110"/>
      <c r="HW532" s="110"/>
      <c r="HX532" s="110"/>
      <c r="HY532" s="110"/>
      <c r="HZ532" s="110"/>
      <c r="IA532" s="110"/>
      <c r="IB532" s="110"/>
      <c r="IC532" s="110"/>
      <c r="ID532" s="110"/>
      <c r="IE532" s="110"/>
      <c r="IF532" s="110"/>
      <c r="IG532" s="110"/>
    </row>
    <row r="533" spans="1:241" s="111" customFormat="1" ht="12.75">
      <c r="A533" s="101" t="s">
        <v>1054</v>
      </c>
      <c r="B533" s="106" t="s">
        <v>311</v>
      </c>
      <c r="C533" s="142" t="s">
        <v>380</v>
      </c>
      <c r="D533" s="64">
        <v>8442339.47</v>
      </c>
      <c r="E533" s="64">
        <v>6070761.29</v>
      </c>
      <c r="F533" s="64">
        <v>4450604.47</v>
      </c>
      <c r="HQ533" s="110"/>
      <c r="HR533" s="110"/>
      <c r="HS533" s="110"/>
      <c r="HT533" s="110"/>
      <c r="HU533" s="110"/>
      <c r="HV533" s="110"/>
      <c r="HW533" s="110"/>
      <c r="HX533" s="110"/>
      <c r="HY533" s="110"/>
      <c r="HZ533" s="110"/>
      <c r="IA533" s="110"/>
      <c r="IB533" s="110"/>
      <c r="IC533" s="110"/>
      <c r="ID533" s="110"/>
      <c r="IE533" s="110"/>
      <c r="IF533" s="110"/>
      <c r="IG533" s="110"/>
    </row>
    <row r="534" spans="1:241" s="111" customFormat="1" ht="12.75">
      <c r="A534" s="103" t="s">
        <v>312</v>
      </c>
      <c r="B534" s="119" t="s">
        <v>313</v>
      </c>
      <c r="C534" s="139"/>
      <c r="D534" s="62">
        <f>SUM(D535:D536,D541:D556)</f>
        <v>2224460.57</v>
      </c>
      <c r="E534" s="62">
        <f>SUM(E535:E536,E541:E557)</f>
        <v>2875364.99</v>
      </c>
      <c r="F534" s="62">
        <f>SUM(F535:F536,F541:F559)</f>
        <v>12211531.139999997</v>
      </c>
      <c r="HQ534" s="110"/>
      <c r="HR534" s="110"/>
      <c r="HS534" s="110"/>
      <c r="HT534" s="110"/>
      <c r="HU534" s="110"/>
      <c r="HV534" s="110"/>
      <c r="HW534" s="110"/>
      <c r="HX534" s="110"/>
      <c r="HY534" s="110"/>
      <c r="HZ534" s="110"/>
      <c r="IA534" s="110"/>
      <c r="IB534" s="110"/>
      <c r="IC534" s="110"/>
      <c r="ID534" s="110"/>
      <c r="IE534" s="110"/>
      <c r="IF534" s="110"/>
      <c r="IG534" s="110"/>
    </row>
    <row r="535" spans="1:6" ht="12.75">
      <c r="A535" s="101" t="s">
        <v>375</v>
      </c>
      <c r="B535" s="120" t="s">
        <v>1384</v>
      </c>
      <c r="C535" s="142" t="s">
        <v>87</v>
      </c>
      <c r="D535" s="64">
        <v>144948.13</v>
      </c>
      <c r="E535" s="64">
        <v>23359.29</v>
      </c>
      <c r="F535" s="64"/>
    </row>
    <row r="536" spans="1:6" ht="12.75">
      <c r="A536" s="101" t="s">
        <v>1870</v>
      </c>
      <c r="B536" s="120" t="s">
        <v>970</v>
      </c>
      <c r="C536" s="142"/>
      <c r="D536" s="64">
        <f>SUM(D537:D540)</f>
        <v>9710.449999999999</v>
      </c>
      <c r="E536" s="64">
        <f>SUM(E537:E540)</f>
        <v>205914.79</v>
      </c>
      <c r="F536" s="64">
        <f>SUM(F537:F540)</f>
        <v>3772955.33</v>
      </c>
    </row>
    <row r="537" spans="1:6" ht="12.75">
      <c r="A537" s="101" t="s">
        <v>1871</v>
      </c>
      <c r="B537" s="120" t="s">
        <v>376</v>
      </c>
      <c r="C537" s="142" t="s">
        <v>380</v>
      </c>
      <c r="D537" s="64">
        <v>9008.07</v>
      </c>
      <c r="E537" s="64">
        <v>1760.24</v>
      </c>
      <c r="F537" s="64">
        <v>5040.23</v>
      </c>
    </row>
    <row r="538" spans="1:6" ht="12.75">
      <c r="A538" s="101" t="s">
        <v>1886</v>
      </c>
      <c r="B538" s="120" t="s">
        <v>1905</v>
      </c>
      <c r="C538" s="142" t="s">
        <v>141</v>
      </c>
      <c r="D538" s="64"/>
      <c r="E538" s="64">
        <v>1.68</v>
      </c>
      <c r="F538" s="64">
        <v>403.96</v>
      </c>
    </row>
    <row r="539" spans="1:6" ht="12.75">
      <c r="A539" s="101" t="s">
        <v>1887</v>
      </c>
      <c r="B539" s="120" t="s">
        <v>1888</v>
      </c>
      <c r="C539" s="142" t="s">
        <v>87</v>
      </c>
      <c r="D539" s="64"/>
      <c r="E539" s="64">
        <v>202845.11</v>
      </c>
      <c r="F539" s="64"/>
    </row>
    <row r="540" spans="1:6" ht="12.75">
      <c r="A540" s="101" t="s">
        <v>1891</v>
      </c>
      <c r="B540" s="120" t="s">
        <v>377</v>
      </c>
      <c r="C540" s="142" t="s">
        <v>380</v>
      </c>
      <c r="D540" s="64">
        <v>702.38</v>
      </c>
      <c r="E540" s="64">
        <v>1307.76</v>
      </c>
      <c r="F540" s="64">
        <v>3767511.14</v>
      </c>
    </row>
    <row r="541" spans="1:6" ht="12.75">
      <c r="A541" s="101" t="s">
        <v>967</v>
      </c>
      <c r="B541" s="120" t="s">
        <v>968</v>
      </c>
      <c r="C541" s="142" t="s">
        <v>87</v>
      </c>
      <c r="D541" s="64">
        <v>699867.39</v>
      </c>
      <c r="E541" s="64">
        <v>1190312.36</v>
      </c>
      <c r="F541" s="64">
        <v>403602.29</v>
      </c>
    </row>
    <row r="542" spans="1:6" ht="12.75">
      <c r="A542" s="101" t="s">
        <v>969</v>
      </c>
      <c r="B542" s="120" t="s">
        <v>970</v>
      </c>
      <c r="C542" s="142" t="s">
        <v>87</v>
      </c>
      <c r="D542" s="64">
        <v>694125.28</v>
      </c>
      <c r="E542" s="64">
        <v>563702.45</v>
      </c>
      <c r="F542" s="64">
        <v>710493.16</v>
      </c>
    </row>
    <row r="543" spans="1:224" ht="12.75" customHeight="1">
      <c r="A543" s="101" t="s">
        <v>316</v>
      </c>
      <c r="B543" s="120" t="s">
        <v>317</v>
      </c>
      <c r="C543" s="102" t="s">
        <v>94</v>
      </c>
      <c r="D543" s="64">
        <v>106026.61</v>
      </c>
      <c r="E543" s="64">
        <v>22176.46</v>
      </c>
      <c r="F543" s="64">
        <v>180025.85</v>
      </c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0"/>
      <c r="AC543" s="110"/>
      <c r="AD543" s="110"/>
      <c r="AE543" s="110"/>
      <c r="AF543" s="110"/>
      <c r="AG543" s="110"/>
      <c r="AH543" s="110"/>
      <c r="AI543" s="110"/>
      <c r="AJ543" s="110"/>
      <c r="AK543" s="110"/>
      <c r="AL543" s="110"/>
      <c r="AM543" s="110"/>
      <c r="AN543" s="110"/>
      <c r="AO543" s="110"/>
      <c r="AP543" s="110"/>
      <c r="AQ543" s="110"/>
      <c r="AR543" s="110"/>
      <c r="AS543" s="110"/>
      <c r="AT543" s="110"/>
      <c r="AU543" s="110"/>
      <c r="AV543" s="110"/>
      <c r="AW543" s="110"/>
      <c r="AX543" s="110"/>
      <c r="AY543" s="110"/>
      <c r="AZ543" s="110"/>
      <c r="BA543" s="110"/>
      <c r="BB543" s="110"/>
      <c r="BC543" s="110"/>
      <c r="BD543" s="110"/>
      <c r="BE543" s="110"/>
      <c r="BF543" s="110"/>
      <c r="BG543" s="110"/>
      <c r="BH543" s="110"/>
      <c r="BI543" s="110"/>
      <c r="BJ543" s="110"/>
      <c r="BK543" s="110"/>
      <c r="BL543" s="110"/>
      <c r="BM543" s="110"/>
      <c r="BN543" s="110"/>
      <c r="BO543" s="110"/>
      <c r="BP543" s="110"/>
      <c r="BQ543" s="110"/>
      <c r="BR543" s="110"/>
      <c r="BS543" s="110"/>
      <c r="BT543" s="110"/>
      <c r="BU543" s="110"/>
      <c r="BV543" s="110"/>
      <c r="BW543" s="110"/>
      <c r="BX543" s="110"/>
      <c r="BY543" s="110"/>
      <c r="BZ543" s="110"/>
      <c r="CA543" s="110"/>
      <c r="CB543" s="110"/>
      <c r="CC543" s="110"/>
      <c r="CD543" s="110"/>
      <c r="CE543" s="110"/>
      <c r="CF543" s="110"/>
      <c r="CG543" s="110"/>
      <c r="CH543" s="110"/>
      <c r="CI543" s="110"/>
      <c r="CJ543" s="110"/>
      <c r="CK543" s="110"/>
      <c r="CL543" s="110"/>
      <c r="CM543" s="110"/>
      <c r="CN543" s="110"/>
      <c r="CO543" s="110"/>
      <c r="CP543" s="110"/>
      <c r="CQ543" s="110"/>
      <c r="CR543" s="110"/>
      <c r="CS543" s="110"/>
      <c r="CT543" s="110"/>
      <c r="CU543" s="110"/>
      <c r="CV543" s="110"/>
      <c r="CW543" s="110"/>
      <c r="CX543" s="110"/>
      <c r="CY543" s="110"/>
      <c r="CZ543" s="110"/>
      <c r="DA543" s="110"/>
      <c r="DB543" s="110"/>
      <c r="DC543" s="110"/>
      <c r="DD543" s="110"/>
      <c r="DE543" s="110"/>
      <c r="DF543" s="110"/>
      <c r="DG543" s="110"/>
      <c r="DH543" s="110"/>
      <c r="DI543" s="110"/>
      <c r="DJ543" s="110"/>
      <c r="DK543" s="110"/>
      <c r="DL543" s="110"/>
      <c r="DM543" s="110"/>
      <c r="DN543" s="110"/>
      <c r="DO543" s="110"/>
      <c r="DP543" s="110"/>
      <c r="DQ543" s="110"/>
      <c r="DR543" s="110"/>
      <c r="DS543" s="110"/>
      <c r="DT543" s="110"/>
      <c r="DU543" s="110"/>
      <c r="DV543" s="110"/>
      <c r="DW543" s="110"/>
      <c r="DX543" s="110"/>
      <c r="DY543" s="110"/>
      <c r="DZ543" s="110"/>
      <c r="EA543" s="110"/>
      <c r="EB543" s="110"/>
      <c r="EC543" s="110"/>
      <c r="ED543" s="110"/>
      <c r="EE543" s="110"/>
      <c r="EF543" s="110"/>
      <c r="EG543" s="110"/>
      <c r="EH543" s="110"/>
      <c r="EI543" s="110"/>
      <c r="EJ543" s="110"/>
      <c r="EK543" s="110"/>
      <c r="EL543" s="110"/>
      <c r="EM543" s="110"/>
      <c r="EN543" s="110"/>
      <c r="EO543" s="110"/>
      <c r="EP543" s="110"/>
      <c r="EQ543" s="110"/>
      <c r="ER543" s="110"/>
      <c r="ES543" s="110"/>
      <c r="ET543" s="110"/>
      <c r="EU543" s="110"/>
      <c r="EV543" s="110"/>
      <c r="EW543" s="110"/>
      <c r="EX543" s="110"/>
      <c r="EY543" s="110"/>
      <c r="EZ543" s="110"/>
      <c r="FA543" s="110"/>
      <c r="FB543" s="110"/>
      <c r="FC543" s="110"/>
      <c r="FD543" s="110"/>
      <c r="FE543" s="110"/>
      <c r="FF543" s="110"/>
      <c r="FG543" s="110"/>
      <c r="FH543" s="110"/>
      <c r="FI543" s="110"/>
      <c r="FJ543" s="110"/>
      <c r="FK543" s="110"/>
      <c r="FL543" s="110"/>
      <c r="FM543" s="110"/>
      <c r="FN543" s="110"/>
      <c r="FO543" s="110"/>
      <c r="FP543" s="110"/>
      <c r="FQ543" s="110"/>
      <c r="FR543" s="110"/>
      <c r="FS543" s="110"/>
      <c r="FT543" s="110"/>
      <c r="FU543" s="110"/>
      <c r="FV543" s="110"/>
      <c r="FW543" s="110"/>
      <c r="FX543" s="110"/>
      <c r="FY543" s="110"/>
      <c r="FZ543" s="110"/>
      <c r="GA543" s="110"/>
      <c r="GB543" s="110"/>
      <c r="GC543" s="110"/>
      <c r="GD543" s="110"/>
      <c r="GE543" s="110"/>
      <c r="GF543" s="110"/>
      <c r="GG543" s="110"/>
      <c r="GH543" s="110"/>
      <c r="GI543" s="110"/>
      <c r="GJ543" s="110"/>
      <c r="GK543" s="110"/>
      <c r="GL543" s="110"/>
      <c r="GM543" s="110"/>
      <c r="GN543" s="110"/>
      <c r="GO543" s="110"/>
      <c r="GP543" s="110"/>
      <c r="GQ543" s="110"/>
      <c r="GR543" s="110"/>
      <c r="GS543" s="110"/>
      <c r="GT543" s="110"/>
      <c r="GU543" s="110"/>
      <c r="GV543" s="110"/>
      <c r="GW543" s="110"/>
      <c r="GX543" s="110"/>
      <c r="GY543" s="110"/>
      <c r="GZ543" s="110"/>
      <c r="HA543" s="110"/>
      <c r="HB543" s="110"/>
      <c r="HC543" s="110"/>
      <c r="HD543" s="110"/>
      <c r="HE543" s="110"/>
      <c r="HF543" s="110"/>
      <c r="HG543" s="110"/>
      <c r="HH543" s="110"/>
      <c r="HI543" s="110"/>
      <c r="HJ543" s="110"/>
      <c r="HK543" s="110"/>
      <c r="HL543" s="110"/>
      <c r="HM543" s="110"/>
      <c r="HN543" s="110"/>
      <c r="HO543" s="110"/>
      <c r="HP543" s="110"/>
    </row>
    <row r="544" spans="1:224" ht="12.75" customHeight="1">
      <c r="A544" s="101" t="s">
        <v>1976</v>
      </c>
      <c r="B544" s="120" t="s">
        <v>2698</v>
      </c>
      <c r="C544" s="102" t="s">
        <v>380</v>
      </c>
      <c r="D544" s="64"/>
      <c r="E544" s="64"/>
      <c r="F544" s="64">
        <v>6808974.97</v>
      </c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0"/>
      <c r="AC544" s="110"/>
      <c r="AD544" s="110"/>
      <c r="AE544" s="110"/>
      <c r="AF544" s="110"/>
      <c r="AG544" s="110"/>
      <c r="AH544" s="110"/>
      <c r="AI544" s="110"/>
      <c r="AJ544" s="110"/>
      <c r="AK544" s="110"/>
      <c r="AL544" s="110"/>
      <c r="AM544" s="110"/>
      <c r="AN544" s="110"/>
      <c r="AO544" s="110"/>
      <c r="AP544" s="110"/>
      <c r="AQ544" s="110"/>
      <c r="AR544" s="110"/>
      <c r="AS544" s="110"/>
      <c r="AT544" s="110"/>
      <c r="AU544" s="110"/>
      <c r="AV544" s="110"/>
      <c r="AW544" s="110"/>
      <c r="AX544" s="110"/>
      <c r="AY544" s="110"/>
      <c r="AZ544" s="110"/>
      <c r="BA544" s="110"/>
      <c r="BB544" s="110"/>
      <c r="BC544" s="110"/>
      <c r="BD544" s="110"/>
      <c r="BE544" s="110"/>
      <c r="BF544" s="110"/>
      <c r="BG544" s="110"/>
      <c r="BH544" s="110"/>
      <c r="BI544" s="110"/>
      <c r="BJ544" s="110"/>
      <c r="BK544" s="110"/>
      <c r="BL544" s="110"/>
      <c r="BM544" s="110"/>
      <c r="BN544" s="110"/>
      <c r="BO544" s="110"/>
      <c r="BP544" s="110"/>
      <c r="BQ544" s="110"/>
      <c r="BR544" s="110"/>
      <c r="BS544" s="110"/>
      <c r="BT544" s="110"/>
      <c r="BU544" s="110"/>
      <c r="BV544" s="110"/>
      <c r="BW544" s="110"/>
      <c r="BX544" s="110"/>
      <c r="BY544" s="110"/>
      <c r="BZ544" s="110"/>
      <c r="CA544" s="110"/>
      <c r="CB544" s="110"/>
      <c r="CC544" s="110"/>
      <c r="CD544" s="110"/>
      <c r="CE544" s="110"/>
      <c r="CF544" s="110"/>
      <c r="CG544" s="110"/>
      <c r="CH544" s="110"/>
      <c r="CI544" s="110"/>
      <c r="CJ544" s="110"/>
      <c r="CK544" s="110"/>
      <c r="CL544" s="110"/>
      <c r="CM544" s="110"/>
      <c r="CN544" s="110"/>
      <c r="CO544" s="110"/>
      <c r="CP544" s="110"/>
      <c r="CQ544" s="110"/>
      <c r="CR544" s="110"/>
      <c r="CS544" s="110"/>
      <c r="CT544" s="110"/>
      <c r="CU544" s="110"/>
      <c r="CV544" s="110"/>
      <c r="CW544" s="110"/>
      <c r="CX544" s="110"/>
      <c r="CY544" s="110"/>
      <c r="CZ544" s="110"/>
      <c r="DA544" s="110"/>
      <c r="DB544" s="110"/>
      <c r="DC544" s="110"/>
      <c r="DD544" s="110"/>
      <c r="DE544" s="110"/>
      <c r="DF544" s="110"/>
      <c r="DG544" s="110"/>
      <c r="DH544" s="110"/>
      <c r="DI544" s="110"/>
      <c r="DJ544" s="110"/>
      <c r="DK544" s="110"/>
      <c r="DL544" s="110"/>
      <c r="DM544" s="110"/>
      <c r="DN544" s="110"/>
      <c r="DO544" s="110"/>
      <c r="DP544" s="110"/>
      <c r="DQ544" s="110"/>
      <c r="DR544" s="110"/>
      <c r="DS544" s="110"/>
      <c r="DT544" s="110"/>
      <c r="DU544" s="110"/>
      <c r="DV544" s="110"/>
      <c r="DW544" s="110"/>
      <c r="DX544" s="110"/>
      <c r="DY544" s="110"/>
      <c r="DZ544" s="110"/>
      <c r="EA544" s="110"/>
      <c r="EB544" s="110"/>
      <c r="EC544" s="110"/>
      <c r="ED544" s="110"/>
      <c r="EE544" s="110"/>
      <c r="EF544" s="110"/>
      <c r="EG544" s="110"/>
      <c r="EH544" s="110"/>
      <c r="EI544" s="110"/>
      <c r="EJ544" s="110"/>
      <c r="EK544" s="110"/>
      <c r="EL544" s="110"/>
      <c r="EM544" s="110"/>
      <c r="EN544" s="110"/>
      <c r="EO544" s="110"/>
      <c r="EP544" s="110"/>
      <c r="EQ544" s="110"/>
      <c r="ER544" s="110"/>
      <c r="ES544" s="110"/>
      <c r="ET544" s="110"/>
      <c r="EU544" s="110"/>
      <c r="EV544" s="110"/>
      <c r="EW544" s="110"/>
      <c r="EX544" s="110"/>
      <c r="EY544" s="110"/>
      <c r="EZ544" s="110"/>
      <c r="FA544" s="110"/>
      <c r="FB544" s="110"/>
      <c r="FC544" s="110"/>
      <c r="FD544" s="110"/>
      <c r="FE544" s="110"/>
      <c r="FF544" s="110"/>
      <c r="FG544" s="110"/>
      <c r="FH544" s="110"/>
      <c r="FI544" s="110"/>
      <c r="FJ544" s="110"/>
      <c r="FK544" s="110"/>
      <c r="FL544" s="110"/>
      <c r="FM544" s="110"/>
      <c r="FN544" s="110"/>
      <c r="FO544" s="110"/>
      <c r="FP544" s="110"/>
      <c r="FQ544" s="110"/>
      <c r="FR544" s="110"/>
      <c r="FS544" s="110"/>
      <c r="FT544" s="110"/>
      <c r="FU544" s="110"/>
      <c r="FV544" s="110"/>
      <c r="FW544" s="110"/>
      <c r="FX544" s="110"/>
      <c r="FY544" s="110"/>
      <c r="FZ544" s="110"/>
      <c r="GA544" s="110"/>
      <c r="GB544" s="110"/>
      <c r="GC544" s="110"/>
      <c r="GD544" s="110"/>
      <c r="GE544" s="110"/>
      <c r="GF544" s="110"/>
      <c r="GG544" s="110"/>
      <c r="GH544" s="110"/>
      <c r="GI544" s="110"/>
      <c r="GJ544" s="110"/>
      <c r="GK544" s="110"/>
      <c r="GL544" s="110"/>
      <c r="GM544" s="110"/>
      <c r="GN544" s="110"/>
      <c r="GO544" s="110"/>
      <c r="GP544" s="110"/>
      <c r="GQ544" s="110"/>
      <c r="GR544" s="110"/>
      <c r="GS544" s="110"/>
      <c r="GT544" s="110"/>
      <c r="GU544" s="110"/>
      <c r="GV544" s="110"/>
      <c r="GW544" s="110"/>
      <c r="GX544" s="110"/>
      <c r="GY544" s="110"/>
      <c r="GZ544" s="110"/>
      <c r="HA544" s="110"/>
      <c r="HB544" s="110"/>
      <c r="HC544" s="110"/>
      <c r="HD544" s="110"/>
      <c r="HE544" s="110"/>
      <c r="HF544" s="110"/>
      <c r="HG544" s="110"/>
      <c r="HH544" s="110"/>
      <c r="HI544" s="110"/>
      <c r="HJ544" s="110"/>
      <c r="HK544" s="110"/>
      <c r="HL544" s="110"/>
      <c r="HM544" s="110"/>
      <c r="HN544" s="110"/>
      <c r="HO544" s="110"/>
      <c r="HP544" s="110"/>
    </row>
    <row r="545" spans="1:6" ht="12.75" customHeight="1">
      <c r="A545" s="101" t="s">
        <v>1086</v>
      </c>
      <c r="B545" s="120" t="s">
        <v>314</v>
      </c>
      <c r="C545" s="142" t="s">
        <v>139</v>
      </c>
      <c r="D545" s="64">
        <v>541.77</v>
      </c>
      <c r="E545" s="64">
        <v>374</v>
      </c>
      <c r="F545" s="64">
        <v>31.29</v>
      </c>
    </row>
    <row r="546" spans="1:6" ht="12.75" customHeight="1">
      <c r="A546" s="101" t="s">
        <v>1088</v>
      </c>
      <c r="B546" s="120" t="s">
        <v>1132</v>
      </c>
      <c r="C546" s="142" t="s">
        <v>143</v>
      </c>
      <c r="D546" s="64">
        <v>271.86</v>
      </c>
      <c r="E546" s="64"/>
      <c r="F546" s="64"/>
    </row>
    <row r="547" spans="1:6" ht="12.75" customHeight="1">
      <c r="A547" s="101" t="s">
        <v>1090</v>
      </c>
      <c r="B547" s="120" t="s">
        <v>315</v>
      </c>
      <c r="C547" s="142" t="s">
        <v>141</v>
      </c>
      <c r="D547" s="64">
        <v>334.39</v>
      </c>
      <c r="E547" s="64"/>
      <c r="F547" s="64"/>
    </row>
    <row r="548" spans="1:6" ht="12.75" customHeight="1">
      <c r="A548" s="101" t="s">
        <v>1092</v>
      </c>
      <c r="B548" s="120" t="s">
        <v>1133</v>
      </c>
      <c r="C548" s="142" t="s">
        <v>1059</v>
      </c>
      <c r="D548" s="64">
        <v>5674.83</v>
      </c>
      <c r="E548" s="64"/>
      <c r="F548" s="64">
        <v>2556</v>
      </c>
    </row>
    <row r="549" spans="1:224" ht="12.75" customHeight="1">
      <c r="A549" s="101" t="s">
        <v>1096</v>
      </c>
      <c r="B549" s="120" t="s">
        <v>1134</v>
      </c>
      <c r="C549" s="142" t="s">
        <v>99</v>
      </c>
      <c r="D549" s="64">
        <v>35.89</v>
      </c>
      <c r="E549" s="64"/>
      <c r="F549" s="64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0"/>
      <c r="AC549" s="110"/>
      <c r="AD549" s="110"/>
      <c r="AE549" s="110"/>
      <c r="AF549" s="110"/>
      <c r="AG549" s="110"/>
      <c r="AH549" s="110"/>
      <c r="AI549" s="110"/>
      <c r="AJ549" s="110"/>
      <c r="AK549" s="110"/>
      <c r="AL549" s="110"/>
      <c r="AM549" s="110"/>
      <c r="AN549" s="110"/>
      <c r="AO549" s="110"/>
      <c r="AP549" s="110"/>
      <c r="AQ549" s="110"/>
      <c r="AR549" s="110"/>
      <c r="AS549" s="110"/>
      <c r="AT549" s="110"/>
      <c r="AU549" s="110"/>
      <c r="AV549" s="110"/>
      <c r="AW549" s="110"/>
      <c r="AX549" s="110"/>
      <c r="AY549" s="110"/>
      <c r="AZ549" s="110"/>
      <c r="BA549" s="110"/>
      <c r="BB549" s="110"/>
      <c r="BC549" s="110"/>
      <c r="BD549" s="110"/>
      <c r="BE549" s="110"/>
      <c r="BF549" s="110"/>
      <c r="BG549" s="110"/>
      <c r="BH549" s="110"/>
      <c r="BI549" s="110"/>
      <c r="BJ549" s="110"/>
      <c r="BK549" s="110"/>
      <c r="BL549" s="110"/>
      <c r="BM549" s="110"/>
      <c r="BN549" s="110"/>
      <c r="BO549" s="110"/>
      <c r="BP549" s="110"/>
      <c r="BQ549" s="110"/>
      <c r="BR549" s="110"/>
      <c r="BS549" s="110"/>
      <c r="BT549" s="110"/>
      <c r="BU549" s="110"/>
      <c r="BV549" s="110"/>
      <c r="BW549" s="110"/>
      <c r="BX549" s="110"/>
      <c r="BY549" s="110"/>
      <c r="BZ549" s="110"/>
      <c r="CA549" s="110"/>
      <c r="CB549" s="110"/>
      <c r="CC549" s="110"/>
      <c r="CD549" s="110"/>
      <c r="CE549" s="110"/>
      <c r="CF549" s="110"/>
      <c r="CG549" s="110"/>
      <c r="CH549" s="110"/>
      <c r="CI549" s="110"/>
      <c r="CJ549" s="110"/>
      <c r="CK549" s="110"/>
      <c r="CL549" s="110"/>
      <c r="CM549" s="110"/>
      <c r="CN549" s="110"/>
      <c r="CO549" s="110"/>
      <c r="CP549" s="110"/>
      <c r="CQ549" s="110"/>
      <c r="CR549" s="110"/>
      <c r="CS549" s="110"/>
      <c r="CT549" s="110"/>
      <c r="CU549" s="110"/>
      <c r="CV549" s="110"/>
      <c r="CW549" s="110"/>
      <c r="CX549" s="110"/>
      <c r="CY549" s="110"/>
      <c r="CZ549" s="110"/>
      <c r="DA549" s="110"/>
      <c r="DB549" s="110"/>
      <c r="DC549" s="110"/>
      <c r="DD549" s="110"/>
      <c r="DE549" s="110"/>
      <c r="DF549" s="110"/>
      <c r="DG549" s="110"/>
      <c r="DH549" s="110"/>
      <c r="DI549" s="110"/>
      <c r="DJ549" s="110"/>
      <c r="DK549" s="110"/>
      <c r="DL549" s="110"/>
      <c r="DM549" s="110"/>
      <c r="DN549" s="110"/>
      <c r="DO549" s="110"/>
      <c r="DP549" s="110"/>
      <c r="DQ549" s="110"/>
      <c r="DR549" s="110"/>
      <c r="DS549" s="110"/>
      <c r="DT549" s="110"/>
      <c r="DU549" s="110"/>
      <c r="DV549" s="110"/>
      <c r="DW549" s="110"/>
      <c r="DX549" s="110"/>
      <c r="DY549" s="110"/>
      <c r="DZ549" s="110"/>
      <c r="EA549" s="110"/>
      <c r="EB549" s="110"/>
      <c r="EC549" s="110"/>
      <c r="ED549" s="110"/>
      <c r="EE549" s="110"/>
      <c r="EF549" s="110"/>
      <c r="EG549" s="110"/>
      <c r="EH549" s="110"/>
      <c r="EI549" s="110"/>
      <c r="EJ549" s="110"/>
      <c r="EK549" s="110"/>
      <c r="EL549" s="110"/>
      <c r="EM549" s="110"/>
      <c r="EN549" s="110"/>
      <c r="EO549" s="110"/>
      <c r="EP549" s="110"/>
      <c r="EQ549" s="110"/>
      <c r="ER549" s="110"/>
      <c r="ES549" s="110"/>
      <c r="ET549" s="110"/>
      <c r="EU549" s="110"/>
      <c r="EV549" s="110"/>
      <c r="EW549" s="110"/>
      <c r="EX549" s="110"/>
      <c r="EY549" s="110"/>
      <c r="EZ549" s="110"/>
      <c r="FA549" s="110"/>
      <c r="FB549" s="110"/>
      <c r="FC549" s="110"/>
      <c r="FD549" s="110"/>
      <c r="FE549" s="110"/>
      <c r="FF549" s="110"/>
      <c r="FG549" s="110"/>
      <c r="FH549" s="110"/>
      <c r="FI549" s="110"/>
      <c r="FJ549" s="110"/>
      <c r="FK549" s="110"/>
      <c r="FL549" s="110"/>
      <c r="FM549" s="110"/>
      <c r="FN549" s="110"/>
      <c r="FO549" s="110"/>
      <c r="FP549" s="110"/>
      <c r="FQ549" s="110"/>
      <c r="FR549" s="110"/>
      <c r="FS549" s="110"/>
      <c r="FT549" s="110"/>
      <c r="FU549" s="110"/>
      <c r="FV549" s="110"/>
      <c r="FW549" s="110"/>
      <c r="FX549" s="110"/>
      <c r="FY549" s="110"/>
      <c r="FZ549" s="110"/>
      <c r="GA549" s="110"/>
      <c r="GB549" s="110"/>
      <c r="GC549" s="110"/>
      <c r="GD549" s="110"/>
      <c r="GE549" s="110"/>
      <c r="GF549" s="110"/>
      <c r="GG549" s="110"/>
      <c r="GH549" s="110"/>
      <c r="GI549" s="110"/>
      <c r="GJ549" s="110"/>
      <c r="GK549" s="110"/>
      <c r="GL549" s="110"/>
      <c r="GM549" s="110"/>
      <c r="GN549" s="110"/>
      <c r="GO549" s="110"/>
      <c r="GP549" s="110"/>
      <c r="GQ549" s="110"/>
      <c r="GR549" s="110"/>
      <c r="GS549" s="110"/>
      <c r="GT549" s="110"/>
      <c r="GU549" s="110"/>
      <c r="GV549" s="110"/>
      <c r="GW549" s="110"/>
      <c r="GX549" s="110"/>
      <c r="GY549" s="110"/>
      <c r="GZ549" s="110"/>
      <c r="HA549" s="110"/>
      <c r="HB549" s="110"/>
      <c r="HC549" s="110"/>
      <c r="HD549" s="110"/>
      <c r="HE549" s="110"/>
      <c r="HF549" s="110"/>
      <c r="HG549" s="110"/>
      <c r="HH549" s="110"/>
      <c r="HI549" s="110"/>
      <c r="HJ549" s="110"/>
      <c r="HK549" s="110"/>
      <c r="HL549" s="110"/>
      <c r="HM549" s="110"/>
      <c r="HN549" s="110"/>
      <c r="HO549" s="110"/>
      <c r="HP549" s="110"/>
    </row>
    <row r="550" spans="1:224" ht="12.75" customHeight="1">
      <c r="A550" s="169" t="s">
        <v>1098</v>
      </c>
      <c r="B550" s="170" t="s">
        <v>1892</v>
      </c>
      <c r="C550" s="171" t="s">
        <v>124</v>
      </c>
      <c r="D550" s="64"/>
      <c r="E550" s="64">
        <v>70507.63</v>
      </c>
      <c r="F550" s="64">
        <v>28774.11</v>
      </c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0"/>
      <c r="AC550" s="110"/>
      <c r="AD550" s="110"/>
      <c r="AE550" s="110"/>
      <c r="AF550" s="110"/>
      <c r="AG550" s="110"/>
      <c r="AH550" s="110"/>
      <c r="AI550" s="110"/>
      <c r="AJ550" s="110"/>
      <c r="AK550" s="110"/>
      <c r="AL550" s="110"/>
      <c r="AM550" s="110"/>
      <c r="AN550" s="110"/>
      <c r="AO550" s="110"/>
      <c r="AP550" s="110"/>
      <c r="AQ550" s="110"/>
      <c r="AR550" s="110"/>
      <c r="AS550" s="110"/>
      <c r="AT550" s="110"/>
      <c r="AU550" s="110"/>
      <c r="AV550" s="110"/>
      <c r="AW550" s="110"/>
      <c r="AX550" s="110"/>
      <c r="AY550" s="110"/>
      <c r="AZ550" s="110"/>
      <c r="BA550" s="110"/>
      <c r="BB550" s="110"/>
      <c r="BC550" s="110"/>
      <c r="BD550" s="110"/>
      <c r="BE550" s="110"/>
      <c r="BF550" s="110"/>
      <c r="BG550" s="110"/>
      <c r="BH550" s="110"/>
      <c r="BI550" s="110"/>
      <c r="BJ550" s="110"/>
      <c r="BK550" s="110"/>
      <c r="BL550" s="110"/>
      <c r="BM550" s="110"/>
      <c r="BN550" s="110"/>
      <c r="BO550" s="110"/>
      <c r="BP550" s="110"/>
      <c r="BQ550" s="110"/>
      <c r="BR550" s="110"/>
      <c r="BS550" s="110"/>
      <c r="BT550" s="110"/>
      <c r="BU550" s="110"/>
      <c r="BV550" s="110"/>
      <c r="BW550" s="110"/>
      <c r="BX550" s="110"/>
      <c r="BY550" s="110"/>
      <c r="BZ550" s="110"/>
      <c r="CA550" s="110"/>
      <c r="CB550" s="110"/>
      <c r="CC550" s="110"/>
      <c r="CD550" s="110"/>
      <c r="CE550" s="110"/>
      <c r="CF550" s="110"/>
      <c r="CG550" s="110"/>
      <c r="CH550" s="110"/>
      <c r="CI550" s="110"/>
      <c r="CJ550" s="110"/>
      <c r="CK550" s="110"/>
      <c r="CL550" s="110"/>
      <c r="CM550" s="110"/>
      <c r="CN550" s="110"/>
      <c r="CO550" s="110"/>
      <c r="CP550" s="110"/>
      <c r="CQ550" s="110"/>
      <c r="CR550" s="110"/>
      <c r="CS550" s="110"/>
      <c r="CT550" s="110"/>
      <c r="CU550" s="110"/>
      <c r="CV550" s="110"/>
      <c r="CW550" s="110"/>
      <c r="CX550" s="110"/>
      <c r="CY550" s="110"/>
      <c r="CZ550" s="110"/>
      <c r="DA550" s="110"/>
      <c r="DB550" s="110"/>
      <c r="DC550" s="110"/>
      <c r="DD550" s="110"/>
      <c r="DE550" s="110"/>
      <c r="DF550" s="110"/>
      <c r="DG550" s="110"/>
      <c r="DH550" s="110"/>
      <c r="DI550" s="110"/>
      <c r="DJ550" s="110"/>
      <c r="DK550" s="110"/>
      <c r="DL550" s="110"/>
      <c r="DM550" s="110"/>
      <c r="DN550" s="110"/>
      <c r="DO550" s="110"/>
      <c r="DP550" s="110"/>
      <c r="DQ550" s="110"/>
      <c r="DR550" s="110"/>
      <c r="DS550" s="110"/>
      <c r="DT550" s="110"/>
      <c r="DU550" s="110"/>
      <c r="DV550" s="110"/>
      <c r="DW550" s="110"/>
      <c r="DX550" s="110"/>
      <c r="DY550" s="110"/>
      <c r="DZ550" s="110"/>
      <c r="EA550" s="110"/>
      <c r="EB550" s="110"/>
      <c r="EC550" s="110"/>
      <c r="ED550" s="110"/>
      <c r="EE550" s="110"/>
      <c r="EF550" s="110"/>
      <c r="EG550" s="110"/>
      <c r="EH550" s="110"/>
      <c r="EI550" s="110"/>
      <c r="EJ550" s="110"/>
      <c r="EK550" s="110"/>
      <c r="EL550" s="110"/>
      <c r="EM550" s="110"/>
      <c r="EN550" s="110"/>
      <c r="EO550" s="110"/>
      <c r="EP550" s="110"/>
      <c r="EQ550" s="110"/>
      <c r="ER550" s="110"/>
      <c r="ES550" s="110"/>
      <c r="ET550" s="110"/>
      <c r="EU550" s="110"/>
      <c r="EV550" s="110"/>
      <c r="EW550" s="110"/>
      <c r="EX550" s="110"/>
      <c r="EY550" s="110"/>
      <c r="EZ550" s="110"/>
      <c r="FA550" s="110"/>
      <c r="FB550" s="110"/>
      <c r="FC550" s="110"/>
      <c r="FD550" s="110"/>
      <c r="FE550" s="110"/>
      <c r="FF550" s="110"/>
      <c r="FG550" s="110"/>
      <c r="FH550" s="110"/>
      <c r="FI550" s="110"/>
      <c r="FJ550" s="110"/>
      <c r="FK550" s="110"/>
      <c r="FL550" s="110"/>
      <c r="FM550" s="110"/>
      <c r="FN550" s="110"/>
      <c r="FO550" s="110"/>
      <c r="FP550" s="110"/>
      <c r="FQ550" s="110"/>
      <c r="FR550" s="110"/>
      <c r="FS550" s="110"/>
      <c r="FT550" s="110"/>
      <c r="FU550" s="110"/>
      <c r="FV550" s="110"/>
      <c r="FW550" s="110"/>
      <c r="FX550" s="110"/>
      <c r="FY550" s="110"/>
      <c r="FZ550" s="110"/>
      <c r="GA550" s="110"/>
      <c r="GB550" s="110"/>
      <c r="GC550" s="110"/>
      <c r="GD550" s="110"/>
      <c r="GE550" s="110"/>
      <c r="GF550" s="110"/>
      <c r="GG550" s="110"/>
      <c r="GH550" s="110"/>
      <c r="GI550" s="110"/>
      <c r="GJ550" s="110"/>
      <c r="GK550" s="110"/>
      <c r="GL550" s="110"/>
      <c r="GM550" s="110"/>
      <c r="GN550" s="110"/>
      <c r="GO550" s="110"/>
      <c r="GP550" s="110"/>
      <c r="GQ550" s="110"/>
      <c r="GR550" s="110"/>
      <c r="GS550" s="110"/>
      <c r="GT550" s="110"/>
      <c r="GU550" s="110"/>
      <c r="GV550" s="110"/>
      <c r="GW550" s="110"/>
      <c r="GX550" s="110"/>
      <c r="GY550" s="110"/>
      <c r="GZ550" s="110"/>
      <c r="HA550" s="110"/>
      <c r="HB550" s="110"/>
      <c r="HC550" s="110"/>
      <c r="HD550" s="110"/>
      <c r="HE550" s="110"/>
      <c r="HF550" s="110"/>
      <c r="HG550" s="110"/>
      <c r="HH550" s="110"/>
      <c r="HI550" s="110"/>
      <c r="HJ550" s="110"/>
      <c r="HK550" s="110"/>
      <c r="HL550" s="110"/>
      <c r="HM550" s="110"/>
      <c r="HN550" s="110"/>
      <c r="HO550" s="110"/>
      <c r="HP550" s="110"/>
    </row>
    <row r="551" spans="1:6" ht="12.75" customHeight="1">
      <c r="A551" s="101" t="s">
        <v>1385</v>
      </c>
      <c r="B551" s="120" t="s">
        <v>1430</v>
      </c>
      <c r="C551" s="142" t="s">
        <v>90</v>
      </c>
      <c r="D551" s="64">
        <v>527053.43</v>
      </c>
      <c r="E551" s="64">
        <v>748834.41</v>
      </c>
      <c r="F551" s="64">
        <v>255888.36</v>
      </c>
    </row>
    <row r="552" spans="1:241" s="111" customFormat="1" ht="12.75" customHeight="1">
      <c r="A552" s="101" t="s">
        <v>1536</v>
      </c>
      <c r="B552" s="101" t="s">
        <v>1537</v>
      </c>
      <c r="C552" s="102" t="s">
        <v>140</v>
      </c>
      <c r="D552" s="64">
        <v>2553.88</v>
      </c>
      <c r="E552" s="64"/>
      <c r="F552" s="64"/>
      <c r="HQ552" s="110"/>
      <c r="HR552" s="110"/>
      <c r="HS552" s="110"/>
      <c r="HT552" s="110"/>
      <c r="HU552" s="110"/>
      <c r="HV552" s="110"/>
      <c r="HW552" s="110"/>
      <c r="HX552" s="110"/>
      <c r="HY552" s="110"/>
      <c r="HZ552" s="110"/>
      <c r="IA552" s="110"/>
      <c r="IB552" s="110"/>
      <c r="IC552" s="110"/>
      <c r="ID552" s="110"/>
      <c r="IE552" s="110"/>
      <c r="IF552" s="110"/>
      <c r="IG552" s="110"/>
    </row>
    <row r="553" spans="1:241" s="111" customFormat="1" ht="12.75" customHeight="1">
      <c r="A553" s="101" t="s">
        <v>1760</v>
      </c>
      <c r="B553" s="120" t="s">
        <v>1761</v>
      </c>
      <c r="C553" s="142" t="s">
        <v>31</v>
      </c>
      <c r="D553" s="64">
        <v>12003.57</v>
      </c>
      <c r="E553" s="64"/>
      <c r="F553" s="64"/>
      <c r="HQ553" s="110"/>
      <c r="HR553" s="110"/>
      <c r="HS553" s="110"/>
      <c r="HT553" s="110"/>
      <c r="HU553" s="110"/>
      <c r="HV553" s="110"/>
      <c r="HW553" s="110"/>
      <c r="HX553" s="110"/>
      <c r="HY553" s="110"/>
      <c r="HZ553" s="110"/>
      <c r="IA553" s="110"/>
      <c r="IB553" s="110"/>
      <c r="IC553" s="110"/>
      <c r="ID553" s="110"/>
      <c r="IE553" s="110"/>
      <c r="IF553" s="110"/>
      <c r="IG553" s="110"/>
    </row>
    <row r="554" spans="1:241" s="111" customFormat="1" ht="12.75" customHeight="1">
      <c r="A554" s="101" t="s">
        <v>1974</v>
      </c>
      <c r="B554" s="120" t="s">
        <v>1764</v>
      </c>
      <c r="C554" s="142" t="s">
        <v>122</v>
      </c>
      <c r="D554" s="64">
        <v>20110.44</v>
      </c>
      <c r="E554" s="64"/>
      <c r="F554" s="64">
        <v>1690.37</v>
      </c>
      <c r="HQ554" s="110"/>
      <c r="HR554" s="110"/>
      <c r="HS554" s="110"/>
      <c r="HT554" s="110"/>
      <c r="HU554" s="110"/>
      <c r="HV554" s="110"/>
      <c r="HW554" s="110"/>
      <c r="HX554" s="110"/>
      <c r="HY554" s="110"/>
      <c r="HZ554" s="110"/>
      <c r="IA554" s="110"/>
      <c r="IB554" s="110"/>
      <c r="IC554" s="110"/>
      <c r="ID554" s="110"/>
      <c r="IE554" s="110"/>
      <c r="IF554" s="110"/>
      <c r="IG554" s="110"/>
    </row>
    <row r="555" spans="1:241" s="111" customFormat="1" ht="12.75" customHeight="1">
      <c r="A555" s="101" t="s">
        <v>1766</v>
      </c>
      <c r="B555" s="120" t="s">
        <v>1767</v>
      </c>
      <c r="C555" s="142" t="s">
        <v>87</v>
      </c>
      <c r="D555" s="64">
        <v>1192.5</v>
      </c>
      <c r="E555" s="64"/>
      <c r="F555" s="64"/>
      <c r="HQ555" s="110"/>
      <c r="HR555" s="110"/>
      <c r="HS555" s="110"/>
      <c r="HT555" s="110"/>
      <c r="HU555" s="110"/>
      <c r="HV555" s="110"/>
      <c r="HW555" s="110"/>
      <c r="HX555" s="110"/>
      <c r="HY555" s="110"/>
      <c r="HZ555" s="110"/>
      <c r="IA555" s="110"/>
      <c r="IB555" s="110"/>
      <c r="IC555" s="110"/>
      <c r="ID555" s="110"/>
      <c r="IE555" s="110"/>
      <c r="IF555" s="110"/>
      <c r="IG555" s="110"/>
    </row>
    <row r="556" spans="1:241" s="111" customFormat="1" ht="12.75" customHeight="1">
      <c r="A556" s="101" t="s">
        <v>1844</v>
      </c>
      <c r="B556" s="120" t="s">
        <v>1845</v>
      </c>
      <c r="C556" s="142" t="s">
        <v>128</v>
      </c>
      <c r="D556" s="64">
        <v>10.15</v>
      </c>
      <c r="E556" s="64"/>
      <c r="F556" s="64"/>
      <c r="HQ556" s="110"/>
      <c r="HR556" s="110"/>
      <c r="HS556" s="110"/>
      <c r="HT556" s="110"/>
      <c r="HU556" s="110"/>
      <c r="HV556" s="110"/>
      <c r="HW556" s="110"/>
      <c r="HX556" s="110"/>
      <c r="HY556" s="110"/>
      <c r="HZ556" s="110"/>
      <c r="IA556" s="110"/>
      <c r="IB556" s="110"/>
      <c r="IC556" s="110"/>
      <c r="ID556" s="110"/>
      <c r="IE556" s="110"/>
      <c r="IF556" s="110"/>
      <c r="IG556" s="110"/>
    </row>
    <row r="557" spans="1:241" s="111" customFormat="1" ht="12.75" customHeight="1">
      <c r="A557" s="101" t="s">
        <v>1926</v>
      </c>
      <c r="B557" s="120" t="s">
        <v>1927</v>
      </c>
      <c r="C557" s="142" t="s">
        <v>1560</v>
      </c>
      <c r="D557" s="64"/>
      <c r="E557" s="64">
        <v>50183.6</v>
      </c>
      <c r="F557" s="64">
        <v>39350.69</v>
      </c>
      <c r="HQ557" s="110"/>
      <c r="HR557" s="110"/>
      <c r="HS557" s="110"/>
      <c r="HT557" s="110"/>
      <c r="HU557" s="110"/>
      <c r="HV557" s="110"/>
      <c r="HW557" s="110"/>
      <c r="HX557" s="110"/>
      <c r="HY557" s="110"/>
      <c r="HZ557" s="110"/>
      <c r="IA557" s="110"/>
      <c r="IB557" s="110"/>
      <c r="IC557" s="110"/>
      <c r="ID557" s="110"/>
      <c r="IE557" s="110"/>
      <c r="IF557" s="110"/>
      <c r="IG557" s="110"/>
    </row>
    <row r="558" spans="1:241" s="111" customFormat="1" ht="12.75" customHeight="1">
      <c r="A558" s="101" t="s">
        <v>1981</v>
      </c>
      <c r="B558" s="120" t="s">
        <v>1991</v>
      </c>
      <c r="C558" s="142" t="s">
        <v>1982</v>
      </c>
      <c r="D558" s="64"/>
      <c r="E558" s="64"/>
      <c r="F558" s="64">
        <v>6884.72</v>
      </c>
      <c r="HQ558" s="110"/>
      <c r="HR558" s="110"/>
      <c r="HS558" s="110"/>
      <c r="HT558" s="110"/>
      <c r="HU558" s="110"/>
      <c r="HV558" s="110"/>
      <c r="HW558" s="110"/>
      <c r="HX558" s="110"/>
      <c r="HY558" s="110"/>
      <c r="HZ558" s="110"/>
      <c r="IA558" s="110"/>
      <c r="IB558" s="110"/>
      <c r="IC558" s="110"/>
      <c r="ID558" s="110"/>
      <c r="IE558" s="110"/>
      <c r="IF558" s="110"/>
      <c r="IG558" s="110"/>
    </row>
    <row r="559" spans="1:241" s="111" customFormat="1" ht="12.75" customHeight="1">
      <c r="A559" s="101" t="s">
        <v>2699</v>
      </c>
      <c r="B559" s="120" t="s">
        <v>2700</v>
      </c>
      <c r="C559" s="142" t="s">
        <v>26</v>
      </c>
      <c r="D559" s="64"/>
      <c r="E559" s="64"/>
      <c r="F559" s="64">
        <v>304</v>
      </c>
      <c r="HQ559" s="110"/>
      <c r="HR559" s="110"/>
      <c r="HS559" s="110"/>
      <c r="HT559" s="110"/>
      <c r="HU559" s="110"/>
      <c r="HV559" s="110"/>
      <c r="HW559" s="110"/>
      <c r="HX559" s="110"/>
      <c r="HY559" s="110"/>
      <c r="HZ559" s="110"/>
      <c r="IA559" s="110"/>
      <c r="IB559" s="110"/>
      <c r="IC559" s="110"/>
      <c r="ID559" s="110"/>
      <c r="IE559" s="110"/>
      <c r="IF559" s="110"/>
      <c r="IG559" s="110"/>
    </row>
    <row r="560" spans="1:241" s="111" customFormat="1" ht="12.75">
      <c r="A560" s="132" t="s">
        <v>971</v>
      </c>
      <c r="B560" s="133" t="s">
        <v>972</v>
      </c>
      <c r="C560" s="134"/>
      <c r="D560" s="131">
        <f>SUM(D561+D576)</f>
        <v>6538404.2299999995</v>
      </c>
      <c r="E560" s="131">
        <f>SUM(E561+E576+E570)</f>
        <v>8870440.849999998</v>
      </c>
      <c r="F560" s="131">
        <f>SUM(F561+F576+F570)</f>
        <v>8279244.49</v>
      </c>
      <c r="HQ560" s="110"/>
      <c r="HR560" s="110"/>
      <c r="HS560" s="110"/>
      <c r="HT560" s="110"/>
      <c r="HU560" s="110"/>
      <c r="HV560" s="110"/>
      <c r="HW560" s="110"/>
      <c r="HX560" s="110"/>
      <c r="HY560" s="110"/>
      <c r="HZ560" s="110"/>
      <c r="IA560" s="110"/>
      <c r="IB560" s="110"/>
      <c r="IC560" s="110"/>
      <c r="ID560" s="110"/>
      <c r="IE560" s="110"/>
      <c r="IF560" s="110"/>
      <c r="IG560" s="110"/>
    </row>
    <row r="561" spans="1:241" s="111" customFormat="1" ht="12.75">
      <c r="A561" s="135" t="s">
        <v>973</v>
      </c>
      <c r="B561" s="136" t="s">
        <v>974</v>
      </c>
      <c r="C561" s="137"/>
      <c r="D561" s="138">
        <f>SUM(D562+D566+D571)</f>
        <v>6099984.4799999995</v>
      </c>
      <c r="E561" s="138">
        <f>SUM(E562+E566+E571)</f>
        <v>8297630.359999999</v>
      </c>
      <c r="F561" s="138">
        <f>SUM(F562+F566+F571)</f>
        <v>7973112.760000001</v>
      </c>
      <c r="HQ561" s="110"/>
      <c r="HR561" s="110"/>
      <c r="HS561" s="110"/>
      <c r="HT561" s="110"/>
      <c r="HU561" s="110"/>
      <c r="HV561" s="110"/>
      <c r="HW561" s="110"/>
      <c r="HX561" s="110"/>
      <c r="HY561" s="110"/>
      <c r="HZ561" s="110"/>
      <c r="IA561" s="110"/>
      <c r="IB561" s="110"/>
      <c r="IC561" s="110"/>
      <c r="ID561" s="110"/>
      <c r="IE561" s="110"/>
      <c r="IF561" s="110"/>
      <c r="IG561" s="110"/>
    </row>
    <row r="562" spans="1:241" s="111" customFormat="1" ht="22.5">
      <c r="A562" s="103" t="s">
        <v>975</v>
      </c>
      <c r="B562" s="119" t="s">
        <v>371</v>
      </c>
      <c r="C562" s="139"/>
      <c r="D562" s="62">
        <f>SUM(D563:D565)</f>
        <v>4351186.08</v>
      </c>
      <c r="E562" s="62">
        <f>SUM(E563:E565)</f>
        <v>5064854.649999999</v>
      </c>
      <c r="F562" s="62">
        <f>SUM(F563:F565)</f>
        <v>4846955.48</v>
      </c>
      <c r="HQ562" s="110"/>
      <c r="HR562" s="110"/>
      <c r="HS562" s="110"/>
      <c r="HT562" s="110"/>
      <c r="HU562" s="110"/>
      <c r="HV562" s="110"/>
      <c r="HW562" s="110"/>
      <c r="HX562" s="110"/>
      <c r="HY562" s="110"/>
      <c r="HZ562" s="110"/>
      <c r="IA562" s="110"/>
      <c r="IB562" s="110"/>
      <c r="IC562" s="110"/>
      <c r="ID562" s="110"/>
      <c r="IE562" s="110"/>
      <c r="IF562" s="110"/>
      <c r="IG562" s="110"/>
    </row>
    <row r="563" spans="1:241" s="111" customFormat="1" ht="12.75" hidden="1">
      <c r="A563" s="101" t="s">
        <v>977</v>
      </c>
      <c r="B563" s="120" t="s">
        <v>978</v>
      </c>
      <c r="C563" s="142" t="s">
        <v>87</v>
      </c>
      <c r="D563" s="64">
        <v>2610403.61</v>
      </c>
      <c r="E563" s="64">
        <v>3038461.09</v>
      </c>
      <c r="F563" s="64">
        <v>2907761.04</v>
      </c>
      <c r="HQ563" s="110"/>
      <c r="HR563" s="110"/>
      <c r="HS563" s="110"/>
      <c r="HT563" s="110"/>
      <c r="HU563" s="110"/>
      <c r="HV563" s="110"/>
      <c r="HW563" s="110"/>
      <c r="HX563" s="110"/>
      <c r="HY563" s="110"/>
      <c r="HZ563" s="110"/>
      <c r="IA563" s="110"/>
      <c r="IB563" s="110"/>
      <c r="IC563" s="110"/>
      <c r="ID563" s="110"/>
      <c r="IE563" s="110"/>
      <c r="IF563" s="110"/>
      <c r="IG563" s="110"/>
    </row>
    <row r="564" spans="1:241" s="111" customFormat="1" ht="12.75" hidden="1">
      <c r="A564" s="101" t="s">
        <v>979</v>
      </c>
      <c r="B564" s="120" t="s">
        <v>980</v>
      </c>
      <c r="C564" s="142" t="s">
        <v>88</v>
      </c>
      <c r="D564" s="64">
        <v>1088056.02</v>
      </c>
      <c r="E564" s="64">
        <v>1266588.55</v>
      </c>
      <c r="F564" s="64">
        <v>1212091.67</v>
      </c>
      <c r="HQ564" s="110"/>
      <c r="HR564" s="110"/>
      <c r="HS564" s="110"/>
      <c r="HT564" s="110"/>
      <c r="HU564" s="110"/>
      <c r="HV564" s="110"/>
      <c r="HW564" s="110"/>
      <c r="HX564" s="110"/>
      <c r="HY564" s="110"/>
      <c r="HZ564" s="110"/>
      <c r="IA564" s="110"/>
      <c r="IB564" s="110"/>
      <c r="IC564" s="110"/>
      <c r="ID564" s="110"/>
      <c r="IE564" s="110"/>
      <c r="IF564" s="110"/>
      <c r="IG564" s="110"/>
    </row>
    <row r="565" spans="1:241" s="111" customFormat="1" ht="12.75" hidden="1">
      <c r="A565" s="101" t="s">
        <v>981</v>
      </c>
      <c r="B565" s="120" t="s">
        <v>982</v>
      </c>
      <c r="C565" s="142" t="s">
        <v>89</v>
      </c>
      <c r="D565" s="64">
        <v>652726.45</v>
      </c>
      <c r="E565" s="64">
        <v>759805.01</v>
      </c>
      <c r="F565" s="64">
        <v>727102.77</v>
      </c>
      <c r="HQ565" s="110"/>
      <c r="HR565" s="110"/>
      <c r="HS565" s="110"/>
      <c r="HT565" s="110"/>
      <c r="HU565" s="110"/>
      <c r="HV565" s="110"/>
      <c r="HW565" s="110"/>
      <c r="HX565" s="110"/>
      <c r="HY565" s="110"/>
      <c r="HZ565" s="110"/>
      <c r="IA565" s="110"/>
      <c r="IB565" s="110"/>
      <c r="IC565" s="110"/>
      <c r="ID565" s="110"/>
      <c r="IE565" s="110"/>
      <c r="IF565" s="110"/>
      <c r="IG565" s="110"/>
    </row>
    <row r="566" spans="1:241" s="111" customFormat="1" ht="22.5">
      <c r="A566" s="103" t="s">
        <v>983</v>
      </c>
      <c r="B566" s="119" t="s">
        <v>318</v>
      </c>
      <c r="C566" s="139"/>
      <c r="D566" s="62">
        <f>SUM(D567:D569)</f>
        <v>498284.77</v>
      </c>
      <c r="E566" s="62">
        <f>SUM(E567:E569)</f>
        <v>1467177.6300000001</v>
      </c>
      <c r="F566" s="62">
        <f>SUM(F567:F569)</f>
        <v>1348567</v>
      </c>
      <c r="HQ566" s="110"/>
      <c r="HR566" s="110"/>
      <c r="HS566" s="110"/>
      <c r="HT566" s="110"/>
      <c r="HU566" s="110"/>
      <c r="HV566" s="110"/>
      <c r="HW566" s="110"/>
      <c r="HX566" s="110"/>
      <c r="HY566" s="110"/>
      <c r="HZ566" s="110"/>
      <c r="IA566" s="110"/>
      <c r="IB566" s="110"/>
      <c r="IC566" s="110"/>
      <c r="ID566" s="110"/>
      <c r="IE566" s="110"/>
      <c r="IF566" s="110"/>
      <c r="IG566" s="110"/>
    </row>
    <row r="567" spans="1:241" s="111" customFormat="1" ht="12.75" hidden="1">
      <c r="A567" s="101" t="s">
        <v>985</v>
      </c>
      <c r="B567" s="120" t="s">
        <v>986</v>
      </c>
      <c r="C567" s="142" t="s">
        <v>87</v>
      </c>
      <c r="D567" s="64">
        <v>298969.55</v>
      </c>
      <c r="E567" s="64">
        <v>880293.94</v>
      </c>
      <c r="F567" s="64">
        <v>809123.26</v>
      </c>
      <c r="HQ567" s="110"/>
      <c r="HR567" s="110"/>
      <c r="HS567" s="110"/>
      <c r="HT567" s="110"/>
      <c r="HU567" s="110"/>
      <c r="HV567" s="110"/>
      <c r="HW567" s="110"/>
      <c r="HX567" s="110"/>
      <c r="HY567" s="110"/>
      <c r="HZ567" s="110"/>
      <c r="IA567" s="110"/>
      <c r="IB567" s="110"/>
      <c r="IC567" s="110"/>
      <c r="ID567" s="110"/>
      <c r="IE567" s="110"/>
      <c r="IF567" s="110"/>
      <c r="IG567" s="110"/>
    </row>
    <row r="568" spans="1:241" s="111" customFormat="1" ht="12.75" hidden="1">
      <c r="A568" s="101" t="s">
        <v>987</v>
      </c>
      <c r="B568" s="120" t="s">
        <v>988</v>
      </c>
      <c r="C568" s="142" t="s">
        <v>88</v>
      </c>
      <c r="D568" s="64">
        <v>124573.94</v>
      </c>
      <c r="E568" s="64">
        <v>366807.35</v>
      </c>
      <c r="F568" s="64">
        <v>337153.52</v>
      </c>
      <c r="HQ568" s="110"/>
      <c r="HR568" s="110"/>
      <c r="HS568" s="110"/>
      <c r="HT568" s="110"/>
      <c r="HU568" s="110"/>
      <c r="HV568" s="110"/>
      <c r="HW568" s="110"/>
      <c r="HX568" s="110"/>
      <c r="HY568" s="110"/>
      <c r="HZ568" s="110"/>
      <c r="IA568" s="110"/>
      <c r="IB568" s="110"/>
      <c r="IC568" s="110"/>
      <c r="ID568" s="110"/>
      <c r="IE568" s="110"/>
      <c r="IF568" s="110"/>
      <c r="IG568" s="110"/>
    </row>
    <row r="569" spans="1:241" s="111" customFormat="1" ht="12.75" hidden="1">
      <c r="A569" s="101" t="s">
        <v>989</v>
      </c>
      <c r="B569" s="120" t="s">
        <v>990</v>
      </c>
      <c r="C569" s="142" t="s">
        <v>89</v>
      </c>
      <c r="D569" s="64">
        <v>74741.28</v>
      </c>
      <c r="E569" s="64">
        <v>220076.34</v>
      </c>
      <c r="F569" s="64">
        <v>202290.22</v>
      </c>
      <c r="HQ569" s="110"/>
      <c r="HR569" s="110"/>
      <c r="HS569" s="110"/>
      <c r="HT569" s="110"/>
      <c r="HU569" s="110"/>
      <c r="HV569" s="110"/>
      <c r="HW569" s="110"/>
      <c r="HX569" s="110"/>
      <c r="HY569" s="110"/>
      <c r="HZ569" s="110"/>
      <c r="IA569" s="110"/>
      <c r="IB569" s="110"/>
      <c r="IC569" s="110"/>
      <c r="ID569" s="110"/>
      <c r="IE569" s="110"/>
      <c r="IF569" s="110"/>
      <c r="IG569" s="110"/>
    </row>
    <row r="570" spans="1:241" s="111" customFormat="1" ht="25.5" customHeight="1">
      <c r="A570" s="103" t="s">
        <v>1266</v>
      </c>
      <c r="B570" s="119" t="s">
        <v>1267</v>
      </c>
      <c r="C570" s="139" t="s">
        <v>90</v>
      </c>
      <c r="D570" s="62">
        <v>6300</v>
      </c>
      <c r="E570" s="62">
        <v>59.29</v>
      </c>
      <c r="F570" s="62">
        <v>6007.72</v>
      </c>
      <c r="HQ570" s="110"/>
      <c r="HR570" s="110"/>
      <c r="HS570" s="110"/>
      <c r="HT570" s="110"/>
      <c r="HU570" s="110"/>
      <c r="HV570" s="110"/>
      <c r="HW570" s="110"/>
      <c r="HX570" s="110"/>
      <c r="HY570" s="110"/>
      <c r="HZ570" s="110"/>
      <c r="IA570" s="110"/>
      <c r="IB570" s="110"/>
      <c r="IC570" s="110"/>
      <c r="ID570" s="110"/>
      <c r="IE570" s="110"/>
      <c r="IF570" s="110"/>
      <c r="IG570" s="110"/>
    </row>
    <row r="571" spans="1:241" s="111" customFormat="1" ht="12.75">
      <c r="A571" s="103" t="s">
        <v>991</v>
      </c>
      <c r="B571" s="119" t="s">
        <v>992</v>
      </c>
      <c r="C571" s="139"/>
      <c r="D571" s="62">
        <f>D572</f>
        <v>1250513.63</v>
      </c>
      <c r="E571" s="62">
        <f>E572</f>
        <v>1765598.08</v>
      </c>
      <c r="F571" s="62">
        <f>F572</f>
        <v>1777590.28</v>
      </c>
      <c r="HQ571" s="110"/>
      <c r="HR571" s="110"/>
      <c r="HS571" s="110"/>
      <c r="HT571" s="110"/>
      <c r="HU571" s="110"/>
      <c r="HV571" s="110"/>
      <c r="HW571" s="110"/>
      <c r="HX571" s="110"/>
      <c r="HY571" s="110"/>
      <c r="HZ571" s="110"/>
      <c r="IA571" s="110"/>
      <c r="IB571" s="110"/>
      <c r="IC571" s="110"/>
      <c r="ID571" s="110"/>
      <c r="IE571" s="110"/>
      <c r="IF571" s="110"/>
      <c r="IG571" s="110"/>
    </row>
    <row r="572" spans="1:241" s="111" customFormat="1" ht="12.75">
      <c r="A572" s="101" t="s">
        <v>993</v>
      </c>
      <c r="B572" s="120" t="s">
        <v>994</v>
      </c>
      <c r="C572" s="142"/>
      <c r="D572" s="64">
        <f>SUM(D573:D574)</f>
        <v>1250513.63</v>
      </c>
      <c r="E572" s="64">
        <f>SUM(E573:E574)</f>
        <v>1765598.08</v>
      </c>
      <c r="F572" s="64">
        <f>SUM(F573:F575)</f>
        <v>1777590.28</v>
      </c>
      <c r="HQ572" s="110"/>
      <c r="HR572" s="110"/>
      <c r="HS572" s="110"/>
      <c r="HT572" s="110"/>
      <c r="HU572" s="110"/>
      <c r="HV572" s="110"/>
      <c r="HW572" s="110"/>
      <c r="HX572" s="110"/>
      <c r="HY572" s="110"/>
      <c r="HZ572" s="110"/>
      <c r="IA572" s="110"/>
      <c r="IB572" s="110"/>
      <c r="IC572" s="110"/>
      <c r="ID572" s="110"/>
      <c r="IE572" s="110"/>
      <c r="IF572" s="110"/>
      <c r="IG572" s="110"/>
    </row>
    <row r="573" spans="1:241" s="111" customFormat="1" ht="18">
      <c r="A573" s="101" t="s">
        <v>1762</v>
      </c>
      <c r="B573" s="120" t="s">
        <v>1846</v>
      </c>
      <c r="C573" s="142" t="s">
        <v>87</v>
      </c>
      <c r="D573" s="64">
        <v>264187.02</v>
      </c>
      <c r="E573" s="64">
        <v>156152.12</v>
      </c>
      <c r="F573" s="64">
        <v>279757.1</v>
      </c>
      <c r="HQ573" s="110"/>
      <c r="HR573" s="110"/>
      <c r="HS573" s="110"/>
      <c r="HT573" s="110"/>
      <c r="HU573" s="110"/>
      <c r="HV573" s="110"/>
      <c r="HW573" s="110"/>
      <c r="HX573" s="110"/>
      <c r="HY573" s="110"/>
      <c r="HZ573" s="110"/>
      <c r="IA573" s="110"/>
      <c r="IB573" s="110"/>
      <c r="IC573" s="110"/>
      <c r="ID573" s="110"/>
      <c r="IE573" s="110"/>
      <c r="IF573" s="110"/>
      <c r="IG573" s="110"/>
    </row>
    <row r="574" spans="1:241" s="111" customFormat="1" ht="18">
      <c r="A574" s="101" t="s">
        <v>1763</v>
      </c>
      <c r="B574" s="120" t="s">
        <v>1847</v>
      </c>
      <c r="C574" s="142" t="s">
        <v>87</v>
      </c>
      <c r="D574" s="64">
        <v>986326.61</v>
      </c>
      <c r="E574" s="64">
        <v>1609445.96</v>
      </c>
      <c r="F574" s="64">
        <v>1497203.69</v>
      </c>
      <c r="HQ574" s="110"/>
      <c r="HR574" s="110"/>
      <c r="HS574" s="110"/>
      <c r="HT574" s="110"/>
      <c r="HU574" s="110"/>
      <c r="HV574" s="110"/>
      <c r="HW574" s="110"/>
      <c r="HX574" s="110"/>
      <c r="HY574" s="110"/>
      <c r="HZ574" s="110"/>
      <c r="IA574" s="110"/>
      <c r="IB574" s="110"/>
      <c r="IC574" s="110"/>
      <c r="ID574" s="110"/>
      <c r="IE574" s="110"/>
      <c r="IF574" s="110"/>
      <c r="IG574" s="110"/>
    </row>
    <row r="575" spans="1:241" s="111" customFormat="1" ht="12.75">
      <c r="A575" s="101" t="s">
        <v>1983</v>
      </c>
      <c r="B575" s="120" t="s">
        <v>1984</v>
      </c>
      <c r="C575" s="142" t="s">
        <v>91</v>
      </c>
      <c r="D575" s="64"/>
      <c r="E575" s="64"/>
      <c r="F575" s="64">
        <v>629.49</v>
      </c>
      <c r="HQ575" s="110"/>
      <c r="HR575" s="110"/>
      <c r="HS575" s="110"/>
      <c r="HT575" s="110"/>
      <c r="HU575" s="110"/>
      <c r="HV575" s="110"/>
      <c r="HW575" s="110"/>
      <c r="HX575" s="110"/>
      <c r="HY575" s="110"/>
      <c r="HZ575" s="110"/>
      <c r="IA575" s="110"/>
      <c r="IB575" s="110"/>
      <c r="IC575" s="110"/>
      <c r="ID575" s="110"/>
      <c r="IE575" s="110"/>
      <c r="IF575" s="110"/>
      <c r="IG575" s="110"/>
    </row>
    <row r="576" spans="1:241" s="111" customFormat="1" ht="12.75">
      <c r="A576" s="135" t="s">
        <v>995</v>
      </c>
      <c r="B576" s="136" t="s">
        <v>996</v>
      </c>
      <c r="C576" s="137"/>
      <c r="D576" s="138">
        <f>D580+D577</f>
        <v>438419.75</v>
      </c>
      <c r="E576" s="138">
        <f>E580+E577</f>
        <v>572751.2</v>
      </c>
      <c r="F576" s="138">
        <f>F580+F577</f>
        <v>300124.01</v>
      </c>
      <c r="HQ576" s="110"/>
      <c r="HR576" s="110"/>
      <c r="HS576" s="110"/>
      <c r="HT576" s="110"/>
      <c r="HU576" s="110"/>
      <c r="HV576" s="110"/>
      <c r="HW576" s="110"/>
      <c r="HX576" s="110"/>
      <c r="HY576" s="110"/>
      <c r="HZ576" s="110"/>
      <c r="IA576" s="110"/>
      <c r="IB576" s="110"/>
      <c r="IC576" s="110"/>
      <c r="ID576" s="110"/>
      <c r="IE576" s="110"/>
      <c r="IF576" s="110"/>
      <c r="IG576" s="110"/>
    </row>
    <row r="577" spans="1:241" s="111" customFormat="1" ht="12.75">
      <c r="A577" s="103" t="s">
        <v>1626</v>
      </c>
      <c r="B577" s="119" t="s">
        <v>1627</v>
      </c>
      <c r="C577" s="137"/>
      <c r="D577" s="138">
        <f aca="true" t="shared" si="4" ref="D577:F578">D578</f>
        <v>73893.75</v>
      </c>
      <c r="E577" s="138">
        <f t="shared" si="4"/>
        <v>0</v>
      </c>
      <c r="F577" s="138">
        <f t="shared" si="4"/>
        <v>0</v>
      </c>
      <c r="HQ577" s="110"/>
      <c r="HR577" s="110"/>
      <c r="HS577" s="110"/>
      <c r="HT577" s="110"/>
      <c r="HU577" s="110"/>
      <c r="HV577" s="110"/>
      <c r="HW577" s="110"/>
      <c r="HX577" s="110"/>
      <c r="HY577" s="110"/>
      <c r="HZ577" s="110"/>
      <c r="IA577" s="110"/>
      <c r="IB577" s="110"/>
      <c r="IC577" s="110"/>
      <c r="ID577" s="110"/>
      <c r="IE577" s="110"/>
      <c r="IF577" s="110"/>
      <c r="IG577" s="110"/>
    </row>
    <row r="578" spans="1:241" s="111" customFormat="1" ht="22.5">
      <c r="A578" s="103" t="s">
        <v>1628</v>
      </c>
      <c r="B578" s="119" t="s">
        <v>1629</v>
      </c>
      <c r="C578" s="137"/>
      <c r="D578" s="138">
        <f t="shared" si="4"/>
        <v>73893.75</v>
      </c>
      <c r="E578" s="138">
        <f t="shared" si="4"/>
        <v>0</v>
      </c>
      <c r="F578" s="138">
        <f t="shared" si="4"/>
        <v>0</v>
      </c>
      <c r="HQ578" s="110"/>
      <c r="HR578" s="110"/>
      <c r="HS578" s="110"/>
      <c r="HT578" s="110"/>
      <c r="HU578" s="110"/>
      <c r="HV578" s="110"/>
      <c r="HW578" s="110"/>
      <c r="HX578" s="110"/>
      <c r="HY578" s="110"/>
      <c r="HZ578" s="110"/>
      <c r="IA578" s="110"/>
      <c r="IB578" s="110"/>
      <c r="IC578" s="110"/>
      <c r="ID578" s="110"/>
      <c r="IE578" s="110"/>
      <c r="IF578" s="110"/>
      <c r="IG578" s="110"/>
    </row>
    <row r="579" spans="1:241" s="111" customFormat="1" ht="18">
      <c r="A579" s="101" t="s">
        <v>1630</v>
      </c>
      <c r="B579" s="120" t="s">
        <v>1631</v>
      </c>
      <c r="C579" s="142" t="s">
        <v>192</v>
      </c>
      <c r="D579" s="64">
        <v>73893.75</v>
      </c>
      <c r="E579" s="64">
        <v>0</v>
      </c>
      <c r="F579" s="64">
        <v>0</v>
      </c>
      <c r="HQ579" s="110"/>
      <c r="HR579" s="110"/>
      <c r="HS579" s="110"/>
      <c r="HT579" s="110"/>
      <c r="HU579" s="110"/>
      <c r="HV579" s="110"/>
      <c r="HW579" s="110"/>
      <c r="HX579" s="110"/>
      <c r="HY579" s="110"/>
      <c r="HZ579" s="110"/>
      <c r="IA579" s="110"/>
      <c r="IB579" s="110"/>
      <c r="IC579" s="110"/>
      <c r="ID579" s="110"/>
      <c r="IE579" s="110"/>
      <c r="IF579" s="110"/>
      <c r="IG579" s="110"/>
    </row>
    <row r="580" spans="1:241" s="111" customFormat="1" ht="22.5">
      <c r="A580" s="103" t="s">
        <v>997</v>
      </c>
      <c r="B580" s="119" t="s">
        <v>998</v>
      </c>
      <c r="C580" s="139"/>
      <c r="D580" s="62">
        <f>D581</f>
        <v>364526</v>
      </c>
      <c r="E580" s="62">
        <f>E581</f>
        <v>572751.2</v>
      </c>
      <c r="F580" s="62">
        <f>F581</f>
        <v>300124.01</v>
      </c>
      <c r="HQ580" s="110"/>
      <c r="HR580" s="110"/>
      <c r="HS580" s="110"/>
      <c r="HT580" s="110"/>
      <c r="HU580" s="110"/>
      <c r="HV580" s="110"/>
      <c r="HW580" s="110"/>
      <c r="HX580" s="110"/>
      <c r="HY580" s="110"/>
      <c r="HZ580" s="110"/>
      <c r="IA580" s="110"/>
      <c r="IB580" s="110"/>
      <c r="IC580" s="110"/>
      <c r="ID580" s="110"/>
      <c r="IE580" s="110"/>
      <c r="IF580" s="110"/>
      <c r="IG580" s="110"/>
    </row>
    <row r="581" spans="1:241" s="111" customFormat="1" ht="18">
      <c r="A581" s="101" t="s">
        <v>999</v>
      </c>
      <c r="B581" s="120" t="s">
        <v>1000</v>
      </c>
      <c r="C581" s="142"/>
      <c r="D581" s="64">
        <f>SUM(D582:D586)</f>
        <v>364526</v>
      </c>
      <c r="E581" s="64">
        <f>SUM(E582:E588)</f>
        <v>572751.2</v>
      </c>
      <c r="F581" s="64">
        <f>SUM(F582:F590)</f>
        <v>300124.01</v>
      </c>
      <c r="HQ581" s="110"/>
      <c r="HR581" s="110"/>
      <c r="HS581" s="110"/>
      <c r="HT581" s="110"/>
      <c r="HU581" s="110"/>
      <c r="HV581" s="110"/>
      <c r="HW581" s="110"/>
      <c r="HX581" s="110"/>
      <c r="HY581" s="110"/>
      <c r="HZ581" s="110"/>
      <c r="IA581" s="110"/>
      <c r="IB581" s="110"/>
      <c r="IC581" s="110"/>
      <c r="ID581" s="110"/>
      <c r="IE581" s="110"/>
      <c r="IF581" s="110"/>
      <c r="IG581" s="110"/>
    </row>
    <row r="582" spans="1:241" s="111" customFormat="1" ht="27">
      <c r="A582" s="101" t="s">
        <v>1746</v>
      </c>
      <c r="B582" s="120" t="s">
        <v>1747</v>
      </c>
      <c r="C582" s="142" t="s">
        <v>87</v>
      </c>
      <c r="D582" s="64">
        <v>45076.18</v>
      </c>
      <c r="E582" s="64">
        <v>2131.17</v>
      </c>
      <c r="F582" s="64">
        <v>15703.32</v>
      </c>
      <c r="HQ582" s="110"/>
      <c r="HR582" s="110"/>
      <c r="HS582" s="110"/>
      <c r="HT582" s="110"/>
      <c r="HU582" s="110"/>
      <c r="HV582" s="110"/>
      <c r="HW582" s="110"/>
      <c r="HX582" s="110"/>
      <c r="HY582" s="110"/>
      <c r="HZ582" s="110"/>
      <c r="IA582" s="110"/>
      <c r="IB582" s="110"/>
      <c r="IC582" s="110"/>
      <c r="ID582" s="110"/>
      <c r="IE582" s="110"/>
      <c r="IF582" s="110"/>
      <c r="IG582" s="110"/>
    </row>
    <row r="583" spans="1:241" s="111" customFormat="1" ht="18">
      <c r="A583" s="101" t="s">
        <v>1928</v>
      </c>
      <c r="B583" s="120" t="s">
        <v>1929</v>
      </c>
      <c r="C583" s="142" t="s">
        <v>87</v>
      </c>
      <c r="D583" s="64"/>
      <c r="E583" s="64">
        <v>38.48</v>
      </c>
      <c r="F583" s="64">
        <v>494.98</v>
      </c>
      <c r="HQ583" s="110"/>
      <c r="HR583" s="110"/>
      <c r="HS583" s="110"/>
      <c r="HT583" s="110"/>
      <c r="HU583" s="110"/>
      <c r="HV583" s="110"/>
      <c r="HW583" s="110"/>
      <c r="HX583" s="110"/>
      <c r="HY583" s="110"/>
      <c r="HZ583" s="110"/>
      <c r="IA583" s="110"/>
      <c r="IB583" s="110"/>
      <c r="IC583" s="110"/>
      <c r="ID583" s="110"/>
      <c r="IE583" s="110"/>
      <c r="IF583" s="110"/>
      <c r="IG583" s="110"/>
    </row>
    <row r="584" spans="1:241" s="111" customFormat="1" ht="27">
      <c r="A584" s="101" t="s">
        <v>1003</v>
      </c>
      <c r="B584" s="120" t="s">
        <v>1004</v>
      </c>
      <c r="C584" s="142" t="s">
        <v>87</v>
      </c>
      <c r="D584" s="64">
        <v>256689.08</v>
      </c>
      <c r="E584" s="64">
        <v>206810.95</v>
      </c>
      <c r="F584" s="64">
        <v>131340.25</v>
      </c>
      <c r="HQ584" s="110"/>
      <c r="HR584" s="110"/>
      <c r="HS584" s="110"/>
      <c r="HT584" s="110"/>
      <c r="HU584" s="110"/>
      <c r="HV584" s="110"/>
      <c r="HW584" s="110"/>
      <c r="HX584" s="110"/>
      <c r="HY584" s="110"/>
      <c r="HZ584" s="110"/>
      <c r="IA584" s="110"/>
      <c r="IB584" s="110"/>
      <c r="IC584" s="110"/>
      <c r="ID584" s="110"/>
      <c r="IE584" s="110"/>
      <c r="IF584" s="110"/>
      <c r="IG584" s="110"/>
    </row>
    <row r="585" spans="1:241" s="111" customFormat="1" ht="12.75" hidden="1">
      <c r="A585" s="101" t="s">
        <v>1768</v>
      </c>
      <c r="B585" s="120" t="s">
        <v>1848</v>
      </c>
      <c r="C585" s="142" t="s">
        <v>91</v>
      </c>
      <c r="D585" s="64">
        <v>3815.66</v>
      </c>
      <c r="E585" s="64">
        <v>1997.57</v>
      </c>
      <c r="F585" s="64">
        <v>8871.59</v>
      </c>
      <c r="HQ585" s="110"/>
      <c r="HR585" s="110"/>
      <c r="HS585" s="110"/>
      <c r="HT585" s="110"/>
      <c r="HU585" s="110"/>
      <c r="HV585" s="110"/>
      <c r="HW585" s="110"/>
      <c r="HX585" s="110"/>
      <c r="HY585" s="110"/>
      <c r="HZ585" s="110"/>
      <c r="IA585" s="110"/>
      <c r="IB585" s="110"/>
      <c r="IC585" s="110"/>
      <c r="ID585" s="110"/>
      <c r="IE585" s="110"/>
      <c r="IF585" s="110"/>
      <c r="IG585" s="110"/>
    </row>
    <row r="586" spans="1:241" s="111" customFormat="1" ht="12.75" hidden="1">
      <c r="A586" s="101" t="s">
        <v>1849</v>
      </c>
      <c r="B586" s="120" t="s">
        <v>1850</v>
      </c>
      <c r="C586" s="142" t="s">
        <v>157</v>
      </c>
      <c r="D586" s="64">
        <v>58945.08</v>
      </c>
      <c r="E586" s="64">
        <v>266784.83</v>
      </c>
      <c r="F586" s="64"/>
      <c r="HQ586" s="110"/>
      <c r="HR586" s="110"/>
      <c r="HS586" s="110"/>
      <c r="HT586" s="110"/>
      <c r="HU586" s="110"/>
      <c r="HV586" s="110"/>
      <c r="HW586" s="110"/>
      <c r="HX586" s="110"/>
      <c r="HY586" s="110"/>
      <c r="HZ586" s="110"/>
      <c r="IA586" s="110"/>
      <c r="IB586" s="110"/>
      <c r="IC586" s="110"/>
      <c r="ID586" s="110"/>
      <c r="IE586" s="110"/>
      <c r="IF586" s="110"/>
      <c r="IG586" s="110"/>
    </row>
    <row r="587" spans="1:241" s="111" customFormat="1" ht="12.75" hidden="1">
      <c r="A587" s="169" t="s">
        <v>1893</v>
      </c>
      <c r="B587" s="170" t="s">
        <v>1894</v>
      </c>
      <c r="C587" s="171" t="s">
        <v>90</v>
      </c>
      <c r="D587" s="64"/>
      <c r="E587" s="64">
        <v>356.04</v>
      </c>
      <c r="F587" s="64">
        <v>6961.55</v>
      </c>
      <c r="HQ587" s="110"/>
      <c r="HR587" s="110"/>
      <c r="HS587" s="110"/>
      <c r="HT587" s="110"/>
      <c r="HU587" s="110"/>
      <c r="HV587" s="110"/>
      <c r="HW587" s="110"/>
      <c r="HX587" s="110"/>
      <c r="HY587" s="110"/>
      <c r="HZ587" s="110"/>
      <c r="IA587" s="110"/>
      <c r="IB587" s="110"/>
      <c r="IC587" s="110"/>
      <c r="ID587" s="110"/>
      <c r="IE587" s="110"/>
      <c r="IF587" s="110"/>
      <c r="IG587" s="110"/>
    </row>
    <row r="588" spans="1:241" s="111" customFormat="1" ht="12.75" hidden="1">
      <c r="A588" s="169" t="s">
        <v>1872</v>
      </c>
      <c r="B588" s="170" t="s">
        <v>1873</v>
      </c>
      <c r="C588" s="171" t="s">
        <v>192</v>
      </c>
      <c r="D588" s="64"/>
      <c r="E588" s="64">
        <v>94632.16</v>
      </c>
      <c r="F588" s="64">
        <v>89979.61</v>
      </c>
      <c r="HQ588" s="110"/>
      <c r="HR588" s="110"/>
      <c r="HS588" s="110"/>
      <c r="HT588" s="110"/>
      <c r="HU588" s="110"/>
      <c r="HV588" s="110"/>
      <c r="HW588" s="110"/>
      <c r="HX588" s="110"/>
      <c r="HY588" s="110"/>
      <c r="HZ588" s="110"/>
      <c r="IA588" s="110"/>
      <c r="IB588" s="110"/>
      <c r="IC588" s="110"/>
      <c r="ID588" s="110"/>
      <c r="IE588" s="110"/>
      <c r="IF588" s="110"/>
      <c r="IG588" s="110"/>
    </row>
    <row r="589" spans="1:241" s="111" customFormat="1" ht="12.75" hidden="1">
      <c r="A589" s="169" t="s">
        <v>1985</v>
      </c>
      <c r="B589" s="170" t="s">
        <v>1986</v>
      </c>
      <c r="C589" s="171" t="s">
        <v>87</v>
      </c>
      <c r="D589" s="64"/>
      <c r="E589" s="64"/>
      <c r="F589" s="64">
        <v>43755.27</v>
      </c>
      <c r="HQ589" s="110"/>
      <c r="HR589" s="110"/>
      <c r="HS589" s="110"/>
      <c r="HT589" s="110"/>
      <c r="HU589" s="110"/>
      <c r="HV589" s="110"/>
      <c r="HW589" s="110"/>
      <c r="HX589" s="110"/>
      <c r="HY589" s="110"/>
      <c r="HZ589" s="110"/>
      <c r="IA589" s="110"/>
      <c r="IB589" s="110"/>
      <c r="IC589" s="110"/>
      <c r="ID589" s="110"/>
      <c r="IE589" s="110"/>
      <c r="IF589" s="110"/>
      <c r="IG589" s="110"/>
    </row>
    <row r="590" spans="1:241" s="111" customFormat="1" ht="12.75" hidden="1">
      <c r="A590" s="169" t="s">
        <v>2701</v>
      </c>
      <c r="B590" s="170" t="s">
        <v>2702</v>
      </c>
      <c r="C590" s="171" t="s">
        <v>146</v>
      </c>
      <c r="D590" s="64"/>
      <c r="E590" s="64"/>
      <c r="F590" s="64">
        <v>3017.44</v>
      </c>
      <c r="HQ590" s="110"/>
      <c r="HR590" s="110"/>
      <c r="HS590" s="110"/>
      <c r="HT590" s="110"/>
      <c r="HU590" s="110"/>
      <c r="HV590" s="110"/>
      <c r="HW590" s="110"/>
      <c r="HX590" s="110"/>
      <c r="HY590" s="110"/>
      <c r="HZ590" s="110"/>
      <c r="IA590" s="110"/>
      <c r="IB590" s="110"/>
      <c r="IC590" s="110"/>
      <c r="ID590" s="110"/>
      <c r="IE590" s="110"/>
      <c r="IF590" s="110"/>
      <c r="IG590" s="110"/>
    </row>
    <row r="591" spans="1:241" s="111" customFormat="1" ht="12.75">
      <c r="A591" s="132" t="s">
        <v>1005</v>
      </c>
      <c r="B591" s="133" t="s">
        <v>1006</v>
      </c>
      <c r="C591" s="134"/>
      <c r="D591" s="131">
        <f>SUM(D594+D592)</f>
        <v>772559.86</v>
      </c>
      <c r="E591" s="131">
        <f>SUM(E594+E592)</f>
        <v>831693.84</v>
      </c>
      <c r="F591" s="131">
        <f>SUM(F594+F592)</f>
        <v>1274991.62</v>
      </c>
      <c r="HQ591" s="110"/>
      <c r="HR591" s="110"/>
      <c r="HS591" s="110"/>
      <c r="HT591" s="110"/>
      <c r="HU591" s="110"/>
      <c r="HV591" s="110"/>
      <c r="HW591" s="110"/>
      <c r="HX591" s="110"/>
      <c r="HY591" s="110"/>
      <c r="HZ591" s="110"/>
      <c r="IA591" s="110"/>
      <c r="IB591" s="110"/>
      <c r="IC591" s="110"/>
      <c r="ID591" s="110"/>
      <c r="IE591" s="110"/>
      <c r="IF591" s="110"/>
      <c r="IG591" s="110"/>
    </row>
    <row r="592" spans="1:241" s="111" customFormat="1" ht="12.75">
      <c r="A592" s="135" t="s">
        <v>1314</v>
      </c>
      <c r="B592" s="136" t="s">
        <v>1315</v>
      </c>
      <c r="C592" s="137"/>
      <c r="D592" s="138">
        <f>D593</f>
        <v>42751.25</v>
      </c>
      <c r="E592" s="138">
        <f>E593</f>
        <v>913.32</v>
      </c>
      <c r="F592" s="138">
        <f>F593</f>
        <v>136168.08</v>
      </c>
      <c r="HQ592" s="110"/>
      <c r="HR592" s="110"/>
      <c r="HS592" s="110"/>
      <c r="HT592" s="110"/>
      <c r="HU592" s="110"/>
      <c r="HV592" s="110"/>
      <c r="HW592" s="110"/>
      <c r="HX592" s="110"/>
      <c r="HY592" s="110"/>
      <c r="HZ592" s="110"/>
      <c r="IA592" s="110"/>
      <c r="IB592" s="110"/>
      <c r="IC592" s="110"/>
      <c r="ID592" s="110"/>
      <c r="IE592" s="110"/>
      <c r="IF592" s="110"/>
      <c r="IG592" s="110"/>
    </row>
    <row r="593" spans="1:241" s="111" customFormat="1" ht="12.75" customHeight="1">
      <c r="A593" s="101" t="s">
        <v>1316</v>
      </c>
      <c r="B593" s="120" t="s">
        <v>1317</v>
      </c>
      <c r="C593" s="142" t="s">
        <v>87</v>
      </c>
      <c r="D593" s="64">
        <v>42751.25</v>
      </c>
      <c r="E593" s="64">
        <v>913.32</v>
      </c>
      <c r="F593" s="64">
        <v>136168.08</v>
      </c>
      <c r="HQ593" s="110"/>
      <c r="HR593" s="110"/>
      <c r="HS593" s="110"/>
      <c r="HT593" s="110"/>
      <c r="HU593" s="110"/>
      <c r="HV593" s="110"/>
      <c r="HW593" s="110"/>
      <c r="HX593" s="110"/>
      <c r="HY593" s="110"/>
      <c r="HZ593" s="110"/>
      <c r="IA593" s="110"/>
      <c r="IB593" s="110"/>
      <c r="IC593" s="110"/>
      <c r="ID593" s="110"/>
      <c r="IE593" s="110"/>
      <c r="IF593" s="110"/>
      <c r="IG593" s="110"/>
    </row>
    <row r="594" spans="1:241" s="111" customFormat="1" ht="12.75">
      <c r="A594" s="135" t="s">
        <v>1007</v>
      </c>
      <c r="B594" s="136" t="s">
        <v>1008</v>
      </c>
      <c r="C594" s="137"/>
      <c r="D594" s="138">
        <f>SUM(D599:D602)+D595</f>
        <v>729808.61</v>
      </c>
      <c r="E594" s="138">
        <f>SUM(E599:E602)+E595</f>
        <v>830780.52</v>
      </c>
      <c r="F594" s="138">
        <f>SUM(F599:F603)+F595</f>
        <v>1138823.54</v>
      </c>
      <c r="HQ594" s="110"/>
      <c r="HR594" s="110"/>
      <c r="HS594" s="110"/>
      <c r="HT594" s="110"/>
      <c r="HU594" s="110"/>
      <c r="HV594" s="110"/>
      <c r="HW594" s="110"/>
      <c r="HX594" s="110"/>
      <c r="HY594" s="110"/>
      <c r="HZ594" s="110"/>
      <c r="IA594" s="110"/>
      <c r="IB594" s="110"/>
      <c r="IC594" s="110"/>
      <c r="ID594" s="110"/>
      <c r="IE594" s="110"/>
      <c r="IF594" s="110"/>
      <c r="IG594" s="110"/>
    </row>
    <row r="595" spans="1:241" s="111" customFormat="1" ht="12.75">
      <c r="A595" s="103" t="s">
        <v>319</v>
      </c>
      <c r="B595" s="119" t="s">
        <v>320</v>
      </c>
      <c r="C595" s="139"/>
      <c r="D595" s="62">
        <f>SUM(D596:D598)</f>
        <v>460590.92</v>
      </c>
      <c r="E595" s="62">
        <f>SUM(E596:E598)</f>
        <v>471627.02</v>
      </c>
      <c r="F595" s="62">
        <f>SUM(F596:F598)</f>
        <v>481078.4</v>
      </c>
      <c r="HQ595" s="110"/>
      <c r="HR595" s="110"/>
      <c r="HS595" s="110"/>
      <c r="HT595" s="110"/>
      <c r="HU595" s="110"/>
      <c r="HV595" s="110"/>
      <c r="HW595" s="110"/>
      <c r="HX595" s="110"/>
      <c r="HY595" s="110"/>
      <c r="HZ595" s="110"/>
      <c r="IA595" s="110"/>
      <c r="IB595" s="110"/>
      <c r="IC595" s="110"/>
      <c r="ID595" s="110"/>
      <c r="IE595" s="110"/>
      <c r="IF595" s="110"/>
      <c r="IG595" s="110"/>
    </row>
    <row r="596" spans="1:241" s="111" customFormat="1" ht="18" hidden="1">
      <c r="A596" s="101" t="s">
        <v>379</v>
      </c>
      <c r="B596" s="120" t="s">
        <v>321</v>
      </c>
      <c r="C596" s="142" t="s">
        <v>380</v>
      </c>
      <c r="D596" s="64">
        <v>59935.67</v>
      </c>
      <c r="E596" s="64">
        <v>69634.86</v>
      </c>
      <c r="F596" s="64">
        <v>80827.61</v>
      </c>
      <c r="HQ596" s="110"/>
      <c r="HR596" s="110"/>
      <c r="HS596" s="110"/>
      <c r="HT596" s="110"/>
      <c r="HU596" s="110"/>
      <c r="HV596" s="110"/>
      <c r="HW596" s="110"/>
      <c r="HX596" s="110"/>
      <c r="HY596" s="110"/>
      <c r="HZ596" s="110"/>
      <c r="IA596" s="110"/>
      <c r="IB596" s="110"/>
      <c r="IC596" s="110"/>
      <c r="ID596" s="110"/>
      <c r="IE596" s="110"/>
      <c r="IF596" s="110"/>
      <c r="IG596" s="110"/>
    </row>
    <row r="597" spans="1:241" s="111" customFormat="1" ht="18" hidden="1">
      <c r="A597" s="101" t="s">
        <v>378</v>
      </c>
      <c r="B597" s="120" t="s">
        <v>322</v>
      </c>
      <c r="C597" s="142" t="s">
        <v>380</v>
      </c>
      <c r="D597" s="64">
        <v>655.25</v>
      </c>
      <c r="E597" s="64">
        <v>1992.16</v>
      </c>
      <c r="F597" s="64">
        <v>250.79</v>
      </c>
      <c r="HQ597" s="110"/>
      <c r="HR597" s="110"/>
      <c r="HS597" s="110"/>
      <c r="HT597" s="110"/>
      <c r="HU597" s="110"/>
      <c r="HV597" s="110"/>
      <c r="HW597" s="110"/>
      <c r="HX597" s="110"/>
      <c r="HY597" s="110"/>
      <c r="HZ597" s="110"/>
      <c r="IA597" s="110"/>
      <c r="IB597" s="110"/>
      <c r="IC597" s="110"/>
      <c r="ID597" s="110"/>
      <c r="IE597" s="110"/>
      <c r="IF597" s="110"/>
      <c r="IG597" s="110"/>
    </row>
    <row r="598" spans="1:241" s="111" customFormat="1" ht="18" hidden="1">
      <c r="A598" s="101" t="s">
        <v>1748</v>
      </c>
      <c r="B598" s="120" t="s">
        <v>1749</v>
      </c>
      <c r="C598" s="142" t="s">
        <v>380</v>
      </c>
      <c r="D598" s="64">
        <v>400000</v>
      </c>
      <c r="E598" s="64">
        <v>400000</v>
      </c>
      <c r="F598" s="64">
        <v>400000</v>
      </c>
      <c r="HQ598" s="110"/>
      <c r="HR598" s="110"/>
      <c r="HS598" s="110"/>
      <c r="HT598" s="110"/>
      <c r="HU598" s="110"/>
      <c r="HV598" s="110"/>
      <c r="HW598" s="110"/>
      <c r="HX598" s="110"/>
      <c r="HY598" s="110"/>
      <c r="HZ598" s="110"/>
      <c r="IA598" s="110"/>
      <c r="IB598" s="110"/>
      <c r="IC598" s="110"/>
      <c r="ID598" s="110"/>
      <c r="IE598" s="110"/>
      <c r="IF598" s="110"/>
      <c r="IG598" s="110"/>
    </row>
    <row r="599" spans="1:241" s="111" customFormat="1" ht="12.75">
      <c r="A599" s="101" t="s">
        <v>1009</v>
      </c>
      <c r="B599" s="120" t="s">
        <v>1010</v>
      </c>
      <c r="C599" s="142" t="s">
        <v>87</v>
      </c>
      <c r="D599" s="64">
        <v>151319.47</v>
      </c>
      <c r="E599" s="64">
        <v>69872.34</v>
      </c>
      <c r="F599" s="64">
        <v>280713.54</v>
      </c>
      <c r="HQ599" s="110"/>
      <c r="HR599" s="110"/>
      <c r="HS599" s="110"/>
      <c r="HT599" s="110"/>
      <c r="HU599" s="110"/>
      <c r="HV599" s="110"/>
      <c r="HW599" s="110"/>
      <c r="HX599" s="110"/>
      <c r="HY599" s="110"/>
      <c r="HZ599" s="110"/>
      <c r="IA599" s="110"/>
      <c r="IB599" s="110"/>
      <c r="IC599" s="110"/>
      <c r="ID599" s="110"/>
      <c r="IE599" s="110"/>
      <c r="IF599" s="110"/>
      <c r="IG599" s="110"/>
    </row>
    <row r="600" spans="1:224" ht="12.75">
      <c r="A600" s="101" t="s">
        <v>1851</v>
      </c>
      <c r="B600" s="120" t="s">
        <v>1852</v>
      </c>
      <c r="C600" s="142" t="s">
        <v>87</v>
      </c>
      <c r="D600" s="64">
        <v>117295.11</v>
      </c>
      <c r="E600" s="64">
        <v>289281.16</v>
      </c>
      <c r="F600" s="64">
        <v>347031.6</v>
      </c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  <c r="AA600" s="110"/>
      <c r="AB600" s="110"/>
      <c r="AC600" s="110"/>
      <c r="AD600" s="110"/>
      <c r="AE600" s="110"/>
      <c r="AF600" s="110"/>
      <c r="AG600" s="110"/>
      <c r="AH600" s="110"/>
      <c r="AI600" s="110"/>
      <c r="AJ600" s="110"/>
      <c r="AK600" s="110"/>
      <c r="AL600" s="110"/>
      <c r="AM600" s="110"/>
      <c r="AN600" s="110"/>
      <c r="AO600" s="110"/>
      <c r="AP600" s="110"/>
      <c r="AQ600" s="110"/>
      <c r="AR600" s="110"/>
      <c r="AS600" s="110"/>
      <c r="AT600" s="110"/>
      <c r="AU600" s="110"/>
      <c r="AV600" s="110"/>
      <c r="AW600" s="110"/>
      <c r="AX600" s="110"/>
      <c r="AY600" s="110"/>
      <c r="AZ600" s="110"/>
      <c r="BA600" s="110"/>
      <c r="BB600" s="110"/>
      <c r="BC600" s="110"/>
      <c r="BD600" s="110"/>
      <c r="BE600" s="110"/>
      <c r="BF600" s="110"/>
      <c r="BG600" s="110"/>
      <c r="BH600" s="110"/>
      <c r="BI600" s="110"/>
      <c r="BJ600" s="110"/>
      <c r="BK600" s="110"/>
      <c r="BL600" s="110"/>
      <c r="BM600" s="110"/>
      <c r="BN600" s="110"/>
      <c r="BO600" s="110"/>
      <c r="BP600" s="110"/>
      <c r="BQ600" s="110"/>
      <c r="BR600" s="110"/>
      <c r="BS600" s="110"/>
      <c r="BT600" s="110"/>
      <c r="BU600" s="110"/>
      <c r="BV600" s="110"/>
      <c r="BW600" s="110"/>
      <c r="BX600" s="110"/>
      <c r="BY600" s="110"/>
      <c r="BZ600" s="110"/>
      <c r="CA600" s="110"/>
      <c r="CB600" s="110"/>
      <c r="CC600" s="110"/>
      <c r="CD600" s="110"/>
      <c r="CE600" s="110"/>
      <c r="CF600" s="110"/>
      <c r="CG600" s="110"/>
      <c r="CH600" s="110"/>
      <c r="CI600" s="110"/>
      <c r="CJ600" s="110"/>
      <c r="CK600" s="110"/>
      <c r="CL600" s="110"/>
      <c r="CM600" s="110"/>
      <c r="CN600" s="110"/>
      <c r="CO600" s="110"/>
      <c r="CP600" s="110"/>
      <c r="CQ600" s="110"/>
      <c r="CR600" s="110"/>
      <c r="CS600" s="110"/>
      <c r="CT600" s="110"/>
      <c r="CU600" s="110"/>
      <c r="CV600" s="110"/>
      <c r="CW600" s="110"/>
      <c r="CX600" s="110"/>
      <c r="CY600" s="110"/>
      <c r="CZ600" s="110"/>
      <c r="DA600" s="110"/>
      <c r="DB600" s="110"/>
      <c r="DC600" s="110"/>
      <c r="DD600" s="110"/>
      <c r="DE600" s="110"/>
      <c r="DF600" s="110"/>
      <c r="DG600" s="110"/>
      <c r="DH600" s="110"/>
      <c r="DI600" s="110"/>
      <c r="DJ600" s="110"/>
      <c r="DK600" s="110"/>
      <c r="DL600" s="110"/>
      <c r="DM600" s="110"/>
      <c r="DN600" s="110"/>
      <c r="DO600" s="110"/>
      <c r="DP600" s="110"/>
      <c r="DQ600" s="110"/>
      <c r="DR600" s="110"/>
      <c r="DS600" s="110"/>
      <c r="DT600" s="110"/>
      <c r="DU600" s="110"/>
      <c r="DV600" s="110"/>
      <c r="DW600" s="110"/>
      <c r="DX600" s="110"/>
      <c r="DY600" s="110"/>
      <c r="DZ600" s="110"/>
      <c r="EA600" s="110"/>
      <c r="EB600" s="110"/>
      <c r="EC600" s="110"/>
      <c r="ED600" s="110"/>
      <c r="EE600" s="110"/>
      <c r="EF600" s="110"/>
      <c r="EG600" s="110"/>
      <c r="EH600" s="110"/>
      <c r="EI600" s="110"/>
      <c r="EJ600" s="110"/>
      <c r="EK600" s="110"/>
      <c r="EL600" s="110"/>
      <c r="EM600" s="110"/>
      <c r="EN600" s="110"/>
      <c r="EO600" s="110"/>
      <c r="EP600" s="110"/>
      <c r="EQ600" s="110"/>
      <c r="ER600" s="110"/>
      <c r="ES600" s="110"/>
      <c r="ET600" s="110"/>
      <c r="EU600" s="110"/>
      <c r="EV600" s="110"/>
      <c r="EW600" s="110"/>
      <c r="EX600" s="110"/>
      <c r="EY600" s="110"/>
      <c r="EZ600" s="110"/>
      <c r="FA600" s="110"/>
      <c r="FB600" s="110"/>
      <c r="FC600" s="110"/>
      <c r="FD600" s="110"/>
      <c r="FE600" s="110"/>
      <c r="FF600" s="110"/>
      <c r="FG600" s="110"/>
      <c r="FH600" s="110"/>
      <c r="FI600" s="110"/>
      <c r="FJ600" s="110"/>
      <c r="FK600" s="110"/>
      <c r="FL600" s="110"/>
      <c r="FM600" s="110"/>
      <c r="FN600" s="110"/>
      <c r="FO600" s="110"/>
      <c r="FP600" s="110"/>
      <c r="FQ600" s="110"/>
      <c r="FR600" s="110"/>
      <c r="FS600" s="110"/>
      <c r="FT600" s="110"/>
      <c r="FU600" s="110"/>
      <c r="FV600" s="110"/>
      <c r="FW600" s="110"/>
      <c r="FX600" s="110"/>
      <c r="FY600" s="110"/>
      <c r="FZ600" s="110"/>
      <c r="GA600" s="110"/>
      <c r="GB600" s="110"/>
      <c r="GC600" s="110"/>
      <c r="GD600" s="110"/>
      <c r="GE600" s="110"/>
      <c r="GF600" s="110"/>
      <c r="GG600" s="110"/>
      <c r="GH600" s="110"/>
      <c r="GI600" s="110"/>
      <c r="GJ600" s="110"/>
      <c r="GK600" s="110"/>
      <c r="GL600" s="110"/>
      <c r="GM600" s="110"/>
      <c r="GN600" s="110"/>
      <c r="GO600" s="110"/>
      <c r="GP600" s="110"/>
      <c r="GQ600" s="110"/>
      <c r="GR600" s="110"/>
      <c r="GS600" s="110"/>
      <c r="GT600" s="110"/>
      <c r="GU600" s="110"/>
      <c r="GV600" s="110"/>
      <c r="GW600" s="110"/>
      <c r="GX600" s="110"/>
      <c r="GY600" s="110"/>
      <c r="GZ600" s="110"/>
      <c r="HA600" s="110"/>
      <c r="HB600" s="110"/>
      <c r="HC600" s="110"/>
      <c r="HD600" s="110"/>
      <c r="HE600" s="110"/>
      <c r="HF600" s="110"/>
      <c r="HG600" s="110"/>
      <c r="HH600" s="110"/>
      <c r="HI600" s="110"/>
      <c r="HJ600" s="110"/>
      <c r="HK600" s="110"/>
      <c r="HL600" s="110"/>
      <c r="HM600" s="110"/>
      <c r="HN600" s="110"/>
      <c r="HO600" s="110"/>
      <c r="HP600" s="110"/>
    </row>
    <row r="601" spans="1:224" ht="12.75">
      <c r="A601" s="101" t="s">
        <v>1853</v>
      </c>
      <c r="B601" s="120" t="s">
        <v>1854</v>
      </c>
      <c r="C601" s="142" t="s">
        <v>154</v>
      </c>
      <c r="D601" s="64">
        <v>5.11</v>
      </c>
      <c r="E601" s="64"/>
      <c r="F601" s="64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  <c r="AA601" s="110"/>
      <c r="AB601" s="110"/>
      <c r="AC601" s="110"/>
      <c r="AD601" s="110"/>
      <c r="AE601" s="110"/>
      <c r="AF601" s="110"/>
      <c r="AG601" s="110"/>
      <c r="AH601" s="110"/>
      <c r="AI601" s="110"/>
      <c r="AJ601" s="110"/>
      <c r="AK601" s="110"/>
      <c r="AL601" s="110"/>
      <c r="AM601" s="110"/>
      <c r="AN601" s="110"/>
      <c r="AO601" s="110"/>
      <c r="AP601" s="110"/>
      <c r="AQ601" s="110"/>
      <c r="AR601" s="110"/>
      <c r="AS601" s="110"/>
      <c r="AT601" s="110"/>
      <c r="AU601" s="110"/>
      <c r="AV601" s="110"/>
      <c r="AW601" s="110"/>
      <c r="AX601" s="110"/>
      <c r="AY601" s="110"/>
      <c r="AZ601" s="110"/>
      <c r="BA601" s="110"/>
      <c r="BB601" s="110"/>
      <c r="BC601" s="110"/>
      <c r="BD601" s="110"/>
      <c r="BE601" s="110"/>
      <c r="BF601" s="110"/>
      <c r="BG601" s="110"/>
      <c r="BH601" s="110"/>
      <c r="BI601" s="110"/>
      <c r="BJ601" s="110"/>
      <c r="BK601" s="110"/>
      <c r="BL601" s="110"/>
      <c r="BM601" s="110"/>
      <c r="BN601" s="110"/>
      <c r="BO601" s="110"/>
      <c r="BP601" s="110"/>
      <c r="BQ601" s="110"/>
      <c r="BR601" s="110"/>
      <c r="BS601" s="110"/>
      <c r="BT601" s="110"/>
      <c r="BU601" s="110"/>
      <c r="BV601" s="110"/>
      <c r="BW601" s="110"/>
      <c r="BX601" s="110"/>
      <c r="BY601" s="110"/>
      <c r="BZ601" s="110"/>
      <c r="CA601" s="110"/>
      <c r="CB601" s="110"/>
      <c r="CC601" s="110"/>
      <c r="CD601" s="110"/>
      <c r="CE601" s="110"/>
      <c r="CF601" s="110"/>
      <c r="CG601" s="110"/>
      <c r="CH601" s="110"/>
      <c r="CI601" s="110"/>
      <c r="CJ601" s="110"/>
      <c r="CK601" s="110"/>
      <c r="CL601" s="110"/>
      <c r="CM601" s="110"/>
      <c r="CN601" s="110"/>
      <c r="CO601" s="110"/>
      <c r="CP601" s="110"/>
      <c r="CQ601" s="110"/>
      <c r="CR601" s="110"/>
      <c r="CS601" s="110"/>
      <c r="CT601" s="110"/>
      <c r="CU601" s="110"/>
      <c r="CV601" s="110"/>
      <c r="CW601" s="110"/>
      <c r="CX601" s="110"/>
      <c r="CY601" s="110"/>
      <c r="CZ601" s="110"/>
      <c r="DA601" s="110"/>
      <c r="DB601" s="110"/>
      <c r="DC601" s="110"/>
      <c r="DD601" s="110"/>
      <c r="DE601" s="110"/>
      <c r="DF601" s="110"/>
      <c r="DG601" s="110"/>
      <c r="DH601" s="110"/>
      <c r="DI601" s="110"/>
      <c r="DJ601" s="110"/>
      <c r="DK601" s="110"/>
      <c r="DL601" s="110"/>
      <c r="DM601" s="110"/>
      <c r="DN601" s="110"/>
      <c r="DO601" s="110"/>
      <c r="DP601" s="110"/>
      <c r="DQ601" s="110"/>
      <c r="DR601" s="110"/>
      <c r="DS601" s="110"/>
      <c r="DT601" s="110"/>
      <c r="DU601" s="110"/>
      <c r="DV601" s="110"/>
      <c r="DW601" s="110"/>
      <c r="DX601" s="110"/>
      <c r="DY601" s="110"/>
      <c r="DZ601" s="110"/>
      <c r="EA601" s="110"/>
      <c r="EB601" s="110"/>
      <c r="EC601" s="110"/>
      <c r="ED601" s="110"/>
      <c r="EE601" s="110"/>
      <c r="EF601" s="110"/>
      <c r="EG601" s="110"/>
      <c r="EH601" s="110"/>
      <c r="EI601" s="110"/>
      <c r="EJ601" s="110"/>
      <c r="EK601" s="110"/>
      <c r="EL601" s="110"/>
      <c r="EM601" s="110"/>
      <c r="EN601" s="110"/>
      <c r="EO601" s="110"/>
      <c r="EP601" s="110"/>
      <c r="EQ601" s="110"/>
      <c r="ER601" s="110"/>
      <c r="ES601" s="110"/>
      <c r="ET601" s="110"/>
      <c r="EU601" s="110"/>
      <c r="EV601" s="110"/>
      <c r="EW601" s="110"/>
      <c r="EX601" s="110"/>
      <c r="EY601" s="110"/>
      <c r="EZ601" s="110"/>
      <c r="FA601" s="110"/>
      <c r="FB601" s="110"/>
      <c r="FC601" s="110"/>
      <c r="FD601" s="110"/>
      <c r="FE601" s="110"/>
      <c r="FF601" s="110"/>
      <c r="FG601" s="110"/>
      <c r="FH601" s="110"/>
      <c r="FI601" s="110"/>
      <c r="FJ601" s="110"/>
      <c r="FK601" s="110"/>
      <c r="FL601" s="110"/>
      <c r="FM601" s="110"/>
      <c r="FN601" s="110"/>
      <c r="FO601" s="110"/>
      <c r="FP601" s="110"/>
      <c r="FQ601" s="110"/>
      <c r="FR601" s="110"/>
      <c r="FS601" s="110"/>
      <c r="FT601" s="110"/>
      <c r="FU601" s="110"/>
      <c r="FV601" s="110"/>
      <c r="FW601" s="110"/>
      <c r="FX601" s="110"/>
      <c r="FY601" s="110"/>
      <c r="FZ601" s="110"/>
      <c r="GA601" s="110"/>
      <c r="GB601" s="110"/>
      <c r="GC601" s="110"/>
      <c r="GD601" s="110"/>
      <c r="GE601" s="110"/>
      <c r="GF601" s="110"/>
      <c r="GG601" s="110"/>
      <c r="GH601" s="110"/>
      <c r="GI601" s="110"/>
      <c r="GJ601" s="110"/>
      <c r="GK601" s="110"/>
      <c r="GL601" s="110"/>
      <c r="GM601" s="110"/>
      <c r="GN601" s="110"/>
      <c r="GO601" s="110"/>
      <c r="GP601" s="110"/>
      <c r="GQ601" s="110"/>
      <c r="GR601" s="110"/>
      <c r="GS601" s="110"/>
      <c r="GT601" s="110"/>
      <c r="GU601" s="110"/>
      <c r="GV601" s="110"/>
      <c r="GW601" s="110"/>
      <c r="GX601" s="110"/>
      <c r="GY601" s="110"/>
      <c r="GZ601" s="110"/>
      <c r="HA601" s="110"/>
      <c r="HB601" s="110"/>
      <c r="HC601" s="110"/>
      <c r="HD601" s="110"/>
      <c r="HE601" s="110"/>
      <c r="HF601" s="110"/>
      <c r="HG601" s="110"/>
      <c r="HH601" s="110"/>
      <c r="HI601" s="110"/>
      <c r="HJ601" s="110"/>
      <c r="HK601" s="110"/>
      <c r="HL601" s="110"/>
      <c r="HM601" s="110"/>
      <c r="HN601" s="110"/>
      <c r="HO601" s="110"/>
      <c r="HP601" s="110"/>
    </row>
    <row r="602" spans="1:224" ht="12.75">
      <c r="A602" s="101" t="s">
        <v>1855</v>
      </c>
      <c r="B602" s="120" t="s">
        <v>1856</v>
      </c>
      <c r="C602" s="142" t="s">
        <v>134</v>
      </c>
      <c r="D602" s="64">
        <v>598</v>
      </c>
      <c r="E602" s="64"/>
      <c r="F602" s="64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0"/>
      <c r="AC602" s="110"/>
      <c r="AD602" s="110"/>
      <c r="AE602" s="110"/>
      <c r="AF602" s="110"/>
      <c r="AG602" s="110"/>
      <c r="AH602" s="110"/>
      <c r="AI602" s="110"/>
      <c r="AJ602" s="110"/>
      <c r="AK602" s="110"/>
      <c r="AL602" s="110"/>
      <c r="AM602" s="110"/>
      <c r="AN602" s="110"/>
      <c r="AO602" s="110"/>
      <c r="AP602" s="110"/>
      <c r="AQ602" s="110"/>
      <c r="AR602" s="110"/>
      <c r="AS602" s="110"/>
      <c r="AT602" s="110"/>
      <c r="AU602" s="110"/>
      <c r="AV602" s="110"/>
      <c r="AW602" s="110"/>
      <c r="AX602" s="110"/>
      <c r="AY602" s="110"/>
      <c r="AZ602" s="110"/>
      <c r="BA602" s="110"/>
      <c r="BB602" s="110"/>
      <c r="BC602" s="110"/>
      <c r="BD602" s="110"/>
      <c r="BE602" s="110"/>
      <c r="BF602" s="110"/>
      <c r="BG602" s="110"/>
      <c r="BH602" s="110"/>
      <c r="BI602" s="110"/>
      <c r="BJ602" s="110"/>
      <c r="BK602" s="110"/>
      <c r="BL602" s="110"/>
      <c r="BM602" s="110"/>
      <c r="BN602" s="110"/>
      <c r="BO602" s="110"/>
      <c r="BP602" s="110"/>
      <c r="BQ602" s="110"/>
      <c r="BR602" s="110"/>
      <c r="BS602" s="110"/>
      <c r="BT602" s="110"/>
      <c r="BU602" s="110"/>
      <c r="BV602" s="110"/>
      <c r="BW602" s="110"/>
      <c r="BX602" s="110"/>
      <c r="BY602" s="110"/>
      <c r="BZ602" s="110"/>
      <c r="CA602" s="110"/>
      <c r="CB602" s="110"/>
      <c r="CC602" s="110"/>
      <c r="CD602" s="110"/>
      <c r="CE602" s="110"/>
      <c r="CF602" s="110"/>
      <c r="CG602" s="110"/>
      <c r="CH602" s="110"/>
      <c r="CI602" s="110"/>
      <c r="CJ602" s="110"/>
      <c r="CK602" s="110"/>
      <c r="CL602" s="110"/>
      <c r="CM602" s="110"/>
      <c r="CN602" s="110"/>
      <c r="CO602" s="110"/>
      <c r="CP602" s="110"/>
      <c r="CQ602" s="110"/>
      <c r="CR602" s="110"/>
      <c r="CS602" s="110"/>
      <c r="CT602" s="110"/>
      <c r="CU602" s="110"/>
      <c r="CV602" s="110"/>
      <c r="CW602" s="110"/>
      <c r="CX602" s="110"/>
      <c r="CY602" s="110"/>
      <c r="CZ602" s="110"/>
      <c r="DA602" s="110"/>
      <c r="DB602" s="110"/>
      <c r="DC602" s="110"/>
      <c r="DD602" s="110"/>
      <c r="DE602" s="110"/>
      <c r="DF602" s="110"/>
      <c r="DG602" s="110"/>
      <c r="DH602" s="110"/>
      <c r="DI602" s="110"/>
      <c r="DJ602" s="110"/>
      <c r="DK602" s="110"/>
      <c r="DL602" s="110"/>
      <c r="DM602" s="110"/>
      <c r="DN602" s="110"/>
      <c r="DO602" s="110"/>
      <c r="DP602" s="110"/>
      <c r="DQ602" s="110"/>
      <c r="DR602" s="110"/>
      <c r="DS602" s="110"/>
      <c r="DT602" s="110"/>
      <c r="DU602" s="110"/>
      <c r="DV602" s="110"/>
      <c r="DW602" s="110"/>
      <c r="DX602" s="110"/>
      <c r="DY602" s="110"/>
      <c r="DZ602" s="110"/>
      <c r="EA602" s="110"/>
      <c r="EB602" s="110"/>
      <c r="EC602" s="110"/>
      <c r="ED602" s="110"/>
      <c r="EE602" s="110"/>
      <c r="EF602" s="110"/>
      <c r="EG602" s="110"/>
      <c r="EH602" s="110"/>
      <c r="EI602" s="110"/>
      <c r="EJ602" s="110"/>
      <c r="EK602" s="110"/>
      <c r="EL602" s="110"/>
      <c r="EM602" s="110"/>
      <c r="EN602" s="110"/>
      <c r="EO602" s="110"/>
      <c r="EP602" s="110"/>
      <c r="EQ602" s="110"/>
      <c r="ER602" s="110"/>
      <c r="ES602" s="110"/>
      <c r="ET602" s="110"/>
      <c r="EU602" s="110"/>
      <c r="EV602" s="110"/>
      <c r="EW602" s="110"/>
      <c r="EX602" s="110"/>
      <c r="EY602" s="110"/>
      <c r="EZ602" s="110"/>
      <c r="FA602" s="110"/>
      <c r="FB602" s="110"/>
      <c r="FC602" s="110"/>
      <c r="FD602" s="110"/>
      <c r="FE602" s="110"/>
      <c r="FF602" s="110"/>
      <c r="FG602" s="110"/>
      <c r="FH602" s="110"/>
      <c r="FI602" s="110"/>
      <c r="FJ602" s="110"/>
      <c r="FK602" s="110"/>
      <c r="FL602" s="110"/>
      <c r="FM602" s="110"/>
      <c r="FN602" s="110"/>
      <c r="FO602" s="110"/>
      <c r="FP602" s="110"/>
      <c r="FQ602" s="110"/>
      <c r="FR602" s="110"/>
      <c r="FS602" s="110"/>
      <c r="FT602" s="110"/>
      <c r="FU602" s="110"/>
      <c r="FV602" s="110"/>
      <c r="FW602" s="110"/>
      <c r="FX602" s="110"/>
      <c r="FY602" s="110"/>
      <c r="FZ602" s="110"/>
      <c r="GA602" s="110"/>
      <c r="GB602" s="110"/>
      <c r="GC602" s="110"/>
      <c r="GD602" s="110"/>
      <c r="GE602" s="110"/>
      <c r="GF602" s="110"/>
      <c r="GG602" s="110"/>
      <c r="GH602" s="110"/>
      <c r="GI602" s="110"/>
      <c r="GJ602" s="110"/>
      <c r="GK602" s="110"/>
      <c r="GL602" s="110"/>
      <c r="GM602" s="110"/>
      <c r="GN602" s="110"/>
      <c r="GO602" s="110"/>
      <c r="GP602" s="110"/>
      <c r="GQ602" s="110"/>
      <c r="GR602" s="110"/>
      <c r="GS602" s="110"/>
      <c r="GT602" s="110"/>
      <c r="GU602" s="110"/>
      <c r="GV602" s="110"/>
      <c r="GW602" s="110"/>
      <c r="GX602" s="110"/>
      <c r="GY602" s="110"/>
      <c r="GZ602" s="110"/>
      <c r="HA602" s="110"/>
      <c r="HB602" s="110"/>
      <c r="HC602" s="110"/>
      <c r="HD602" s="110"/>
      <c r="HE602" s="110"/>
      <c r="HF602" s="110"/>
      <c r="HG602" s="110"/>
      <c r="HH602" s="110"/>
      <c r="HI602" s="110"/>
      <c r="HJ602" s="110"/>
      <c r="HK602" s="110"/>
      <c r="HL602" s="110"/>
      <c r="HM602" s="110"/>
      <c r="HN602" s="110"/>
      <c r="HO602" s="110"/>
      <c r="HP602" s="110"/>
    </row>
    <row r="603" spans="1:224" ht="12.75">
      <c r="A603" s="101" t="s">
        <v>2703</v>
      </c>
      <c r="B603" s="120" t="s">
        <v>2704</v>
      </c>
      <c r="C603" s="142" t="s">
        <v>157</v>
      </c>
      <c r="D603" s="64"/>
      <c r="E603" s="64"/>
      <c r="F603" s="64">
        <v>30000</v>
      </c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  <c r="AA603" s="110"/>
      <c r="AB603" s="110"/>
      <c r="AC603" s="110"/>
      <c r="AD603" s="110"/>
      <c r="AE603" s="110"/>
      <c r="AF603" s="110"/>
      <c r="AG603" s="110"/>
      <c r="AH603" s="110"/>
      <c r="AI603" s="110"/>
      <c r="AJ603" s="110"/>
      <c r="AK603" s="110"/>
      <c r="AL603" s="110"/>
      <c r="AM603" s="110"/>
      <c r="AN603" s="110"/>
      <c r="AO603" s="110"/>
      <c r="AP603" s="110"/>
      <c r="AQ603" s="110"/>
      <c r="AR603" s="110"/>
      <c r="AS603" s="110"/>
      <c r="AT603" s="110"/>
      <c r="AU603" s="110"/>
      <c r="AV603" s="110"/>
      <c r="AW603" s="110"/>
      <c r="AX603" s="110"/>
      <c r="AY603" s="110"/>
      <c r="AZ603" s="110"/>
      <c r="BA603" s="110"/>
      <c r="BB603" s="110"/>
      <c r="BC603" s="110"/>
      <c r="BD603" s="110"/>
      <c r="BE603" s="110"/>
      <c r="BF603" s="110"/>
      <c r="BG603" s="110"/>
      <c r="BH603" s="110"/>
      <c r="BI603" s="110"/>
      <c r="BJ603" s="110"/>
      <c r="BK603" s="110"/>
      <c r="BL603" s="110"/>
      <c r="BM603" s="110"/>
      <c r="BN603" s="110"/>
      <c r="BO603" s="110"/>
      <c r="BP603" s="110"/>
      <c r="BQ603" s="110"/>
      <c r="BR603" s="110"/>
      <c r="BS603" s="110"/>
      <c r="BT603" s="110"/>
      <c r="BU603" s="110"/>
      <c r="BV603" s="110"/>
      <c r="BW603" s="110"/>
      <c r="BX603" s="110"/>
      <c r="BY603" s="110"/>
      <c r="BZ603" s="110"/>
      <c r="CA603" s="110"/>
      <c r="CB603" s="110"/>
      <c r="CC603" s="110"/>
      <c r="CD603" s="110"/>
      <c r="CE603" s="110"/>
      <c r="CF603" s="110"/>
      <c r="CG603" s="110"/>
      <c r="CH603" s="110"/>
      <c r="CI603" s="110"/>
      <c r="CJ603" s="110"/>
      <c r="CK603" s="110"/>
      <c r="CL603" s="110"/>
      <c r="CM603" s="110"/>
      <c r="CN603" s="110"/>
      <c r="CO603" s="110"/>
      <c r="CP603" s="110"/>
      <c r="CQ603" s="110"/>
      <c r="CR603" s="110"/>
      <c r="CS603" s="110"/>
      <c r="CT603" s="110"/>
      <c r="CU603" s="110"/>
      <c r="CV603" s="110"/>
      <c r="CW603" s="110"/>
      <c r="CX603" s="110"/>
      <c r="CY603" s="110"/>
      <c r="CZ603" s="110"/>
      <c r="DA603" s="110"/>
      <c r="DB603" s="110"/>
      <c r="DC603" s="110"/>
      <c r="DD603" s="110"/>
      <c r="DE603" s="110"/>
      <c r="DF603" s="110"/>
      <c r="DG603" s="110"/>
      <c r="DH603" s="110"/>
      <c r="DI603" s="110"/>
      <c r="DJ603" s="110"/>
      <c r="DK603" s="110"/>
      <c r="DL603" s="110"/>
      <c r="DM603" s="110"/>
      <c r="DN603" s="110"/>
      <c r="DO603" s="110"/>
      <c r="DP603" s="110"/>
      <c r="DQ603" s="110"/>
      <c r="DR603" s="110"/>
      <c r="DS603" s="110"/>
      <c r="DT603" s="110"/>
      <c r="DU603" s="110"/>
      <c r="DV603" s="110"/>
      <c r="DW603" s="110"/>
      <c r="DX603" s="110"/>
      <c r="DY603" s="110"/>
      <c r="DZ603" s="110"/>
      <c r="EA603" s="110"/>
      <c r="EB603" s="110"/>
      <c r="EC603" s="110"/>
      <c r="ED603" s="110"/>
      <c r="EE603" s="110"/>
      <c r="EF603" s="110"/>
      <c r="EG603" s="110"/>
      <c r="EH603" s="110"/>
      <c r="EI603" s="110"/>
      <c r="EJ603" s="110"/>
      <c r="EK603" s="110"/>
      <c r="EL603" s="110"/>
      <c r="EM603" s="110"/>
      <c r="EN603" s="110"/>
      <c r="EO603" s="110"/>
      <c r="EP603" s="110"/>
      <c r="EQ603" s="110"/>
      <c r="ER603" s="110"/>
      <c r="ES603" s="110"/>
      <c r="ET603" s="110"/>
      <c r="EU603" s="110"/>
      <c r="EV603" s="110"/>
      <c r="EW603" s="110"/>
      <c r="EX603" s="110"/>
      <c r="EY603" s="110"/>
      <c r="EZ603" s="110"/>
      <c r="FA603" s="110"/>
      <c r="FB603" s="110"/>
      <c r="FC603" s="110"/>
      <c r="FD603" s="110"/>
      <c r="FE603" s="110"/>
      <c r="FF603" s="110"/>
      <c r="FG603" s="110"/>
      <c r="FH603" s="110"/>
      <c r="FI603" s="110"/>
      <c r="FJ603" s="110"/>
      <c r="FK603" s="110"/>
      <c r="FL603" s="110"/>
      <c r="FM603" s="110"/>
      <c r="FN603" s="110"/>
      <c r="FO603" s="110"/>
      <c r="FP603" s="110"/>
      <c r="FQ603" s="110"/>
      <c r="FR603" s="110"/>
      <c r="FS603" s="110"/>
      <c r="FT603" s="110"/>
      <c r="FU603" s="110"/>
      <c r="FV603" s="110"/>
      <c r="FW603" s="110"/>
      <c r="FX603" s="110"/>
      <c r="FY603" s="110"/>
      <c r="FZ603" s="110"/>
      <c r="GA603" s="110"/>
      <c r="GB603" s="110"/>
      <c r="GC603" s="110"/>
      <c r="GD603" s="110"/>
      <c r="GE603" s="110"/>
      <c r="GF603" s="110"/>
      <c r="GG603" s="110"/>
      <c r="GH603" s="110"/>
      <c r="GI603" s="110"/>
      <c r="GJ603" s="110"/>
      <c r="GK603" s="110"/>
      <c r="GL603" s="110"/>
      <c r="GM603" s="110"/>
      <c r="GN603" s="110"/>
      <c r="GO603" s="110"/>
      <c r="GP603" s="110"/>
      <c r="GQ603" s="110"/>
      <c r="GR603" s="110"/>
      <c r="GS603" s="110"/>
      <c r="GT603" s="110"/>
      <c r="GU603" s="110"/>
      <c r="GV603" s="110"/>
      <c r="GW603" s="110"/>
      <c r="GX603" s="110"/>
      <c r="GY603" s="110"/>
      <c r="GZ603" s="110"/>
      <c r="HA603" s="110"/>
      <c r="HB603" s="110"/>
      <c r="HC603" s="110"/>
      <c r="HD603" s="110"/>
      <c r="HE603" s="110"/>
      <c r="HF603" s="110"/>
      <c r="HG603" s="110"/>
      <c r="HH603" s="110"/>
      <c r="HI603" s="110"/>
      <c r="HJ603" s="110"/>
      <c r="HK603" s="110"/>
      <c r="HL603" s="110"/>
      <c r="HM603" s="110"/>
      <c r="HN603" s="110"/>
      <c r="HO603" s="110"/>
      <c r="HP603" s="110"/>
    </row>
    <row r="604" spans="1:224" ht="12.75">
      <c r="A604" s="125" t="s">
        <v>1011</v>
      </c>
      <c r="B604" s="126" t="s">
        <v>42</v>
      </c>
      <c r="C604" s="127"/>
      <c r="D604" s="76">
        <f>SUM(D605+D612+D625+D628+D665)</f>
        <v>9709764.49</v>
      </c>
      <c r="E604" s="76">
        <f>SUM(E605+E612+E625+E628+E665)</f>
        <v>9966446.15</v>
      </c>
      <c r="F604" s="76">
        <f>SUM(F605+F612+F625+F628+F665)</f>
        <v>7791563.08</v>
      </c>
      <c r="G604" s="197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  <c r="AA604" s="110"/>
      <c r="AB604" s="110"/>
      <c r="AC604" s="110"/>
      <c r="AD604" s="110"/>
      <c r="AE604" s="110"/>
      <c r="AF604" s="110"/>
      <c r="AG604" s="110"/>
      <c r="AH604" s="110"/>
      <c r="AI604" s="110"/>
      <c r="AJ604" s="110"/>
      <c r="AK604" s="110"/>
      <c r="AL604" s="110"/>
      <c r="AM604" s="110"/>
      <c r="AN604" s="110"/>
      <c r="AO604" s="110"/>
      <c r="AP604" s="110"/>
      <c r="AQ604" s="110"/>
      <c r="AR604" s="110"/>
      <c r="AS604" s="110"/>
      <c r="AT604" s="110"/>
      <c r="AU604" s="110"/>
      <c r="AV604" s="110"/>
      <c r="AW604" s="110"/>
      <c r="AX604" s="110"/>
      <c r="AY604" s="110"/>
      <c r="AZ604" s="110"/>
      <c r="BA604" s="110"/>
      <c r="BB604" s="110"/>
      <c r="BC604" s="110"/>
      <c r="BD604" s="110"/>
      <c r="BE604" s="110"/>
      <c r="BF604" s="110"/>
      <c r="BG604" s="110"/>
      <c r="BH604" s="110"/>
      <c r="BI604" s="110"/>
      <c r="BJ604" s="110"/>
      <c r="BK604" s="110"/>
      <c r="BL604" s="110"/>
      <c r="BM604" s="110"/>
      <c r="BN604" s="110"/>
      <c r="BO604" s="110"/>
      <c r="BP604" s="110"/>
      <c r="BQ604" s="110"/>
      <c r="BR604" s="110"/>
      <c r="BS604" s="110"/>
      <c r="BT604" s="110"/>
      <c r="BU604" s="110"/>
      <c r="BV604" s="110"/>
      <c r="BW604" s="110"/>
      <c r="BX604" s="110"/>
      <c r="BY604" s="110"/>
      <c r="BZ604" s="110"/>
      <c r="CA604" s="110"/>
      <c r="CB604" s="110"/>
      <c r="CC604" s="110"/>
      <c r="CD604" s="110"/>
      <c r="CE604" s="110"/>
      <c r="CF604" s="110"/>
      <c r="CG604" s="110"/>
      <c r="CH604" s="110"/>
      <c r="CI604" s="110"/>
      <c r="CJ604" s="110"/>
      <c r="CK604" s="110"/>
      <c r="CL604" s="110"/>
      <c r="CM604" s="110"/>
      <c r="CN604" s="110"/>
      <c r="CO604" s="110"/>
      <c r="CP604" s="110"/>
      <c r="CQ604" s="110"/>
      <c r="CR604" s="110"/>
      <c r="CS604" s="110"/>
      <c r="CT604" s="110"/>
      <c r="CU604" s="110"/>
      <c r="CV604" s="110"/>
      <c r="CW604" s="110"/>
      <c r="CX604" s="110"/>
      <c r="CY604" s="110"/>
      <c r="CZ604" s="110"/>
      <c r="DA604" s="110"/>
      <c r="DB604" s="110"/>
      <c r="DC604" s="110"/>
      <c r="DD604" s="110"/>
      <c r="DE604" s="110"/>
      <c r="DF604" s="110"/>
      <c r="DG604" s="110"/>
      <c r="DH604" s="110"/>
      <c r="DI604" s="110"/>
      <c r="DJ604" s="110"/>
      <c r="DK604" s="110"/>
      <c r="DL604" s="110"/>
      <c r="DM604" s="110"/>
      <c r="DN604" s="110"/>
      <c r="DO604" s="110"/>
      <c r="DP604" s="110"/>
      <c r="DQ604" s="110"/>
      <c r="DR604" s="110"/>
      <c r="DS604" s="110"/>
      <c r="DT604" s="110"/>
      <c r="DU604" s="110"/>
      <c r="DV604" s="110"/>
      <c r="DW604" s="110"/>
      <c r="DX604" s="110"/>
      <c r="DY604" s="110"/>
      <c r="DZ604" s="110"/>
      <c r="EA604" s="110"/>
      <c r="EB604" s="110"/>
      <c r="EC604" s="110"/>
      <c r="ED604" s="110"/>
      <c r="EE604" s="110"/>
      <c r="EF604" s="110"/>
      <c r="EG604" s="110"/>
      <c r="EH604" s="110"/>
      <c r="EI604" s="110"/>
      <c r="EJ604" s="110"/>
      <c r="EK604" s="110"/>
      <c r="EL604" s="110"/>
      <c r="EM604" s="110"/>
      <c r="EN604" s="110"/>
      <c r="EO604" s="110"/>
      <c r="EP604" s="110"/>
      <c r="EQ604" s="110"/>
      <c r="ER604" s="110"/>
      <c r="ES604" s="110"/>
      <c r="ET604" s="110"/>
      <c r="EU604" s="110"/>
      <c r="EV604" s="110"/>
      <c r="EW604" s="110"/>
      <c r="EX604" s="110"/>
      <c r="EY604" s="110"/>
      <c r="EZ604" s="110"/>
      <c r="FA604" s="110"/>
      <c r="FB604" s="110"/>
      <c r="FC604" s="110"/>
      <c r="FD604" s="110"/>
      <c r="FE604" s="110"/>
      <c r="FF604" s="110"/>
      <c r="FG604" s="110"/>
      <c r="FH604" s="110"/>
      <c r="FI604" s="110"/>
      <c r="FJ604" s="110"/>
      <c r="FK604" s="110"/>
      <c r="FL604" s="110"/>
      <c r="FM604" s="110"/>
      <c r="FN604" s="110"/>
      <c r="FO604" s="110"/>
      <c r="FP604" s="110"/>
      <c r="FQ604" s="110"/>
      <c r="FR604" s="110"/>
      <c r="FS604" s="110"/>
      <c r="FT604" s="110"/>
      <c r="FU604" s="110"/>
      <c r="FV604" s="110"/>
      <c r="FW604" s="110"/>
      <c r="FX604" s="110"/>
      <c r="FY604" s="110"/>
      <c r="FZ604" s="110"/>
      <c r="GA604" s="110"/>
      <c r="GB604" s="110"/>
      <c r="GC604" s="110"/>
      <c r="GD604" s="110"/>
      <c r="GE604" s="110"/>
      <c r="GF604" s="110"/>
      <c r="GG604" s="110"/>
      <c r="GH604" s="110"/>
      <c r="GI604" s="110"/>
      <c r="GJ604" s="110"/>
      <c r="GK604" s="110"/>
      <c r="GL604" s="110"/>
      <c r="GM604" s="110"/>
      <c r="GN604" s="110"/>
      <c r="GO604" s="110"/>
      <c r="GP604" s="110"/>
      <c r="GQ604" s="110"/>
      <c r="GR604" s="110"/>
      <c r="GS604" s="110"/>
      <c r="GT604" s="110"/>
      <c r="GU604" s="110"/>
      <c r="GV604" s="110"/>
      <c r="GW604" s="110"/>
      <c r="GX604" s="110"/>
      <c r="GY604" s="110"/>
      <c r="GZ604" s="110"/>
      <c r="HA604" s="110"/>
      <c r="HB604" s="110"/>
      <c r="HC604" s="110"/>
      <c r="HD604" s="110"/>
      <c r="HE604" s="110"/>
      <c r="HF604" s="110"/>
      <c r="HG604" s="110"/>
      <c r="HH604" s="110"/>
      <c r="HI604" s="110"/>
      <c r="HJ604" s="110"/>
      <c r="HK604" s="110"/>
      <c r="HL604" s="110"/>
      <c r="HM604" s="110"/>
      <c r="HN604" s="110"/>
      <c r="HO604" s="110"/>
      <c r="HP604" s="110"/>
    </row>
    <row r="605" spans="1:224" ht="12.75">
      <c r="A605" s="128" t="s">
        <v>1012</v>
      </c>
      <c r="B605" s="129" t="s">
        <v>1013</v>
      </c>
      <c r="C605" s="130"/>
      <c r="D605" s="131">
        <f aca="true" t="shared" si="5" ref="D605:F606">SUM(D606)</f>
        <v>1514988.68</v>
      </c>
      <c r="E605" s="131">
        <f t="shared" si="5"/>
        <v>5051581.95</v>
      </c>
      <c r="F605" s="131">
        <f t="shared" si="5"/>
        <v>4391904.61</v>
      </c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0"/>
      <c r="AC605" s="110"/>
      <c r="AD605" s="110"/>
      <c r="AE605" s="110"/>
      <c r="AF605" s="110"/>
      <c r="AG605" s="110"/>
      <c r="AH605" s="110"/>
      <c r="AI605" s="110"/>
      <c r="AJ605" s="110"/>
      <c r="AK605" s="110"/>
      <c r="AL605" s="110"/>
      <c r="AM605" s="110"/>
      <c r="AN605" s="110"/>
      <c r="AO605" s="110"/>
      <c r="AP605" s="110"/>
      <c r="AQ605" s="110"/>
      <c r="AR605" s="110"/>
      <c r="AS605" s="110"/>
      <c r="AT605" s="110"/>
      <c r="AU605" s="110"/>
      <c r="AV605" s="110"/>
      <c r="AW605" s="110"/>
      <c r="AX605" s="110"/>
      <c r="AY605" s="110"/>
      <c r="AZ605" s="110"/>
      <c r="BA605" s="110"/>
      <c r="BB605" s="110"/>
      <c r="BC605" s="110"/>
      <c r="BD605" s="110"/>
      <c r="BE605" s="110"/>
      <c r="BF605" s="110"/>
      <c r="BG605" s="110"/>
      <c r="BH605" s="110"/>
      <c r="BI605" s="110"/>
      <c r="BJ605" s="110"/>
      <c r="BK605" s="110"/>
      <c r="BL605" s="110"/>
      <c r="BM605" s="110"/>
      <c r="BN605" s="110"/>
      <c r="BO605" s="110"/>
      <c r="BP605" s="110"/>
      <c r="BQ605" s="110"/>
      <c r="BR605" s="110"/>
      <c r="BS605" s="110"/>
      <c r="BT605" s="110"/>
      <c r="BU605" s="110"/>
      <c r="BV605" s="110"/>
      <c r="BW605" s="110"/>
      <c r="BX605" s="110"/>
      <c r="BY605" s="110"/>
      <c r="BZ605" s="110"/>
      <c r="CA605" s="110"/>
      <c r="CB605" s="110"/>
      <c r="CC605" s="110"/>
      <c r="CD605" s="110"/>
      <c r="CE605" s="110"/>
      <c r="CF605" s="110"/>
      <c r="CG605" s="110"/>
      <c r="CH605" s="110"/>
      <c r="CI605" s="110"/>
      <c r="CJ605" s="110"/>
      <c r="CK605" s="110"/>
      <c r="CL605" s="110"/>
      <c r="CM605" s="110"/>
      <c r="CN605" s="110"/>
      <c r="CO605" s="110"/>
      <c r="CP605" s="110"/>
      <c r="CQ605" s="110"/>
      <c r="CR605" s="110"/>
      <c r="CS605" s="110"/>
      <c r="CT605" s="110"/>
      <c r="CU605" s="110"/>
      <c r="CV605" s="110"/>
      <c r="CW605" s="110"/>
      <c r="CX605" s="110"/>
      <c r="CY605" s="110"/>
      <c r="CZ605" s="110"/>
      <c r="DA605" s="110"/>
      <c r="DB605" s="110"/>
      <c r="DC605" s="110"/>
      <c r="DD605" s="110"/>
      <c r="DE605" s="110"/>
      <c r="DF605" s="110"/>
      <c r="DG605" s="110"/>
      <c r="DH605" s="110"/>
      <c r="DI605" s="110"/>
      <c r="DJ605" s="110"/>
      <c r="DK605" s="110"/>
      <c r="DL605" s="110"/>
      <c r="DM605" s="110"/>
      <c r="DN605" s="110"/>
      <c r="DO605" s="110"/>
      <c r="DP605" s="110"/>
      <c r="DQ605" s="110"/>
      <c r="DR605" s="110"/>
      <c r="DS605" s="110"/>
      <c r="DT605" s="110"/>
      <c r="DU605" s="110"/>
      <c r="DV605" s="110"/>
      <c r="DW605" s="110"/>
      <c r="DX605" s="110"/>
      <c r="DY605" s="110"/>
      <c r="DZ605" s="110"/>
      <c r="EA605" s="110"/>
      <c r="EB605" s="110"/>
      <c r="EC605" s="110"/>
      <c r="ED605" s="110"/>
      <c r="EE605" s="110"/>
      <c r="EF605" s="110"/>
      <c r="EG605" s="110"/>
      <c r="EH605" s="110"/>
      <c r="EI605" s="110"/>
      <c r="EJ605" s="110"/>
      <c r="EK605" s="110"/>
      <c r="EL605" s="110"/>
      <c r="EM605" s="110"/>
      <c r="EN605" s="110"/>
      <c r="EO605" s="110"/>
      <c r="EP605" s="110"/>
      <c r="EQ605" s="110"/>
      <c r="ER605" s="110"/>
      <c r="ES605" s="110"/>
      <c r="ET605" s="110"/>
      <c r="EU605" s="110"/>
      <c r="EV605" s="110"/>
      <c r="EW605" s="110"/>
      <c r="EX605" s="110"/>
      <c r="EY605" s="110"/>
      <c r="EZ605" s="110"/>
      <c r="FA605" s="110"/>
      <c r="FB605" s="110"/>
      <c r="FC605" s="110"/>
      <c r="FD605" s="110"/>
      <c r="FE605" s="110"/>
      <c r="FF605" s="110"/>
      <c r="FG605" s="110"/>
      <c r="FH605" s="110"/>
      <c r="FI605" s="110"/>
      <c r="FJ605" s="110"/>
      <c r="FK605" s="110"/>
      <c r="FL605" s="110"/>
      <c r="FM605" s="110"/>
      <c r="FN605" s="110"/>
      <c r="FO605" s="110"/>
      <c r="FP605" s="110"/>
      <c r="FQ605" s="110"/>
      <c r="FR605" s="110"/>
      <c r="FS605" s="110"/>
      <c r="FT605" s="110"/>
      <c r="FU605" s="110"/>
      <c r="FV605" s="110"/>
      <c r="FW605" s="110"/>
      <c r="FX605" s="110"/>
      <c r="FY605" s="110"/>
      <c r="FZ605" s="110"/>
      <c r="GA605" s="110"/>
      <c r="GB605" s="110"/>
      <c r="GC605" s="110"/>
      <c r="GD605" s="110"/>
      <c r="GE605" s="110"/>
      <c r="GF605" s="110"/>
      <c r="GG605" s="110"/>
      <c r="GH605" s="110"/>
      <c r="GI605" s="110"/>
      <c r="GJ605" s="110"/>
      <c r="GK605" s="110"/>
      <c r="GL605" s="110"/>
      <c r="GM605" s="110"/>
      <c r="GN605" s="110"/>
      <c r="GO605" s="110"/>
      <c r="GP605" s="110"/>
      <c r="GQ605" s="110"/>
      <c r="GR605" s="110"/>
      <c r="GS605" s="110"/>
      <c r="GT605" s="110"/>
      <c r="GU605" s="110"/>
      <c r="GV605" s="110"/>
      <c r="GW605" s="110"/>
      <c r="GX605" s="110"/>
      <c r="GY605" s="110"/>
      <c r="GZ605" s="110"/>
      <c r="HA605" s="110"/>
      <c r="HB605" s="110"/>
      <c r="HC605" s="110"/>
      <c r="HD605" s="110"/>
      <c r="HE605" s="110"/>
      <c r="HF605" s="110"/>
      <c r="HG605" s="110"/>
      <c r="HH605" s="110"/>
      <c r="HI605" s="110"/>
      <c r="HJ605" s="110"/>
      <c r="HK605" s="110"/>
      <c r="HL605" s="110"/>
      <c r="HM605" s="110"/>
      <c r="HN605" s="110"/>
      <c r="HO605" s="110"/>
      <c r="HP605" s="110"/>
    </row>
    <row r="606" spans="1:224" ht="12.75">
      <c r="A606" s="132" t="s">
        <v>1014</v>
      </c>
      <c r="B606" s="133" t="s">
        <v>1015</v>
      </c>
      <c r="C606" s="134"/>
      <c r="D606" s="131">
        <f t="shared" si="5"/>
        <v>1514988.68</v>
      </c>
      <c r="E606" s="131">
        <f t="shared" si="5"/>
        <v>5051581.95</v>
      </c>
      <c r="F606" s="131">
        <f t="shared" si="5"/>
        <v>4391904.61</v>
      </c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0"/>
      <c r="AC606" s="110"/>
      <c r="AD606" s="110"/>
      <c r="AE606" s="110"/>
      <c r="AF606" s="110"/>
      <c r="AG606" s="110"/>
      <c r="AH606" s="110"/>
      <c r="AI606" s="110"/>
      <c r="AJ606" s="110"/>
      <c r="AK606" s="110"/>
      <c r="AL606" s="110"/>
      <c r="AM606" s="110"/>
      <c r="AN606" s="110"/>
      <c r="AO606" s="110"/>
      <c r="AP606" s="110"/>
      <c r="AQ606" s="110"/>
      <c r="AR606" s="110"/>
      <c r="AS606" s="110"/>
      <c r="AT606" s="110"/>
      <c r="AU606" s="110"/>
      <c r="AV606" s="110"/>
      <c r="AW606" s="110"/>
      <c r="AX606" s="110"/>
      <c r="AY606" s="110"/>
      <c r="AZ606" s="110"/>
      <c r="BA606" s="110"/>
      <c r="BB606" s="110"/>
      <c r="BC606" s="110"/>
      <c r="BD606" s="110"/>
      <c r="BE606" s="110"/>
      <c r="BF606" s="110"/>
      <c r="BG606" s="110"/>
      <c r="BH606" s="110"/>
      <c r="BI606" s="110"/>
      <c r="BJ606" s="110"/>
      <c r="BK606" s="110"/>
      <c r="BL606" s="110"/>
      <c r="BM606" s="110"/>
      <c r="BN606" s="110"/>
      <c r="BO606" s="110"/>
      <c r="BP606" s="110"/>
      <c r="BQ606" s="110"/>
      <c r="BR606" s="110"/>
      <c r="BS606" s="110"/>
      <c r="BT606" s="110"/>
      <c r="BU606" s="110"/>
      <c r="BV606" s="110"/>
      <c r="BW606" s="110"/>
      <c r="BX606" s="110"/>
      <c r="BY606" s="110"/>
      <c r="BZ606" s="110"/>
      <c r="CA606" s="110"/>
      <c r="CB606" s="110"/>
      <c r="CC606" s="110"/>
      <c r="CD606" s="110"/>
      <c r="CE606" s="110"/>
      <c r="CF606" s="110"/>
      <c r="CG606" s="110"/>
      <c r="CH606" s="110"/>
      <c r="CI606" s="110"/>
      <c r="CJ606" s="110"/>
      <c r="CK606" s="110"/>
      <c r="CL606" s="110"/>
      <c r="CM606" s="110"/>
      <c r="CN606" s="110"/>
      <c r="CO606" s="110"/>
      <c r="CP606" s="110"/>
      <c r="CQ606" s="110"/>
      <c r="CR606" s="110"/>
      <c r="CS606" s="110"/>
      <c r="CT606" s="110"/>
      <c r="CU606" s="110"/>
      <c r="CV606" s="110"/>
      <c r="CW606" s="110"/>
      <c r="CX606" s="110"/>
      <c r="CY606" s="110"/>
      <c r="CZ606" s="110"/>
      <c r="DA606" s="110"/>
      <c r="DB606" s="110"/>
      <c r="DC606" s="110"/>
      <c r="DD606" s="110"/>
      <c r="DE606" s="110"/>
      <c r="DF606" s="110"/>
      <c r="DG606" s="110"/>
      <c r="DH606" s="110"/>
      <c r="DI606" s="110"/>
      <c r="DJ606" s="110"/>
      <c r="DK606" s="110"/>
      <c r="DL606" s="110"/>
      <c r="DM606" s="110"/>
      <c r="DN606" s="110"/>
      <c r="DO606" s="110"/>
      <c r="DP606" s="110"/>
      <c r="DQ606" s="110"/>
      <c r="DR606" s="110"/>
      <c r="DS606" s="110"/>
      <c r="DT606" s="110"/>
      <c r="DU606" s="110"/>
      <c r="DV606" s="110"/>
      <c r="DW606" s="110"/>
      <c r="DX606" s="110"/>
      <c r="DY606" s="110"/>
      <c r="DZ606" s="110"/>
      <c r="EA606" s="110"/>
      <c r="EB606" s="110"/>
      <c r="EC606" s="110"/>
      <c r="ED606" s="110"/>
      <c r="EE606" s="110"/>
      <c r="EF606" s="110"/>
      <c r="EG606" s="110"/>
      <c r="EH606" s="110"/>
      <c r="EI606" s="110"/>
      <c r="EJ606" s="110"/>
      <c r="EK606" s="110"/>
      <c r="EL606" s="110"/>
      <c r="EM606" s="110"/>
      <c r="EN606" s="110"/>
      <c r="EO606" s="110"/>
      <c r="EP606" s="110"/>
      <c r="EQ606" s="110"/>
      <c r="ER606" s="110"/>
      <c r="ES606" s="110"/>
      <c r="ET606" s="110"/>
      <c r="EU606" s="110"/>
      <c r="EV606" s="110"/>
      <c r="EW606" s="110"/>
      <c r="EX606" s="110"/>
      <c r="EY606" s="110"/>
      <c r="EZ606" s="110"/>
      <c r="FA606" s="110"/>
      <c r="FB606" s="110"/>
      <c r="FC606" s="110"/>
      <c r="FD606" s="110"/>
      <c r="FE606" s="110"/>
      <c r="FF606" s="110"/>
      <c r="FG606" s="110"/>
      <c r="FH606" s="110"/>
      <c r="FI606" s="110"/>
      <c r="FJ606" s="110"/>
      <c r="FK606" s="110"/>
      <c r="FL606" s="110"/>
      <c r="FM606" s="110"/>
      <c r="FN606" s="110"/>
      <c r="FO606" s="110"/>
      <c r="FP606" s="110"/>
      <c r="FQ606" s="110"/>
      <c r="FR606" s="110"/>
      <c r="FS606" s="110"/>
      <c r="FT606" s="110"/>
      <c r="FU606" s="110"/>
      <c r="FV606" s="110"/>
      <c r="FW606" s="110"/>
      <c r="FX606" s="110"/>
      <c r="FY606" s="110"/>
      <c r="FZ606" s="110"/>
      <c r="GA606" s="110"/>
      <c r="GB606" s="110"/>
      <c r="GC606" s="110"/>
      <c r="GD606" s="110"/>
      <c r="GE606" s="110"/>
      <c r="GF606" s="110"/>
      <c r="GG606" s="110"/>
      <c r="GH606" s="110"/>
      <c r="GI606" s="110"/>
      <c r="GJ606" s="110"/>
      <c r="GK606" s="110"/>
      <c r="GL606" s="110"/>
      <c r="GM606" s="110"/>
      <c r="GN606" s="110"/>
      <c r="GO606" s="110"/>
      <c r="GP606" s="110"/>
      <c r="GQ606" s="110"/>
      <c r="GR606" s="110"/>
      <c r="GS606" s="110"/>
      <c r="GT606" s="110"/>
      <c r="GU606" s="110"/>
      <c r="GV606" s="110"/>
      <c r="GW606" s="110"/>
      <c r="GX606" s="110"/>
      <c r="GY606" s="110"/>
      <c r="GZ606" s="110"/>
      <c r="HA606" s="110"/>
      <c r="HB606" s="110"/>
      <c r="HC606" s="110"/>
      <c r="HD606" s="110"/>
      <c r="HE606" s="110"/>
      <c r="HF606" s="110"/>
      <c r="HG606" s="110"/>
      <c r="HH606" s="110"/>
      <c r="HI606" s="110"/>
      <c r="HJ606" s="110"/>
      <c r="HK606" s="110"/>
      <c r="HL606" s="110"/>
      <c r="HM606" s="110"/>
      <c r="HN606" s="110"/>
      <c r="HO606" s="110"/>
      <c r="HP606" s="110"/>
    </row>
    <row r="607" spans="1:224" ht="12.75">
      <c r="A607" s="135" t="s">
        <v>1016</v>
      </c>
      <c r="B607" s="136" t="s">
        <v>1017</v>
      </c>
      <c r="C607" s="137"/>
      <c r="D607" s="138">
        <f>D608</f>
        <v>1514988.68</v>
      </c>
      <c r="E607" s="138">
        <f>E608</f>
        <v>5051581.95</v>
      </c>
      <c r="F607" s="138">
        <f>F608</f>
        <v>4391904.61</v>
      </c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  <c r="AA607" s="110"/>
      <c r="AB607" s="110"/>
      <c r="AC607" s="110"/>
      <c r="AD607" s="110"/>
      <c r="AE607" s="110"/>
      <c r="AF607" s="110"/>
      <c r="AG607" s="110"/>
      <c r="AH607" s="110"/>
      <c r="AI607" s="110"/>
      <c r="AJ607" s="110"/>
      <c r="AK607" s="110"/>
      <c r="AL607" s="110"/>
      <c r="AM607" s="110"/>
      <c r="AN607" s="110"/>
      <c r="AO607" s="110"/>
      <c r="AP607" s="110"/>
      <c r="AQ607" s="110"/>
      <c r="AR607" s="110"/>
      <c r="AS607" s="110"/>
      <c r="AT607" s="110"/>
      <c r="AU607" s="110"/>
      <c r="AV607" s="110"/>
      <c r="AW607" s="110"/>
      <c r="AX607" s="110"/>
      <c r="AY607" s="110"/>
      <c r="AZ607" s="110"/>
      <c r="BA607" s="110"/>
      <c r="BB607" s="110"/>
      <c r="BC607" s="110"/>
      <c r="BD607" s="110"/>
      <c r="BE607" s="110"/>
      <c r="BF607" s="110"/>
      <c r="BG607" s="110"/>
      <c r="BH607" s="110"/>
      <c r="BI607" s="110"/>
      <c r="BJ607" s="110"/>
      <c r="BK607" s="110"/>
      <c r="BL607" s="110"/>
      <c r="BM607" s="110"/>
      <c r="BN607" s="110"/>
      <c r="BO607" s="110"/>
      <c r="BP607" s="110"/>
      <c r="BQ607" s="110"/>
      <c r="BR607" s="110"/>
      <c r="BS607" s="110"/>
      <c r="BT607" s="110"/>
      <c r="BU607" s="110"/>
      <c r="BV607" s="110"/>
      <c r="BW607" s="110"/>
      <c r="BX607" s="110"/>
      <c r="BY607" s="110"/>
      <c r="BZ607" s="110"/>
      <c r="CA607" s="110"/>
      <c r="CB607" s="110"/>
      <c r="CC607" s="110"/>
      <c r="CD607" s="110"/>
      <c r="CE607" s="110"/>
      <c r="CF607" s="110"/>
      <c r="CG607" s="110"/>
      <c r="CH607" s="110"/>
      <c r="CI607" s="110"/>
      <c r="CJ607" s="110"/>
      <c r="CK607" s="110"/>
      <c r="CL607" s="110"/>
      <c r="CM607" s="110"/>
      <c r="CN607" s="110"/>
      <c r="CO607" s="110"/>
      <c r="CP607" s="110"/>
      <c r="CQ607" s="110"/>
      <c r="CR607" s="110"/>
      <c r="CS607" s="110"/>
      <c r="CT607" s="110"/>
      <c r="CU607" s="110"/>
      <c r="CV607" s="110"/>
      <c r="CW607" s="110"/>
      <c r="CX607" s="110"/>
      <c r="CY607" s="110"/>
      <c r="CZ607" s="110"/>
      <c r="DA607" s="110"/>
      <c r="DB607" s="110"/>
      <c r="DC607" s="110"/>
      <c r="DD607" s="110"/>
      <c r="DE607" s="110"/>
      <c r="DF607" s="110"/>
      <c r="DG607" s="110"/>
      <c r="DH607" s="110"/>
      <c r="DI607" s="110"/>
      <c r="DJ607" s="110"/>
      <c r="DK607" s="110"/>
      <c r="DL607" s="110"/>
      <c r="DM607" s="110"/>
      <c r="DN607" s="110"/>
      <c r="DO607" s="110"/>
      <c r="DP607" s="110"/>
      <c r="DQ607" s="110"/>
      <c r="DR607" s="110"/>
      <c r="DS607" s="110"/>
      <c r="DT607" s="110"/>
      <c r="DU607" s="110"/>
      <c r="DV607" s="110"/>
      <c r="DW607" s="110"/>
      <c r="DX607" s="110"/>
      <c r="DY607" s="110"/>
      <c r="DZ607" s="110"/>
      <c r="EA607" s="110"/>
      <c r="EB607" s="110"/>
      <c r="EC607" s="110"/>
      <c r="ED607" s="110"/>
      <c r="EE607" s="110"/>
      <c r="EF607" s="110"/>
      <c r="EG607" s="110"/>
      <c r="EH607" s="110"/>
      <c r="EI607" s="110"/>
      <c r="EJ607" s="110"/>
      <c r="EK607" s="110"/>
      <c r="EL607" s="110"/>
      <c r="EM607" s="110"/>
      <c r="EN607" s="110"/>
      <c r="EO607" s="110"/>
      <c r="EP607" s="110"/>
      <c r="EQ607" s="110"/>
      <c r="ER607" s="110"/>
      <c r="ES607" s="110"/>
      <c r="ET607" s="110"/>
      <c r="EU607" s="110"/>
      <c r="EV607" s="110"/>
      <c r="EW607" s="110"/>
      <c r="EX607" s="110"/>
      <c r="EY607" s="110"/>
      <c r="EZ607" s="110"/>
      <c r="FA607" s="110"/>
      <c r="FB607" s="110"/>
      <c r="FC607" s="110"/>
      <c r="FD607" s="110"/>
      <c r="FE607" s="110"/>
      <c r="FF607" s="110"/>
      <c r="FG607" s="110"/>
      <c r="FH607" s="110"/>
      <c r="FI607" s="110"/>
      <c r="FJ607" s="110"/>
      <c r="FK607" s="110"/>
      <c r="FL607" s="110"/>
      <c r="FM607" s="110"/>
      <c r="FN607" s="110"/>
      <c r="FO607" s="110"/>
      <c r="FP607" s="110"/>
      <c r="FQ607" s="110"/>
      <c r="FR607" s="110"/>
      <c r="FS607" s="110"/>
      <c r="FT607" s="110"/>
      <c r="FU607" s="110"/>
      <c r="FV607" s="110"/>
      <c r="FW607" s="110"/>
      <c r="FX607" s="110"/>
      <c r="FY607" s="110"/>
      <c r="FZ607" s="110"/>
      <c r="GA607" s="110"/>
      <c r="GB607" s="110"/>
      <c r="GC607" s="110"/>
      <c r="GD607" s="110"/>
      <c r="GE607" s="110"/>
      <c r="GF607" s="110"/>
      <c r="GG607" s="110"/>
      <c r="GH607" s="110"/>
      <c r="GI607" s="110"/>
      <c r="GJ607" s="110"/>
      <c r="GK607" s="110"/>
      <c r="GL607" s="110"/>
      <c r="GM607" s="110"/>
      <c r="GN607" s="110"/>
      <c r="GO607" s="110"/>
      <c r="GP607" s="110"/>
      <c r="GQ607" s="110"/>
      <c r="GR607" s="110"/>
      <c r="GS607" s="110"/>
      <c r="GT607" s="110"/>
      <c r="GU607" s="110"/>
      <c r="GV607" s="110"/>
      <c r="GW607" s="110"/>
      <c r="GX607" s="110"/>
      <c r="GY607" s="110"/>
      <c r="GZ607" s="110"/>
      <c r="HA607" s="110"/>
      <c r="HB607" s="110"/>
      <c r="HC607" s="110"/>
      <c r="HD607" s="110"/>
      <c r="HE607" s="110"/>
      <c r="HF607" s="110"/>
      <c r="HG607" s="110"/>
      <c r="HH607" s="110"/>
      <c r="HI607" s="110"/>
      <c r="HJ607" s="110"/>
      <c r="HK607" s="110"/>
      <c r="HL607" s="110"/>
      <c r="HM607" s="110"/>
      <c r="HN607" s="110"/>
      <c r="HO607" s="110"/>
      <c r="HP607" s="110"/>
    </row>
    <row r="608" spans="1:6" ht="16.5" customHeight="1">
      <c r="A608" s="103" t="s">
        <v>1018</v>
      </c>
      <c r="B608" s="119" t="s">
        <v>1019</v>
      </c>
      <c r="C608" s="139"/>
      <c r="D608" s="62">
        <f>SUM(D609:D610)</f>
        <v>1514988.68</v>
      </c>
      <c r="E608" s="62">
        <f>SUM(E609:E611)</f>
        <v>5051581.95</v>
      </c>
      <c r="F608" s="62">
        <f>SUM(F609:F611)</f>
        <v>4391904.61</v>
      </c>
    </row>
    <row r="609" spans="1:6" ht="12.75">
      <c r="A609" s="101" t="s">
        <v>1020</v>
      </c>
      <c r="B609" s="120" t="s">
        <v>1021</v>
      </c>
      <c r="C609" s="142" t="s">
        <v>162</v>
      </c>
      <c r="D609" s="64">
        <v>0</v>
      </c>
      <c r="E609" s="64">
        <v>0</v>
      </c>
      <c r="F609" s="64">
        <v>35842.5</v>
      </c>
    </row>
    <row r="610" spans="1:6" ht="12.75">
      <c r="A610" s="101" t="s">
        <v>427</v>
      </c>
      <c r="B610" s="120" t="s">
        <v>1720</v>
      </c>
      <c r="C610" s="142" t="s">
        <v>1721</v>
      </c>
      <c r="D610" s="64">
        <v>1514988.68</v>
      </c>
      <c r="E610" s="64">
        <v>744220.99</v>
      </c>
      <c r="F610" s="64">
        <v>2598710.25</v>
      </c>
    </row>
    <row r="611" spans="1:6" ht="12.75">
      <c r="A611" s="101" t="s">
        <v>1778</v>
      </c>
      <c r="B611" s="120" t="s">
        <v>1779</v>
      </c>
      <c r="C611" s="142" t="s">
        <v>1780</v>
      </c>
      <c r="D611" s="64"/>
      <c r="E611" s="64">
        <v>4307360.96</v>
      </c>
      <c r="F611" s="64">
        <v>1757351.86</v>
      </c>
    </row>
    <row r="612" spans="1:6" ht="12.75">
      <c r="A612" s="128" t="s">
        <v>1033</v>
      </c>
      <c r="B612" s="129" t="s">
        <v>1034</v>
      </c>
      <c r="C612" s="130"/>
      <c r="D612" s="131">
        <f>SUM(D613+D623)</f>
        <v>861784.86</v>
      </c>
      <c r="E612" s="131">
        <f>SUM(E613+E623)</f>
        <v>597155.13</v>
      </c>
      <c r="F612" s="131">
        <f>SUM(F613+F623)</f>
        <v>583990.42</v>
      </c>
    </row>
    <row r="613" spans="1:6" ht="12.75">
      <c r="A613" s="132" t="s">
        <v>12</v>
      </c>
      <c r="B613" s="133" t="s">
        <v>19</v>
      </c>
      <c r="C613" s="134"/>
      <c r="D613" s="131">
        <f>SUM(D614:D620)</f>
        <v>21300</v>
      </c>
      <c r="E613" s="131">
        <f>SUM(E614,E618:E619)</f>
        <v>48981</v>
      </c>
      <c r="F613" s="131">
        <f>SUM(F614,F618:F619)</f>
        <v>0</v>
      </c>
    </row>
    <row r="614" spans="1:241" s="21" customFormat="1" ht="13.5" customHeight="1">
      <c r="A614" s="103" t="s">
        <v>13</v>
      </c>
      <c r="B614" s="119" t="s">
        <v>14</v>
      </c>
      <c r="C614" s="139"/>
      <c r="D614" s="64">
        <v>10300</v>
      </c>
      <c r="E614" s="64">
        <f>SUM(E615:E617)</f>
        <v>41100</v>
      </c>
      <c r="F614" s="64">
        <f>SUM(F615:F617)</f>
        <v>0</v>
      </c>
      <c r="HQ614" s="110"/>
      <c r="HR614" s="110"/>
      <c r="HS614" s="110"/>
      <c r="HT614" s="110"/>
      <c r="HU614" s="110"/>
      <c r="HV614" s="110"/>
      <c r="HW614" s="110"/>
      <c r="HX614" s="110"/>
      <c r="HY614" s="110"/>
      <c r="HZ614" s="110"/>
      <c r="IA614" s="110"/>
      <c r="IB614" s="110"/>
      <c r="IC614" s="110"/>
      <c r="ID614" s="110"/>
      <c r="IE614" s="110"/>
      <c r="IF614" s="110"/>
      <c r="IG614" s="110"/>
    </row>
    <row r="615" spans="1:241" s="173" customFormat="1" ht="12.75" customHeight="1" hidden="1">
      <c r="A615" s="101" t="s">
        <v>1930</v>
      </c>
      <c r="B615" s="120" t="s">
        <v>1931</v>
      </c>
      <c r="C615" s="142" t="s">
        <v>145</v>
      </c>
      <c r="D615" s="64"/>
      <c r="E615" s="64">
        <v>20700</v>
      </c>
      <c r="F615" s="64"/>
      <c r="HQ615" s="174"/>
      <c r="HR615" s="174"/>
      <c r="HS615" s="174"/>
      <c r="HT615" s="174"/>
      <c r="HU615" s="174"/>
      <c r="HV615" s="174"/>
      <c r="HW615" s="174"/>
      <c r="HX615" s="174"/>
      <c r="HY615" s="174"/>
      <c r="HZ615" s="174"/>
      <c r="IA615" s="174"/>
      <c r="IB615" s="174"/>
      <c r="IC615" s="174"/>
      <c r="ID615" s="174"/>
      <c r="IE615" s="174"/>
      <c r="IF615" s="174"/>
      <c r="IG615" s="174"/>
    </row>
    <row r="616" spans="1:241" s="173" customFormat="1" ht="12.75" customHeight="1" hidden="1">
      <c r="A616" s="101" t="s">
        <v>1933</v>
      </c>
      <c r="B616" s="120" t="s">
        <v>1932</v>
      </c>
      <c r="C616" s="142" t="s">
        <v>1075</v>
      </c>
      <c r="D616" s="64"/>
      <c r="E616" s="64">
        <v>17500</v>
      </c>
      <c r="F616" s="64"/>
      <c r="HQ616" s="174"/>
      <c r="HR616" s="174"/>
      <c r="HS616" s="174"/>
      <c r="HT616" s="174"/>
      <c r="HU616" s="174"/>
      <c r="HV616" s="174"/>
      <c r="HW616" s="174"/>
      <c r="HX616" s="174"/>
      <c r="HY616" s="174"/>
      <c r="HZ616" s="174"/>
      <c r="IA616" s="174"/>
      <c r="IB616" s="174"/>
      <c r="IC616" s="174"/>
      <c r="ID616" s="174"/>
      <c r="IE616" s="174"/>
      <c r="IF616" s="174"/>
      <c r="IG616" s="174"/>
    </row>
    <row r="617" spans="1:241" s="173" customFormat="1" ht="12.75" customHeight="1" hidden="1">
      <c r="A617" s="101" t="s">
        <v>1934</v>
      </c>
      <c r="B617" s="120" t="s">
        <v>1935</v>
      </c>
      <c r="C617" s="142" t="s">
        <v>1117</v>
      </c>
      <c r="D617" s="64"/>
      <c r="E617" s="64">
        <v>2900</v>
      </c>
      <c r="F617" s="64"/>
      <c r="HQ617" s="174"/>
      <c r="HR617" s="174"/>
      <c r="HS617" s="174"/>
      <c r="HT617" s="174"/>
      <c r="HU617" s="174"/>
      <c r="HV617" s="174"/>
      <c r="HW617" s="174"/>
      <c r="HX617" s="174"/>
      <c r="HY617" s="174"/>
      <c r="HZ617" s="174"/>
      <c r="IA617" s="174"/>
      <c r="IB617" s="174"/>
      <c r="IC617" s="174"/>
      <c r="ID617" s="174"/>
      <c r="IE617" s="174"/>
      <c r="IF617" s="174"/>
      <c r="IG617" s="174"/>
    </row>
    <row r="618" spans="1:241" s="21" customFormat="1" ht="12.75" customHeight="1" hidden="1">
      <c r="A618" s="103" t="s">
        <v>15</v>
      </c>
      <c r="B618" s="119" t="s">
        <v>16</v>
      </c>
      <c r="C618" s="139" t="s">
        <v>145</v>
      </c>
      <c r="D618" s="64">
        <v>0</v>
      </c>
      <c r="E618" s="64">
        <v>4924.35</v>
      </c>
      <c r="F618" s="64"/>
      <c r="HQ618" s="110"/>
      <c r="HR618" s="110"/>
      <c r="HS618" s="110"/>
      <c r="HT618" s="110"/>
      <c r="HU618" s="110"/>
      <c r="HV618" s="110"/>
      <c r="HW618" s="110"/>
      <c r="HX618" s="110"/>
      <c r="HY618" s="110"/>
      <c r="HZ618" s="110"/>
      <c r="IA618" s="110"/>
      <c r="IB618" s="110"/>
      <c r="IC618" s="110"/>
      <c r="ID618" s="110"/>
      <c r="IE618" s="110"/>
      <c r="IF618" s="110"/>
      <c r="IG618" s="110"/>
    </row>
    <row r="619" spans="1:241" s="21" customFormat="1" ht="12.75" customHeight="1">
      <c r="A619" s="135" t="s">
        <v>1111</v>
      </c>
      <c r="B619" s="135" t="s">
        <v>1112</v>
      </c>
      <c r="C619" s="102"/>
      <c r="D619" s="64"/>
      <c r="E619" s="64">
        <f>E620</f>
        <v>2956.6499999999996</v>
      </c>
      <c r="F619" s="64">
        <f>F620</f>
        <v>0</v>
      </c>
      <c r="HQ619" s="110"/>
      <c r="HR619" s="110"/>
      <c r="HS619" s="110"/>
      <c r="HT619" s="110"/>
      <c r="HU619" s="110"/>
      <c r="HV619" s="110"/>
      <c r="HW619" s="110"/>
      <c r="HX619" s="110"/>
      <c r="HY619" s="110"/>
      <c r="HZ619" s="110"/>
      <c r="IA619" s="110"/>
      <c r="IB619" s="110"/>
      <c r="IC619" s="110"/>
      <c r="ID619" s="110"/>
      <c r="IE619" s="110"/>
      <c r="IF619" s="110"/>
      <c r="IG619" s="110"/>
    </row>
    <row r="620" spans="1:241" s="21" customFormat="1" ht="22.5" customHeight="1">
      <c r="A620" s="103" t="s">
        <v>1113</v>
      </c>
      <c r="B620" s="119" t="s">
        <v>1114</v>
      </c>
      <c r="C620" s="139"/>
      <c r="D620" s="64">
        <f>D621+D622</f>
        <v>11000</v>
      </c>
      <c r="E620" s="64">
        <f>E621+E622</f>
        <v>2956.6499999999996</v>
      </c>
      <c r="F620" s="64">
        <f>F621+F622</f>
        <v>0</v>
      </c>
      <c r="HQ620" s="110"/>
      <c r="HR620" s="110"/>
      <c r="HS620" s="110"/>
      <c r="HT620" s="110"/>
      <c r="HU620" s="110"/>
      <c r="HV620" s="110"/>
      <c r="HW620" s="110"/>
      <c r="HX620" s="110"/>
      <c r="HY620" s="110"/>
      <c r="HZ620" s="110"/>
      <c r="IA620" s="110"/>
      <c r="IB620" s="110"/>
      <c r="IC620" s="110"/>
      <c r="ID620" s="110"/>
      <c r="IE620" s="110"/>
      <c r="IF620" s="110"/>
      <c r="IG620" s="110"/>
    </row>
    <row r="621" spans="1:241" s="21" customFormat="1" ht="12.75" customHeight="1">
      <c r="A621" s="101" t="s">
        <v>1110</v>
      </c>
      <c r="B621" s="101" t="s">
        <v>1115</v>
      </c>
      <c r="C621" s="102" t="s">
        <v>1075</v>
      </c>
      <c r="D621" s="64">
        <v>11000</v>
      </c>
      <c r="E621" s="64">
        <v>923.28</v>
      </c>
      <c r="F621" s="64"/>
      <c r="HQ621" s="110"/>
      <c r="HR621" s="110"/>
      <c r="HS621" s="110"/>
      <c r="HT621" s="110"/>
      <c r="HU621" s="110"/>
      <c r="HV621" s="110"/>
      <c r="HW621" s="110"/>
      <c r="HX621" s="110"/>
      <c r="HY621" s="110"/>
      <c r="HZ621" s="110"/>
      <c r="IA621" s="110"/>
      <c r="IB621" s="110"/>
      <c r="IC621" s="110"/>
      <c r="ID621" s="110"/>
      <c r="IE621" s="110"/>
      <c r="IF621" s="110"/>
      <c r="IG621" s="110"/>
    </row>
    <row r="622" spans="1:241" s="21" customFormat="1" ht="12.75" customHeight="1">
      <c r="A622" s="101" t="s">
        <v>1116</v>
      </c>
      <c r="B622" s="101" t="s">
        <v>1118</v>
      </c>
      <c r="C622" s="102" t="s">
        <v>1117</v>
      </c>
      <c r="D622" s="64"/>
      <c r="E622" s="64">
        <v>2033.37</v>
      </c>
      <c r="F622" s="64"/>
      <c r="HQ622" s="110"/>
      <c r="HR622" s="110"/>
      <c r="HS622" s="110"/>
      <c r="HT622" s="110"/>
      <c r="HU622" s="110"/>
      <c r="HV622" s="110"/>
      <c r="HW622" s="110"/>
      <c r="HX622" s="110"/>
      <c r="HY622" s="110"/>
      <c r="HZ622" s="110"/>
      <c r="IA622" s="110"/>
      <c r="IB622" s="110"/>
      <c r="IC622" s="110"/>
      <c r="ID622" s="110"/>
      <c r="IE622" s="110"/>
      <c r="IF622" s="110"/>
      <c r="IG622" s="110"/>
    </row>
    <row r="623" spans="1:6" ht="12.75">
      <c r="A623" s="132" t="s">
        <v>1035</v>
      </c>
      <c r="B623" s="133" t="s">
        <v>1036</v>
      </c>
      <c r="C623" s="134"/>
      <c r="D623" s="131">
        <f>SUM(D624)</f>
        <v>840484.86</v>
      </c>
      <c r="E623" s="131">
        <f>SUM(E624)</f>
        <v>548174.13</v>
      </c>
      <c r="F623" s="131">
        <f>SUM(F624)</f>
        <v>583990.42</v>
      </c>
    </row>
    <row r="624" spans="1:241" s="21" customFormat="1" ht="12.75">
      <c r="A624" s="103" t="s">
        <v>1037</v>
      </c>
      <c r="B624" s="119" t="s">
        <v>1038</v>
      </c>
      <c r="C624" s="139" t="s">
        <v>145</v>
      </c>
      <c r="D624" s="64">
        <v>840484.86</v>
      </c>
      <c r="E624" s="64">
        <v>548174.13</v>
      </c>
      <c r="F624" s="64">
        <v>583990.42</v>
      </c>
      <c r="HQ624" s="110"/>
      <c r="HR624" s="110"/>
      <c r="HS624" s="110"/>
      <c r="HT624" s="110"/>
      <c r="HU624" s="110"/>
      <c r="HV624" s="110"/>
      <c r="HW624" s="110"/>
      <c r="HX624" s="110"/>
      <c r="HY624" s="110"/>
      <c r="HZ624" s="110"/>
      <c r="IA624" s="110"/>
      <c r="IB624" s="110"/>
      <c r="IC624" s="110"/>
      <c r="ID624" s="110"/>
      <c r="IE624" s="110"/>
      <c r="IF624" s="110"/>
      <c r="IG624" s="110"/>
    </row>
    <row r="625" spans="1:6" ht="12.75">
      <c r="A625" s="128" t="s">
        <v>1039</v>
      </c>
      <c r="B625" s="129" t="s">
        <v>1040</v>
      </c>
      <c r="C625" s="130"/>
      <c r="D625" s="131">
        <f aca="true" t="shared" si="6" ref="D625:F626">SUM(D626)</f>
        <v>32686.75</v>
      </c>
      <c r="E625" s="131">
        <f t="shared" si="6"/>
        <v>33527.61</v>
      </c>
      <c r="F625" s="131">
        <f t="shared" si="6"/>
        <v>20791.99</v>
      </c>
    </row>
    <row r="626" spans="1:6" ht="12.75">
      <c r="A626" s="132" t="s">
        <v>1041</v>
      </c>
      <c r="B626" s="133" t="s">
        <v>1042</v>
      </c>
      <c r="C626" s="134"/>
      <c r="D626" s="131">
        <f t="shared" si="6"/>
        <v>32686.75</v>
      </c>
      <c r="E626" s="131">
        <f t="shared" si="6"/>
        <v>33527.61</v>
      </c>
      <c r="F626" s="131">
        <f t="shared" si="6"/>
        <v>20791.99</v>
      </c>
    </row>
    <row r="627" spans="1:241" s="21" customFormat="1" ht="22.5">
      <c r="A627" s="103" t="s">
        <v>1043</v>
      </c>
      <c r="B627" s="119" t="s">
        <v>1044</v>
      </c>
      <c r="C627" s="139" t="s">
        <v>93</v>
      </c>
      <c r="D627" s="64">
        <v>32686.75</v>
      </c>
      <c r="E627" s="64">
        <v>33527.61</v>
      </c>
      <c r="F627" s="64">
        <v>20791.99</v>
      </c>
      <c r="HQ627" s="110"/>
      <c r="HR627" s="110"/>
      <c r="HS627" s="110"/>
      <c r="HT627" s="110"/>
      <c r="HU627" s="110"/>
      <c r="HV627" s="110"/>
      <c r="HW627" s="110"/>
      <c r="HX627" s="110"/>
      <c r="HY627" s="110"/>
      <c r="HZ627" s="110"/>
      <c r="IA627" s="110"/>
      <c r="IB627" s="110"/>
      <c r="IC627" s="110"/>
      <c r="ID627" s="110"/>
      <c r="IE627" s="110"/>
      <c r="IF627" s="110"/>
      <c r="IG627" s="110"/>
    </row>
    <row r="628" spans="1:6" ht="12.75">
      <c r="A628" s="128" t="s">
        <v>1045</v>
      </c>
      <c r="B628" s="129" t="s">
        <v>1046</v>
      </c>
      <c r="C628" s="130"/>
      <c r="D628" s="131">
        <f>SUM(D629+D655)</f>
        <v>7297935.95</v>
      </c>
      <c r="E628" s="131">
        <f>SUM(E629+E655)</f>
        <v>4282265.83</v>
      </c>
      <c r="F628" s="131">
        <f>SUM(F629+F655)</f>
        <v>2792795.9899999998</v>
      </c>
    </row>
    <row r="629" spans="1:6" ht="12.75">
      <c r="A629" s="132" t="s">
        <v>1047</v>
      </c>
      <c r="B629" s="133" t="s">
        <v>761</v>
      </c>
      <c r="C629" s="134"/>
      <c r="D629" s="131">
        <f>SUM(D630)</f>
        <v>7211269.29</v>
      </c>
      <c r="E629" s="131">
        <f>SUM(E630)</f>
        <v>3517215.83</v>
      </c>
      <c r="F629" s="131">
        <f>SUM(F630)</f>
        <v>2620322.15</v>
      </c>
    </row>
    <row r="630" spans="1:241" s="21" customFormat="1" ht="12.75">
      <c r="A630" s="103" t="s">
        <v>1048</v>
      </c>
      <c r="B630" s="119" t="s">
        <v>1049</v>
      </c>
      <c r="C630" s="139"/>
      <c r="D630" s="64">
        <f>SUM(D636)</f>
        <v>7211269.29</v>
      </c>
      <c r="E630" s="64">
        <f>SUM(E636+E631)</f>
        <v>3517215.83</v>
      </c>
      <c r="F630" s="64">
        <f>SUM(F636+F634+F631)</f>
        <v>2620322.15</v>
      </c>
      <c r="HQ630" s="110"/>
      <c r="HR630" s="110"/>
      <c r="HS630" s="110"/>
      <c r="HT630" s="110"/>
      <c r="HU630" s="110"/>
      <c r="HV630" s="110"/>
      <c r="HW630" s="110"/>
      <c r="HX630" s="110"/>
      <c r="HY630" s="110"/>
      <c r="HZ630" s="110"/>
      <c r="IA630" s="110"/>
      <c r="IB630" s="110"/>
      <c r="IC630" s="110"/>
      <c r="ID630" s="110"/>
      <c r="IE630" s="110"/>
      <c r="IF630" s="110"/>
      <c r="IG630" s="110"/>
    </row>
    <row r="631" spans="1:241" s="21" customFormat="1" ht="17.25" customHeight="1">
      <c r="A631" s="103" t="s">
        <v>1334</v>
      </c>
      <c r="B631" s="119" t="s">
        <v>1335</v>
      </c>
      <c r="C631" s="139"/>
      <c r="D631" s="64">
        <f>SUM(D632:D633)</f>
        <v>0</v>
      </c>
      <c r="E631" s="64">
        <f>SUM(E632:E633)</f>
        <v>49980</v>
      </c>
      <c r="F631" s="64">
        <f>SUM(F632:F633)</f>
        <v>407000</v>
      </c>
      <c r="HQ631" s="110"/>
      <c r="HR631" s="110"/>
      <c r="HS631" s="110"/>
      <c r="HT631" s="110"/>
      <c r="HU631" s="110"/>
      <c r="HV631" s="110"/>
      <c r="HW631" s="110"/>
      <c r="HX631" s="110"/>
      <c r="HY631" s="110"/>
      <c r="HZ631" s="110"/>
      <c r="IA631" s="110"/>
      <c r="IB631" s="110"/>
      <c r="IC631" s="110"/>
      <c r="ID631" s="110"/>
      <c r="IE631" s="110"/>
      <c r="IF631" s="110"/>
      <c r="IG631" s="110"/>
    </row>
    <row r="632" spans="1:241" s="21" customFormat="1" ht="12.75" customHeight="1" hidden="1">
      <c r="A632" s="101" t="s">
        <v>1488</v>
      </c>
      <c r="B632" s="101" t="s">
        <v>1337</v>
      </c>
      <c r="C632" s="102" t="s">
        <v>119</v>
      </c>
      <c r="D632" s="64"/>
      <c r="E632" s="64">
        <v>49980</v>
      </c>
      <c r="F632" s="64">
        <v>368000</v>
      </c>
      <c r="HQ632" s="110"/>
      <c r="HR632" s="110"/>
      <c r="HS632" s="110"/>
      <c r="HT632" s="110"/>
      <c r="HU632" s="110"/>
      <c r="HV632" s="110"/>
      <c r="HW632" s="110"/>
      <c r="HX632" s="110"/>
      <c r="HY632" s="110"/>
      <c r="HZ632" s="110"/>
      <c r="IA632" s="110"/>
      <c r="IB632" s="110"/>
      <c r="IC632" s="110"/>
      <c r="ID632" s="110"/>
      <c r="IE632" s="110"/>
      <c r="IF632" s="110"/>
      <c r="IG632" s="110"/>
    </row>
    <row r="633" spans="1:241" s="21" customFormat="1" ht="12.75" customHeight="1" hidden="1">
      <c r="A633" s="101" t="s">
        <v>2705</v>
      </c>
      <c r="B633" s="101" t="s">
        <v>2706</v>
      </c>
      <c r="C633" s="102" t="s">
        <v>117</v>
      </c>
      <c r="D633" s="64"/>
      <c r="E633" s="64"/>
      <c r="F633" s="64">
        <v>39000</v>
      </c>
      <c r="HQ633" s="110"/>
      <c r="HR633" s="110"/>
      <c r="HS633" s="110"/>
      <c r="HT633" s="110"/>
      <c r="HU633" s="110"/>
      <c r="HV633" s="110"/>
      <c r="HW633" s="110"/>
      <c r="HX633" s="110"/>
      <c r="HY633" s="110"/>
      <c r="HZ633" s="110"/>
      <c r="IA633" s="110"/>
      <c r="IB633" s="110"/>
      <c r="IC633" s="110"/>
      <c r="ID633" s="110"/>
      <c r="IE633" s="110"/>
      <c r="IF633" s="110"/>
      <c r="IG633" s="110"/>
    </row>
    <row r="634" spans="1:241" s="21" customFormat="1" ht="12.75" customHeight="1" hidden="1">
      <c r="A634" s="103" t="s">
        <v>1496</v>
      </c>
      <c r="B634" s="103" t="s">
        <v>1497</v>
      </c>
      <c r="C634" s="104"/>
      <c r="D634" s="64"/>
      <c r="E634" s="64"/>
      <c r="F634" s="64">
        <f>F635</f>
        <v>227871</v>
      </c>
      <c r="HQ634" s="110"/>
      <c r="HR634" s="110"/>
      <c r="HS634" s="110"/>
      <c r="HT634" s="110"/>
      <c r="HU634" s="110"/>
      <c r="HV634" s="110"/>
      <c r="HW634" s="110"/>
      <c r="HX634" s="110"/>
      <c r="HY634" s="110"/>
      <c r="HZ634" s="110"/>
      <c r="IA634" s="110"/>
      <c r="IB634" s="110"/>
      <c r="IC634" s="110"/>
      <c r="ID634" s="110"/>
      <c r="IE634" s="110"/>
      <c r="IF634" s="110"/>
      <c r="IG634" s="110"/>
    </row>
    <row r="635" spans="1:241" s="21" customFormat="1" ht="12.75" customHeight="1" hidden="1">
      <c r="A635" s="103" t="s">
        <v>1992</v>
      </c>
      <c r="B635" s="103" t="s">
        <v>1993</v>
      </c>
      <c r="C635" s="104" t="s">
        <v>1955</v>
      </c>
      <c r="D635" s="64"/>
      <c r="E635" s="64"/>
      <c r="F635" s="64">
        <v>227871</v>
      </c>
      <c r="HQ635" s="110"/>
      <c r="HR635" s="110"/>
      <c r="HS635" s="110"/>
      <c r="HT635" s="110"/>
      <c r="HU635" s="110"/>
      <c r="HV635" s="110"/>
      <c r="HW635" s="110"/>
      <c r="HX635" s="110"/>
      <c r="HY635" s="110"/>
      <c r="HZ635" s="110"/>
      <c r="IA635" s="110"/>
      <c r="IB635" s="110"/>
      <c r="IC635" s="110"/>
      <c r="ID635" s="110"/>
      <c r="IE635" s="110"/>
      <c r="IF635" s="110"/>
      <c r="IG635" s="110"/>
    </row>
    <row r="636" spans="1:241" s="21" customFormat="1" ht="12.75">
      <c r="A636" s="103" t="s">
        <v>1050</v>
      </c>
      <c r="B636" s="119" t="s">
        <v>825</v>
      </c>
      <c r="C636" s="139"/>
      <c r="D636" s="64">
        <f>SUM(D637:D652)</f>
        <v>7211269.29</v>
      </c>
      <c r="E636" s="64">
        <f>SUM(E637:E652)</f>
        <v>3467235.83</v>
      </c>
      <c r="F636" s="64">
        <f>SUM(F637:F654)</f>
        <v>1985451.15</v>
      </c>
      <c r="HQ636" s="110"/>
      <c r="HR636" s="110"/>
      <c r="HS636" s="110"/>
      <c r="HT636" s="110"/>
      <c r="HU636" s="110"/>
      <c r="HV636" s="110"/>
      <c r="HW636" s="110"/>
      <c r="HX636" s="110"/>
      <c r="HY636" s="110"/>
      <c r="HZ636" s="110"/>
      <c r="IA636" s="110"/>
      <c r="IB636" s="110"/>
      <c r="IC636" s="110"/>
      <c r="ID636" s="110"/>
      <c r="IE636" s="110"/>
      <c r="IF636" s="110"/>
      <c r="IG636" s="110"/>
    </row>
    <row r="637" spans="1:241" s="21" customFormat="1" ht="12.75" hidden="1">
      <c r="A637" s="101" t="s">
        <v>1051</v>
      </c>
      <c r="B637" s="120" t="s">
        <v>1052</v>
      </c>
      <c r="C637" s="142" t="s">
        <v>150</v>
      </c>
      <c r="D637" s="64">
        <v>4224322.57</v>
      </c>
      <c r="E637" s="64">
        <v>1763645.87</v>
      </c>
      <c r="F637" s="64"/>
      <c r="HQ637" s="110"/>
      <c r="HR637" s="110"/>
      <c r="HS637" s="110"/>
      <c r="HT637" s="110"/>
      <c r="HU637" s="110"/>
      <c r="HV637" s="110"/>
      <c r="HW637" s="110"/>
      <c r="HX637" s="110"/>
      <c r="HY637" s="110"/>
      <c r="HZ637" s="110"/>
      <c r="IA637" s="110"/>
      <c r="IB637" s="110"/>
      <c r="IC637" s="110"/>
      <c r="ID637" s="110"/>
      <c r="IE637" s="110"/>
      <c r="IF637" s="110"/>
      <c r="IG637" s="110"/>
    </row>
    <row r="638" spans="1:241" s="21" customFormat="1" ht="12.75" customHeight="1" hidden="1">
      <c r="A638" s="101" t="s">
        <v>1128</v>
      </c>
      <c r="B638" s="101" t="s">
        <v>1350</v>
      </c>
      <c r="C638" s="102" t="s">
        <v>1055</v>
      </c>
      <c r="D638" s="64">
        <v>53625</v>
      </c>
      <c r="E638" s="64">
        <v>272875</v>
      </c>
      <c r="F638" s="64">
        <v>200000</v>
      </c>
      <c r="HQ638" s="110"/>
      <c r="HR638" s="110"/>
      <c r="HS638" s="110"/>
      <c r="HT638" s="110"/>
      <c r="HU638" s="110"/>
      <c r="HV638" s="110"/>
      <c r="HW638" s="110"/>
      <c r="HX638" s="110"/>
      <c r="HY638" s="110"/>
      <c r="HZ638" s="110"/>
      <c r="IA638" s="110"/>
      <c r="IB638" s="110"/>
      <c r="IC638" s="110"/>
      <c r="ID638" s="110"/>
      <c r="IE638" s="110"/>
      <c r="IF638" s="110"/>
      <c r="IG638" s="110"/>
    </row>
    <row r="639" spans="1:241" s="21" customFormat="1" ht="12.75" hidden="1">
      <c r="A639" s="101" t="s">
        <v>1378</v>
      </c>
      <c r="B639" s="101" t="s">
        <v>1389</v>
      </c>
      <c r="C639" s="102" t="s">
        <v>1155</v>
      </c>
      <c r="D639" s="64">
        <v>489747.47</v>
      </c>
      <c r="E639" s="64">
        <v>0</v>
      </c>
      <c r="F639" s="64">
        <v>0</v>
      </c>
      <c r="HQ639" s="110"/>
      <c r="HR639" s="110"/>
      <c r="HS639" s="110"/>
      <c r="HT639" s="110"/>
      <c r="HU639" s="110"/>
      <c r="HV639" s="110"/>
      <c r="HW639" s="110"/>
      <c r="HX639" s="110"/>
      <c r="HY639" s="110"/>
      <c r="HZ639" s="110"/>
      <c r="IA639" s="110"/>
      <c r="IB639" s="110"/>
      <c r="IC639" s="110"/>
      <c r="ID639" s="110"/>
      <c r="IE639" s="110"/>
      <c r="IF639" s="110"/>
      <c r="IG639" s="110"/>
    </row>
    <row r="640" spans="1:241" s="21" customFormat="1" ht="12.75" customHeight="1" hidden="1">
      <c r="A640" s="101" t="s">
        <v>1294</v>
      </c>
      <c r="B640" s="101" t="s">
        <v>1296</v>
      </c>
      <c r="C640" s="102" t="s">
        <v>1295</v>
      </c>
      <c r="D640" s="64">
        <v>541826.04</v>
      </c>
      <c r="E640" s="64">
        <v>710169.96</v>
      </c>
      <c r="F640" s="64"/>
      <c r="HQ640" s="110"/>
      <c r="HR640" s="110"/>
      <c r="HS640" s="110"/>
      <c r="HT640" s="110"/>
      <c r="HU640" s="110"/>
      <c r="HV640" s="110"/>
      <c r="HW640" s="110"/>
      <c r="HX640" s="110"/>
      <c r="HY640" s="110"/>
      <c r="HZ640" s="110"/>
      <c r="IA640" s="110"/>
      <c r="IB640" s="110"/>
      <c r="IC640" s="110"/>
      <c r="ID640" s="110"/>
      <c r="IE640" s="110"/>
      <c r="IF640" s="110"/>
      <c r="IG640" s="110"/>
    </row>
    <row r="641" spans="1:241" s="21" customFormat="1" ht="12.75" customHeight="1" hidden="1">
      <c r="A641" s="101" t="s">
        <v>1857</v>
      </c>
      <c r="B641" s="101" t="s">
        <v>1858</v>
      </c>
      <c r="C641" s="102" t="s">
        <v>1799</v>
      </c>
      <c r="D641" s="64">
        <v>250000</v>
      </c>
      <c r="E641" s="64"/>
      <c r="F641" s="64"/>
      <c r="HQ641" s="110"/>
      <c r="HR641" s="110"/>
      <c r="HS641" s="110"/>
      <c r="HT641" s="110"/>
      <c r="HU641" s="110"/>
      <c r="HV641" s="110"/>
      <c r="HW641" s="110"/>
      <c r="HX641" s="110"/>
      <c r="HY641" s="110"/>
      <c r="HZ641" s="110"/>
      <c r="IA641" s="110"/>
      <c r="IB641" s="110"/>
      <c r="IC641" s="110"/>
      <c r="ID641" s="110"/>
      <c r="IE641" s="110"/>
      <c r="IF641" s="110"/>
      <c r="IG641" s="110"/>
    </row>
    <row r="642" spans="1:241" s="21" customFormat="1" ht="12.75" customHeight="1" hidden="1">
      <c r="A642" s="101" t="s">
        <v>1783</v>
      </c>
      <c r="B642" s="101" t="s">
        <v>1549</v>
      </c>
      <c r="C642" s="102" t="s">
        <v>1550</v>
      </c>
      <c r="D642" s="64">
        <v>300000</v>
      </c>
      <c r="E642" s="64">
        <v>0</v>
      </c>
      <c r="F642" s="64"/>
      <c r="HQ642" s="110"/>
      <c r="HR642" s="110"/>
      <c r="HS642" s="110"/>
      <c r="HT642" s="110"/>
      <c r="HU642" s="110"/>
      <c r="HV642" s="110"/>
      <c r="HW642" s="110"/>
      <c r="HX642" s="110"/>
      <c r="HY642" s="110"/>
      <c r="HZ642" s="110"/>
      <c r="IA642" s="110"/>
      <c r="IB642" s="110"/>
      <c r="IC642" s="110"/>
      <c r="ID642" s="110"/>
      <c r="IE642" s="110"/>
      <c r="IF642" s="110"/>
      <c r="IG642" s="110"/>
    </row>
    <row r="643" spans="1:241" s="21" customFormat="1" ht="12.75" customHeight="1" hidden="1">
      <c r="A643" s="101" t="s">
        <v>1614</v>
      </c>
      <c r="B643" s="101" t="s">
        <v>1552</v>
      </c>
      <c r="C643" s="102" t="s">
        <v>1551</v>
      </c>
      <c r="D643" s="64">
        <v>125397.5</v>
      </c>
      <c r="E643" s="64">
        <v>0</v>
      </c>
      <c r="F643" s="64"/>
      <c r="HQ643" s="110"/>
      <c r="HR643" s="110"/>
      <c r="HS643" s="110"/>
      <c r="HT643" s="110"/>
      <c r="HU643" s="110"/>
      <c r="HV643" s="110"/>
      <c r="HW643" s="110"/>
      <c r="HX643" s="110"/>
      <c r="HY643" s="110"/>
      <c r="HZ643" s="110"/>
      <c r="IA643" s="110"/>
      <c r="IB643" s="110"/>
      <c r="IC643" s="110"/>
      <c r="ID643" s="110"/>
      <c r="IE643" s="110"/>
      <c r="IF643" s="110"/>
      <c r="IG643" s="110"/>
    </row>
    <row r="644" spans="1:241" s="21" customFormat="1" ht="18" customHeight="1" hidden="1">
      <c r="A644" s="101" t="s">
        <v>1719</v>
      </c>
      <c r="B644" s="120" t="s">
        <v>1553</v>
      </c>
      <c r="C644" s="102" t="s">
        <v>1554</v>
      </c>
      <c r="D644" s="64">
        <v>122925</v>
      </c>
      <c r="E644" s="64"/>
      <c r="F644" s="64"/>
      <c r="HQ644" s="110"/>
      <c r="HR644" s="110"/>
      <c r="HS644" s="110"/>
      <c r="HT644" s="110"/>
      <c r="HU644" s="110"/>
      <c r="HV644" s="110"/>
      <c r="HW644" s="110"/>
      <c r="HX644" s="110"/>
      <c r="HY644" s="110"/>
      <c r="HZ644" s="110"/>
      <c r="IA644" s="110"/>
      <c r="IB644" s="110"/>
      <c r="IC644" s="110"/>
      <c r="ID644" s="110"/>
      <c r="IE644" s="110"/>
      <c r="IF644" s="110"/>
      <c r="IG644" s="110"/>
    </row>
    <row r="645" spans="1:241" s="21" customFormat="1" ht="18" customHeight="1" hidden="1">
      <c r="A645" s="101" t="s">
        <v>1650</v>
      </c>
      <c r="B645" s="120" t="s">
        <v>1555</v>
      </c>
      <c r="C645" s="102" t="s">
        <v>1556</v>
      </c>
      <c r="D645" s="64">
        <v>612175.71</v>
      </c>
      <c r="E645" s="64">
        <v>0</v>
      </c>
      <c r="F645" s="64"/>
      <c r="HQ645" s="110"/>
      <c r="HR645" s="110"/>
      <c r="HS645" s="110"/>
      <c r="HT645" s="110"/>
      <c r="HU645" s="110"/>
      <c r="HV645" s="110"/>
      <c r="HW645" s="110"/>
      <c r="HX645" s="110"/>
      <c r="HY645" s="110"/>
      <c r="HZ645" s="110"/>
      <c r="IA645" s="110"/>
      <c r="IB645" s="110"/>
      <c r="IC645" s="110"/>
      <c r="ID645" s="110"/>
      <c r="IE645" s="110"/>
      <c r="IF645" s="110"/>
      <c r="IG645" s="110"/>
    </row>
    <row r="646" spans="1:241" s="21" customFormat="1" ht="12.75" hidden="1">
      <c r="A646" s="101" t="s">
        <v>1598</v>
      </c>
      <c r="B646" s="120" t="s">
        <v>1709</v>
      </c>
      <c r="C646" s="102" t="s">
        <v>1597</v>
      </c>
      <c r="D646" s="64">
        <v>150000</v>
      </c>
      <c r="E646" s="64">
        <v>449970</v>
      </c>
      <c r="F646" s="64">
        <v>480000</v>
      </c>
      <c r="HQ646" s="110"/>
      <c r="HR646" s="110"/>
      <c r="HS646" s="110"/>
      <c r="HT646" s="110"/>
      <c r="HU646" s="110"/>
      <c r="HV646" s="110"/>
      <c r="HW646" s="110"/>
      <c r="HX646" s="110"/>
      <c r="HY646" s="110"/>
      <c r="HZ646" s="110"/>
      <c r="IA646" s="110"/>
      <c r="IB646" s="110"/>
      <c r="IC646" s="110"/>
      <c r="ID646" s="110"/>
      <c r="IE646" s="110"/>
      <c r="IF646" s="110"/>
      <c r="IG646" s="110"/>
    </row>
    <row r="647" spans="1:241" s="21" customFormat="1" ht="12.75" hidden="1">
      <c r="A647" s="101" t="s">
        <v>1710</v>
      </c>
      <c r="B647" s="101" t="s">
        <v>1712</v>
      </c>
      <c r="C647" s="102" t="s">
        <v>1711</v>
      </c>
      <c r="D647" s="64">
        <v>146250</v>
      </c>
      <c r="E647" s="64">
        <v>0</v>
      </c>
      <c r="F647" s="64"/>
      <c r="HQ647" s="110"/>
      <c r="HR647" s="110"/>
      <c r="HS647" s="110"/>
      <c r="HT647" s="110"/>
      <c r="HU647" s="110"/>
      <c r="HV647" s="110"/>
      <c r="HW647" s="110"/>
      <c r="HX647" s="110"/>
      <c r="HY647" s="110"/>
      <c r="HZ647" s="110"/>
      <c r="IA647" s="110"/>
      <c r="IB647" s="110"/>
      <c r="IC647" s="110"/>
      <c r="ID647" s="110"/>
      <c r="IE647" s="110"/>
      <c r="IF647" s="110"/>
      <c r="IG647" s="110"/>
    </row>
    <row r="648" spans="1:241" s="21" customFormat="1" ht="12.75" hidden="1">
      <c r="A648" s="101" t="s">
        <v>1713</v>
      </c>
      <c r="B648" s="101" t="s">
        <v>1714</v>
      </c>
      <c r="C648" s="102" t="s">
        <v>1715</v>
      </c>
      <c r="D648" s="64">
        <v>0</v>
      </c>
      <c r="E648" s="64">
        <v>0</v>
      </c>
      <c r="F648" s="64">
        <v>585000</v>
      </c>
      <c r="HQ648" s="110"/>
      <c r="HR648" s="110"/>
      <c r="HS648" s="110"/>
      <c r="HT648" s="110"/>
      <c r="HU648" s="110"/>
      <c r="HV648" s="110"/>
      <c r="HW648" s="110"/>
      <c r="HX648" s="110"/>
      <c r="HY648" s="110"/>
      <c r="HZ648" s="110"/>
      <c r="IA648" s="110"/>
      <c r="IB648" s="110"/>
      <c r="IC648" s="110"/>
      <c r="ID648" s="110"/>
      <c r="IE648" s="110"/>
      <c r="IF648" s="110"/>
      <c r="IG648" s="110"/>
    </row>
    <row r="649" spans="1:241" s="21" customFormat="1" ht="12.75" hidden="1">
      <c r="A649" s="101" t="s">
        <v>1716</v>
      </c>
      <c r="B649" s="101" t="s">
        <v>1717</v>
      </c>
      <c r="C649" s="102" t="s">
        <v>1718</v>
      </c>
      <c r="D649" s="64">
        <v>0</v>
      </c>
      <c r="E649" s="64">
        <v>147650</v>
      </c>
      <c r="F649" s="64"/>
      <c r="HQ649" s="110"/>
      <c r="HR649" s="110"/>
      <c r="HS649" s="110"/>
      <c r="HT649" s="110"/>
      <c r="HU649" s="110"/>
      <c r="HV649" s="110"/>
      <c r="HW649" s="110"/>
      <c r="HX649" s="110"/>
      <c r="HY649" s="110"/>
      <c r="HZ649" s="110"/>
      <c r="IA649" s="110"/>
      <c r="IB649" s="110"/>
      <c r="IC649" s="110"/>
      <c r="ID649" s="110"/>
      <c r="IE649" s="110"/>
      <c r="IF649" s="110"/>
      <c r="IG649" s="110"/>
    </row>
    <row r="650" spans="1:241" s="21" customFormat="1" ht="12.75" customHeight="1" hidden="1">
      <c r="A650" s="101" t="s">
        <v>1722</v>
      </c>
      <c r="B650" s="101" t="s">
        <v>1723</v>
      </c>
      <c r="C650" s="102" t="s">
        <v>1724</v>
      </c>
      <c r="D650" s="64">
        <v>0</v>
      </c>
      <c r="E650" s="64">
        <v>122925</v>
      </c>
      <c r="F650" s="64"/>
      <c r="HQ650" s="110"/>
      <c r="HR650" s="110"/>
      <c r="HS650" s="110"/>
      <c r="HT650" s="110"/>
      <c r="HU650" s="110"/>
      <c r="HV650" s="110"/>
      <c r="HW650" s="110"/>
      <c r="HX650" s="110"/>
      <c r="HY650" s="110"/>
      <c r="HZ650" s="110"/>
      <c r="IA650" s="110"/>
      <c r="IB650" s="110"/>
      <c r="IC650" s="110"/>
      <c r="ID650" s="110"/>
      <c r="IE650" s="110"/>
      <c r="IF650" s="110"/>
      <c r="IG650" s="110"/>
    </row>
    <row r="651" spans="1:241" s="21" customFormat="1" ht="12.75" customHeight="1" hidden="1">
      <c r="A651" s="101" t="s">
        <v>1725</v>
      </c>
      <c r="B651" s="101" t="s">
        <v>1726</v>
      </c>
      <c r="C651" s="102" t="s">
        <v>1727</v>
      </c>
      <c r="D651" s="64">
        <v>195000</v>
      </c>
      <c r="E651" s="64"/>
      <c r="F651" s="64"/>
      <c r="HQ651" s="110"/>
      <c r="HR651" s="110"/>
      <c r="HS651" s="110"/>
      <c r="HT651" s="110"/>
      <c r="HU651" s="110"/>
      <c r="HV651" s="110"/>
      <c r="HW651" s="110"/>
      <c r="HX651" s="110"/>
      <c r="HY651" s="110"/>
      <c r="HZ651" s="110"/>
      <c r="IA651" s="110"/>
      <c r="IB651" s="110"/>
      <c r="IC651" s="110"/>
      <c r="ID651" s="110"/>
      <c r="IE651" s="110"/>
      <c r="IF651" s="110"/>
      <c r="IG651" s="110"/>
    </row>
    <row r="652" spans="1:241" s="21" customFormat="1" ht="12.75" customHeight="1" hidden="1">
      <c r="A652" s="101" t="s">
        <v>1907</v>
      </c>
      <c r="B652" s="101" t="s">
        <v>1781</v>
      </c>
      <c r="C652" s="102" t="s">
        <v>1782</v>
      </c>
      <c r="D652" s="64"/>
      <c r="E652" s="64">
        <v>0</v>
      </c>
      <c r="F652" s="64">
        <v>292500</v>
      </c>
      <c r="HQ652" s="110"/>
      <c r="HR652" s="110"/>
      <c r="HS652" s="110"/>
      <c r="HT652" s="110"/>
      <c r="HU652" s="110"/>
      <c r="HV652" s="110"/>
      <c r="HW652" s="110"/>
      <c r="HX652" s="110"/>
      <c r="HY652" s="110"/>
      <c r="HZ652" s="110"/>
      <c r="IA652" s="110"/>
      <c r="IB652" s="110"/>
      <c r="IC652" s="110"/>
      <c r="ID652" s="110"/>
      <c r="IE652" s="110"/>
      <c r="IF652" s="110"/>
      <c r="IG652" s="110"/>
    </row>
    <row r="653" spans="1:241" s="21" customFormat="1" ht="12.75" hidden="1">
      <c r="A653" s="101" t="s">
        <v>2707</v>
      </c>
      <c r="B653" s="101" t="s">
        <v>2708</v>
      </c>
      <c r="C653" s="102" t="s">
        <v>2685</v>
      </c>
      <c r="D653" s="64"/>
      <c r="E653" s="64"/>
      <c r="F653" s="64">
        <v>121875</v>
      </c>
      <c r="HQ653" s="110"/>
      <c r="HR653" s="110"/>
      <c r="HS653" s="110"/>
      <c r="HT653" s="110"/>
      <c r="HU653" s="110"/>
      <c r="HV653" s="110"/>
      <c r="HW653" s="110"/>
      <c r="HX653" s="110"/>
      <c r="HY653" s="110"/>
      <c r="HZ653" s="110"/>
      <c r="IA653" s="110"/>
      <c r="IB653" s="110"/>
      <c r="IC653" s="110"/>
      <c r="ID653" s="110"/>
      <c r="IE653" s="110"/>
      <c r="IF653" s="110"/>
      <c r="IG653" s="110"/>
    </row>
    <row r="654" spans="1:241" s="21" customFormat="1" ht="12.75" hidden="1">
      <c r="A654" s="101" t="s">
        <v>2709</v>
      </c>
      <c r="B654" s="101" t="s">
        <v>2710</v>
      </c>
      <c r="C654" s="102" t="s">
        <v>1912</v>
      </c>
      <c r="D654" s="64"/>
      <c r="E654" s="64"/>
      <c r="F654" s="64">
        <v>306076.15</v>
      </c>
      <c r="HQ654" s="110"/>
      <c r="HR654" s="110"/>
      <c r="HS654" s="110"/>
      <c r="HT654" s="110"/>
      <c r="HU654" s="110"/>
      <c r="HV654" s="110"/>
      <c r="HW654" s="110"/>
      <c r="HX654" s="110"/>
      <c r="HY654" s="110"/>
      <c r="HZ654" s="110"/>
      <c r="IA654" s="110"/>
      <c r="IB654" s="110"/>
      <c r="IC654" s="110"/>
      <c r="ID654" s="110"/>
      <c r="IE654" s="110"/>
      <c r="IF654" s="110"/>
      <c r="IG654" s="110"/>
    </row>
    <row r="655" spans="1:6" ht="12.75">
      <c r="A655" s="132" t="s">
        <v>1066</v>
      </c>
      <c r="B655" s="133" t="s">
        <v>1068</v>
      </c>
      <c r="C655" s="134"/>
      <c r="D655" s="131">
        <f>D656</f>
        <v>86666.66</v>
      </c>
      <c r="E655" s="131">
        <f>E656</f>
        <v>765050</v>
      </c>
      <c r="F655" s="131">
        <f>F656+F662</f>
        <v>172473.84</v>
      </c>
    </row>
    <row r="656" spans="1:241" s="21" customFormat="1" ht="12" customHeight="1" hidden="1">
      <c r="A656" s="103" t="s">
        <v>1067</v>
      </c>
      <c r="B656" s="119" t="s">
        <v>1069</v>
      </c>
      <c r="C656" s="139"/>
      <c r="D656" s="64">
        <f>SUM(D657+D658)</f>
        <v>86666.66</v>
      </c>
      <c r="E656" s="64">
        <f>SUM(E657+E658+E660)</f>
        <v>765050</v>
      </c>
      <c r="F656" s="64">
        <f>SUM(F657+F658)</f>
        <v>0</v>
      </c>
      <c r="HQ656" s="110"/>
      <c r="HR656" s="110"/>
      <c r="HS656" s="110"/>
      <c r="HT656" s="110"/>
      <c r="HU656" s="110"/>
      <c r="HV656" s="110"/>
      <c r="HW656" s="110"/>
      <c r="HX656" s="110"/>
      <c r="HY656" s="110"/>
      <c r="HZ656" s="110"/>
      <c r="IA656" s="110"/>
      <c r="IB656" s="110"/>
      <c r="IC656" s="110"/>
      <c r="ID656" s="110"/>
      <c r="IE656" s="110"/>
      <c r="IF656" s="110"/>
      <c r="IG656" s="110"/>
    </row>
    <row r="657" spans="1:241" s="21" customFormat="1" ht="18" hidden="1">
      <c r="A657" s="101" t="s">
        <v>1070</v>
      </c>
      <c r="B657" s="120" t="s">
        <v>1071</v>
      </c>
      <c r="C657" s="142" t="s">
        <v>119</v>
      </c>
      <c r="D657" s="64">
        <v>86666.66</v>
      </c>
      <c r="E657" s="64"/>
      <c r="F657" s="64"/>
      <c r="HQ657" s="110"/>
      <c r="HR657" s="110"/>
      <c r="HS657" s="110"/>
      <c r="HT657" s="110"/>
      <c r="HU657" s="110"/>
      <c r="HV657" s="110"/>
      <c r="HW657" s="110"/>
      <c r="HX657" s="110"/>
      <c r="HY657" s="110"/>
      <c r="HZ657" s="110"/>
      <c r="IA657" s="110"/>
      <c r="IB657" s="110"/>
      <c r="IC657" s="110"/>
      <c r="ID657" s="110"/>
      <c r="IE657" s="110"/>
      <c r="IF657" s="110"/>
      <c r="IG657" s="110"/>
    </row>
    <row r="658" spans="1:241" s="21" customFormat="1" ht="21.75" customHeight="1" hidden="1">
      <c r="A658" s="103" t="s">
        <v>1306</v>
      </c>
      <c r="B658" s="119" t="s">
        <v>1307</v>
      </c>
      <c r="C658" s="139"/>
      <c r="D658" s="64"/>
      <c r="E658" s="64">
        <f>SUM(E659:E659)</f>
        <v>27840</v>
      </c>
      <c r="F658" s="64">
        <f>SUM(F659:F659)</f>
        <v>0</v>
      </c>
      <c r="HQ658" s="110"/>
      <c r="HR658" s="110"/>
      <c r="HS658" s="110"/>
      <c r="HT658" s="110"/>
      <c r="HU658" s="110"/>
      <c r="HV658" s="110"/>
      <c r="HW658" s="110"/>
      <c r="HX658" s="110"/>
      <c r="HY658" s="110"/>
      <c r="HZ658" s="110"/>
      <c r="IA658" s="110"/>
      <c r="IB658" s="110"/>
      <c r="IC658" s="110"/>
      <c r="ID658" s="110"/>
      <c r="IE658" s="110"/>
      <c r="IF658" s="110"/>
      <c r="IG658" s="110"/>
    </row>
    <row r="659" spans="1:241" s="21" customFormat="1" ht="13.5" customHeight="1" hidden="1">
      <c r="A659" s="101" t="s">
        <v>1936</v>
      </c>
      <c r="B659" s="101" t="s">
        <v>1937</v>
      </c>
      <c r="C659" s="102" t="s">
        <v>1916</v>
      </c>
      <c r="D659" s="64"/>
      <c r="E659" s="64">
        <v>27840</v>
      </c>
      <c r="F659" s="64"/>
      <c r="HQ659" s="110"/>
      <c r="HR659" s="110"/>
      <c r="HS659" s="110"/>
      <c r="HT659" s="110"/>
      <c r="HU659" s="110"/>
      <c r="HV659" s="110"/>
      <c r="HW659" s="110"/>
      <c r="HX659" s="110"/>
      <c r="HY659" s="110"/>
      <c r="HZ659" s="110"/>
      <c r="IA659" s="110"/>
      <c r="IB659" s="110"/>
      <c r="IC659" s="110"/>
      <c r="ID659" s="110"/>
      <c r="IE659" s="110"/>
      <c r="IF659" s="110"/>
      <c r="IG659" s="110"/>
    </row>
    <row r="660" spans="1:241" s="21" customFormat="1" ht="12.75" hidden="1">
      <c r="A660" s="101" t="s">
        <v>1938</v>
      </c>
      <c r="B660" s="120" t="s">
        <v>1939</v>
      </c>
      <c r="C660" s="142"/>
      <c r="D660" s="64"/>
      <c r="E660" s="64">
        <f>E661</f>
        <v>737210</v>
      </c>
      <c r="F660" s="64">
        <f>SUM(F661:F661)</f>
        <v>0</v>
      </c>
      <c r="HQ660" s="110"/>
      <c r="HR660" s="110"/>
      <c r="HS660" s="110"/>
      <c r="HT660" s="110"/>
      <c r="HU660" s="110"/>
      <c r="HV660" s="110"/>
      <c r="HW660" s="110"/>
      <c r="HX660" s="110"/>
      <c r="HY660" s="110"/>
      <c r="HZ660" s="110"/>
      <c r="IA660" s="110"/>
      <c r="IB660" s="110"/>
      <c r="IC660" s="110"/>
      <c r="ID660" s="110"/>
      <c r="IE660" s="110"/>
      <c r="IF660" s="110"/>
      <c r="IG660" s="110"/>
    </row>
    <row r="661" spans="1:241" s="21" customFormat="1" ht="13.5" customHeight="1" hidden="1">
      <c r="A661" s="101" t="s">
        <v>1940</v>
      </c>
      <c r="B661" s="101" t="s">
        <v>1941</v>
      </c>
      <c r="C661" s="102" t="s">
        <v>1919</v>
      </c>
      <c r="D661" s="64"/>
      <c r="E661" s="64">
        <v>737210</v>
      </c>
      <c r="F661" s="64"/>
      <c r="HQ661" s="110"/>
      <c r="HR661" s="110"/>
      <c r="HS661" s="110"/>
      <c r="HT661" s="110"/>
      <c r="HU661" s="110"/>
      <c r="HV661" s="110"/>
      <c r="HW661" s="110"/>
      <c r="HX661" s="110"/>
      <c r="HY661" s="110"/>
      <c r="HZ661" s="110"/>
      <c r="IA661" s="110"/>
      <c r="IB661" s="110"/>
      <c r="IC661" s="110"/>
      <c r="ID661" s="110"/>
      <c r="IE661" s="110"/>
      <c r="IF661" s="110"/>
      <c r="IG661" s="110"/>
    </row>
    <row r="662" spans="1:241" s="21" customFormat="1" ht="27" customHeight="1" hidden="1">
      <c r="A662" s="103" t="s">
        <v>2711</v>
      </c>
      <c r="B662" s="119" t="s">
        <v>2712</v>
      </c>
      <c r="C662" s="139"/>
      <c r="D662" s="64">
        <f>SUM(D663+D664)</f>
        <v>0</v>
      </c>
      <c r="E662" s="64">
        <f>E663</f>
        <v>0</v>
      </c>
      <c r="F662" s="64">
        <f>F663</f>
        <v>172473.84</v>
      </c>
      <c r="HQ662" s="110"/>
      <c r="HR662" s="110"/>
      <c r="HS662" s="110"/>
      <c r="HT662" s="110"/>
      <c r="HU662" s="110"/>
      <c r="HV662" s="110"/>
      <c r="HW662" s="110"/>
      <c r="HX662" s="110"/>
      <c r="HY662" s="110"/>
      <c r="HZ662" s="110"/>
      <c r="IA662" s="110"/>
      <c r="IB662" s="110"/>
      <c r="IC662" s="110"/>
      <c r="ID662" s="110"/>
      <c r="IE662" s="110"/>
      <c r="IF662" s="110"/>
      <c r="IG662" s="110"/>
    </row>
    <row r="663" spans="1:241" s="21" customFormat="1" ht="19.5" customHeight="1" hidden="1">
      <c r="A663" s="101" t="s">
        <v>2715</v>
      </c>
      <c r="B663" s="120" t="s">
        <v>2713</v>
      </c>
      <c r="C663" s="142"/>
      <c r="D663" s="64"/>
      <c r="E663" s="64"/>
      <c r="F663" s="64">
        <f>F664</f>
        <v>172473.84</v>
      </c>
      <c r="HQ663" s="110"/>
      <c r="HR663" s="110"/>
      <c r="HS663" s="110"/>
      <c r="HT663" s="110"/>
      <c r="HU663" s="110"/>
      <c r="HV663" s="110"/>
      <c r="HW663" s="110"/>
      <c r="HX663" s="110"/>
      <c r="HY663" s="110"/>
      <c r="HZ663" s="110"/>
      <c r="IA663" s="110"/>
      <c r="IB663" s="110"/>
      <c r="IC663" s="110"/>
      <c r="ID663" s="110"/>
      <c r="IE663" s="110"/>
      <c r="IF663" s="110"/>
      <c r="IG663" s="110"/>
    </row>
    <row r="664" spans="1:241" s="21" customFormat="1" ht="13.5" customHeight="1" hidden="1">
      <c r="A664" s="101" t="s">
        <v>2714</v>
      </c>
      <c r="B664" s="101" t="s">
        <v>2716</v>
      </c>
      <c r="C664" s="102" t="s">
        <v>2681</v>
      </c>
      <c r="D664" s="64"/>
      <c r="E664" s="64"/>
      <c r="F664" s="64">
        <v>172473.84</v>
      </c>
      <c r="HQ664" s="110"/>
      <c r="HR664" s="110"/>
      <c r="HS664" s="110"/>
      <c r="HT664" s="110"/>
      <c r="HU664" s="110"/>
      <c r="HV664" s="110"/>
      <c r="HW664" s="110"/>
      <c r="HX664" s="110"/>
      <c r="HY664" s="110"/>
      <c r="HZ664" s="110"/>
      <c r="IA664" s="110"/>
      <c r="IB664" s="110"/>
      <c r="IC664" s="110"/>
      <c r="ID664" s="110"/>
      <c r="IE664" s="110"/>
      <c r="IF664" s="110"/>
      <c r="IG664" s="110"/>
    </row>
    <row r="665" spans="1:6" ht="12.75">
      <c r="A665" s="128" t="s">
        <v>79</v>
      </c>
      <c r="B665" s="129" t="s">
        <v>80</v>
      </c>
      <c r="C665" s="130"/>
      <c r="D665" s="131">
        <f>D666</f>
        <v>2368.25</v>
      </c>
      <c r="E665" s="131">
        <f>E666</f>
        <v>1915.63</v>
      </c>
      <c r="F665" s="131">
        <f>F666</f>
        <v>2080.07</v>
      </c>
    </row>
    <row r="666" spans="1:6" ht="22.5">
      <c r="A666" s="132" t="s">
        <v>81</v>
      </c>
      <c r="B666" s="133" t="s">
        <v>1557</v>
      </c>
      <c r="C666" s="134" t="s">
        <v>93</v>
      </c>
      <c r="D666" s="131">
        <v>2368.25</v>
      </c>
      <c r="E666" s="131">
        <v>1915.63</v>
      </c>
      <c r="F666" s="131">
        <v>2080.07</v>
      </c>
    </row>
    <row r="667" spans="1:6" ht="12.75">
      <c r="A667" s="125" t="s">
        <v>325</v>
      </c>
      <c r="B667" s="126" t="s">
        <v>326</v>
      </c>
      <c r="C667" s="127"/>
      <c r="D667" s="76">
        <f aca="true" t="shared" si="7" ref="D667:F668">SUM(D668)</f>
        <v>52015214.010000005</v>
      </c>
      <c r="E667" s="76">
        <f t="shared" si="7"/>
        <v>61396638.519999996</v>
      </c>
      <c r="F667" s="76">
        <f t="shared" si="7"/>
        <v>70771348.38</v>
      </c>
    </row>
    <row r="668" spans="1:241" s="183" customFormat="1" ht="12.75" hidden="1">
      <c r="A668" s="149" t="s">
        <v>327</v>
      </c>
      <c r="B668" s="150" t="s">
        <v>328</v>
      </c>
      <c r="C668" s="151"/>
      <c r="D668" s="152">
        <f t="shared" si="7"/>
        <v>52015214.010000005</v>
      </c>
      <c r="E668" s="152">
        <f t="shared" si="7"/>
        <v>61396638.519999996</v>
      </c>
      <c r="F668" s="152">
        <f t="shared" si="7"/>
        <v>70771348.38</v>
      </c>
      <c r="ID668" s="110"/>
      <c r="IE668" s="110"/>
      <c r="IF668" s="110"/>
      <c r="IG668" s="110"/>
    </row>
    <row r="669" spans="1:241" s="183" customFormat="1" ht="12.75" hidden="1">
      <c r="A669" s="153" t="s">
        <v>329</v>
      </c>
      <c r="B669" s="154" t="s">
        <v>330</v>
      </c>
      <c r="C669" s="155"/>
      <c r="D669" s="156">
        <f>SUM(D670,D672)</f>
        <v>52015214.010000005</v>
      </c>
      <c r="E669" s="156">
        <f>SUM(E670,E672)</f>
        <v>61396638.519999996</v>
      </c>
      <c r="F669" s="156">
        <f>SUM(F670,F672)</f>
        <v>70771348.38</v>
      </c>
      <c r="ID669" s="110"/>
      <c r="IE669" s="110"/>
      <c r="IF669" s="110"/>
      <c r="IG669" s="110"/>
    </row>
    <row r="670" spans="1:241" s="184" customFormat="1" ht="22.5" hidden="1">
      <c r="A670" s="157" t="s">
        <v>331</v>
      </c>
      <c r="B670" s="158" t="s">
        <v>332</v>
      </c>
      <c r="C670" s="159"/>
      <c r="D670" s="160">
        <f>SUM(D671)</f>
        <v>4515559.35</v>
      </c>
      <c r="E670" s="160">
        <f>SUM(E671)</f>
        <v>4973728.06</v>
      </c>
      <c r="F670" s="160">
        <f>SUM(F671)</f>
        <v>5223247.3</v>
      </c>
      <c r="ID670" s="110"/>
      <c r="IE670" s="110"/>
      <c r="IF670" s="110"/>
      <c r="IG670" s="110"/>
    </row>
    <row r="671" spans="1:241" s="21" customFormat="1" ht="18" hidden="1">
      <c r="A671" s="101" t="s">
        <v>333</v>
      </c>
      <c r="B671" s="120" t="s">
        <v>334</v>
      </c>
      <c r="C671" s="142" t="s">
        <v>380</v>
      </c>
      <c r="D671" s="64">
        <v>4515559.35</v>
      </c>
      <c r="E671" s="64">
        <v>4973728.06</v>
      </c>
      <c r="F671" s="64">
        <v>5223247.3</v>
      </c>
      <c r="HQ671" s="110"/>
      <c r="HR671" s="110"/>
      <c r="HS671" s="110"/>
      <c r="HT671" s="110"/>
      <c r="HU671" s="110"/>
      <c r="HV671" s="110"/>
      <c r="HW671" s="110"/>
      <c r="HX671" s="110"/>
      <c r="HY671" s="110"/>
      <c r="HZ671" s="110"/>
      <c r="IA671" s="110"/>
      <c r="IB671" s="110"/>
      <c r="IC671" s="110"/>
      <c r="ID671" s="110"/>
      <c r="IE671" s="110"/>
      <c r="IF671" s="110"/>
      <c r="IG671" s="110"/>
    </row>
    <row r="672" spans="1:241" s="183" customFormat="1" ht="22.5" customHeight="1" hidden="1">
      <c r="A672" s="153" t="s">
        <v>335</v>
      </c>
      <c r="B672" s="154" t="s">
        <v>336</v>
      </c>
      <c r="C672" s="155"/>
      <c r="D672" s="156">
        <f>SUM(D673+D678)</f>
        <v>47499654.660000004</v>
      </c>
      <c r="E672" s="156">
        <f>SUM(E673+E678)</f>
        <v>56422910.45999999</v>
      </c>
      <c r="F672" s="156">
        <f>SUM(F673+F678)</f>
        <v>65548101.08</v>
      </c>
      <c r="ID672" s="110"/>
      <c r="IE672" s="110"/>
      <c r="IF672" s="110"/>
      <c r="IG672" s="110"/>
    </row>
    <row r="673" spans="1:241" s="183" customFormat="1" ht="12.75" customHeight="1" hidden="1">
      <c r="A673" s="153" t="s">
        <v>337</v>
      </c>
      <c r="B673" s="154" t="s">
        <v>338</v>
      </c>
      <c r="C673" s="155"/>
      <c r="D673" s="156">
        <f>SUM(D674:D677)</f>
        <v>25596917.96</v>
      </c>
      <c r="E673" s="156">
        <f>SUM(E674:E677)</f>
        <v>28149344.519999996</v>
      </c>
      <c r="F673" s="156">
        <f>SUM(F674:F677)</f>
        <v>29741131.070000004</v>
      </c>
      <c r="ID673" s="110"/>
      <c r="IE673" s="110"/>
      <c r="IF673" s="110"/>
      <c r="IG673" s="110"/>
    </row>
    <row r="674" spans="1:241" s="21" customFormat="1" ht="12.75" hidden="1">
      <c r="A674" s="101" t="s">
        <v>339</v>
      </c>
      <c r="B674" s="120" t="s">
        <v>340</v>
      </c>
      <c r="C674" s="142" t="s">
        <v>380</v>
      </c>
      <c r="D674" s="64">
        <v>358892.35</v>
      </c>
      <c r="E674" s="64">
        <v>415027.63</v>
      </c>
      <c r="F674" s="64">
        <v>520269.14</v>
      </c>
      <c r="HQ674" s="110"/>
      <c r="HR674" s="110"/>
      <c r="HS674" s="110"/>
      <c r="HT674" s="110"/>
      <c r="HU674" s="110"/>
      <c r="HV674" s="110"/>
      <c r="HW674" s="110"/>
      <c r="HX674" s="110"/>
      <c r="HY674" s="110"/>
      <c r="HZ674" s="110"/>
      <c r="IA674" s="110"/>
      <c r="IB674" s="110"/>
      <c r="IC674" s="110"/>
      <c r="ID674" s="110"/>
      <c r="IE674" s="110"/>
      <c r="IF674" s="110"/>
      <c r="IG674" s="110"/>
    </row>
    <row r="675" spans="1:241" s="21" customFormat="1" ht="12.75" hidden="1">
      <c r="A675" s="101" t="s">
        <v>341</v>
      </c>
      <c r="B675" s="120" t="s">
        <v>342</v>
      </c>
      <c r="C675" s="142" t="s">
        <v>380</v>
      </c>
      <c r="D675" s="64">
        <v>25003725.2</v>
      </c>
      <c r="E675" s="64">
        <v>27483788.61</v>
      </c>
      <c r="F675" s="64">
        <v>29025051.67</v>
      </c>
      <c r="HQ675" s="110"/>
      <c r="HR675" s="110"/>
      <c r="HS675" s="110"/>
      <c r="HT675" s="110"/>
      <c r="HU675" s="110"/>
      <c r="HV675" s="110"/>
      <c r="HW675" s="110"/>
      <c r="HX675" s="110"/>
      <c r="HY675" s="110"/>
      <c r="HZ675" s="110"/>
      <c r="IA675" s="110"/>
      <c r="IB675" s="110"/>
      <c r="IC675" s="110"/>
      <c r="ID675" s="110"/>
      <c r="IE675" s="110"/>
      <c r="IF675" s="110"/>
      <c r="IG675" s="110"/>
    </row>
    <row r="676" spans="1:241" s="21" customFormat="1" ht="13.5" customHeight="1" hidden="1">
      <c r="A676" s="101" t="s">
        <v>343</v>
      </c>
      <c r="B676" s="120" t="s">
        <v>1906</v>
      </c>
      <c r="C676" s="142" t="s">
        <v>380</v>
      </c>
      <c r="D676" s="64">
        <v>131812.93</v>
      </c>
      <c r="E676" s="64">
        <v>161036.4</v>
      </c>
      <c r="F676" s="64">
        <v>108847.34</v>
      </c>
      <c r="HQ676" s="110"/>
      <c r="HR676" s="110"/>
      <c r="HS676" s="110"/>
      <c r="HT676" s="110"/>
      <c r="HU676" s="110"/>
      <c r="HV676" s="110"/>
      <c r="HW676" s="110"/>
      <c r="HX676" s="110"/>
      <c r="HY676" s="110"/>
      <c r="HZ676" s="110"/>
      <c r="IA676" s="110"/>
      <c r="IB676" s="110"/>
      <c r="IC676" s="110"/>
      <c r="ID676" s="110"/>
      <c r="IE676" s="110"/>
      <c r="IF676" s="110"/>
      <c r="IG676" s="110"/>
    </row>
    <row r="677" spans="1:241" s="21" customFormat="1" ht="12.75" hidden="1">
      <c r="A677" s="101" t="s">
        <v>345</v>
      </c>
      <c r="B677" s="120" t="s">
        <v>346</v>
      </c>
      <c r="C677" s="142" t="s">
        <v>380</v>
      </c>
      <c r="D677" s="64">
        <v>102487.48</v>
      </c>
      <c r="E677" s="64">
        <v>89491.88</v>
      </c>
      <c r="F677" s="64">
        <v>86962.92</v>
      </c>
      <c r="HQ677" s="110"/>
      <c r="HR677" s="110"/>
      <c r="HS677" s="110"/>
      <c r="HT677" s="110"/>
      <c r="HU677" s="110"/>
      <c r="HV677" s="110"/>
      <c r="HW677" s="110"/>
      <c r="HX677" s="110"/>
      <c r="HY677" s="110"/>
      <c r="HZ677" s="110"/>
      <c r="IA677" s="110"/>
      <c r="IB677" s="110"/>
      <c r="IC677" s="110"/>
      <c r="ID677" s="110"/>
      <c r="IE677" s="110"/>
      <c r="IF677" s="110"/>
      <c r="IG677" s="110"/>
    </row>
    <row r="678" spans="1:241" s="185" customFormat="1" ht="22.5" hidden="1">
      <c r="A678" s="177" t="s">
        <v>347</v>
      </c>
      <c r="B678" s="178" t="s">
        <v>348</v>
      </c>
      <c r="C678" s="137"/>
      <c r="D678" s="179">
        <f>SUM(D679:D680)</f>
        <v>21902736.700000003</v>
      </c>
      <c r="E678" s="179">
        <f>SUM(E679:E680)</f>
        <v>28273565.94</v>
      </c>
      <c r="F678" s="179">
        <f>SUM(F679:F680)</f>
        <v>35806970.01</v>
      </c>
      <c r="ID678" s="186"/>
      <c r="IE678" s="186"/>
      <c r="IF678" s="186"/>
      <c r="IG678" s="186"/>
    </row>
    <row r="679" spans="1:241" s="21" customFormat="1" ht="18" hidden="1">
      <c r="A679" s="101" t="s">
        <v>349</v>
      </c>
      <c r="B679" s="120" t="s">
        <v>350</v>
      </c>
      <c r="C679" s="142" t="s">
        <v>380</v>
      </c>
      <c r="D679" s="64">
        <v>314828.35</v>
      </c>
      <c r="E679" s="64">
        <v>425633.91</v>
      </c>
      <c r="F679" s="64">
        <v>641954.3</v>
      </c>
      <c r="HQ679" s="110"/>
      <c r="HR679" s="110"/>
      <c r="HS679" s="110"/>
      <c r="HT679" s="110"/>
      <c r="HU679" s="110"/>
      <c r="HV679" s="110"/>
      <c r="HW679" s="110"/>
      <c r="HX679" s="110"/>
      <c r="HY679" s="110"/>
      <c r="HZ679" s="110"/>
      <c r="IA679" s="110"/>
      <c r="IB679" s="110"/>
      <c r="IC679" s="110"/>
      <c r="ID679" s="110"/>
      <c r="IE679" s="110"/>
      <c r="IF679" s="110"/>
      <c r="IG679" s="110"/>
    </row>
    <row r="680" spans="1:241" s="21" customFormat="1" ht="18" hidden="1">
      <c r="A680" s="101" t="s">
        <v>351</v>
      </c>
      <c r="B680" s="120" t="s">
        <v>352</v>
      </c>
      <c r="C680" s="142" t="s">
        <v>380</v>
      </c>
      <c r="D680" s="64">
        <v>21587908.35</v>
      </c>
      <c r="E680" s="64">
        <v>27847932.03</v>
      </c>
      <c r="F680" s="64">
        <v>35165015.71</v>
      </c>
      <c r="HQ680" s="110"/>
      <c r="HR680" s="110"/>
      <c r="HS680" s="110"/>
      <c r="HT680" s="110"/>
      <c r="HU680" s="110"/>
      <c r="HV680" s="110"/>
      <c r="HW680" s="110"/>
      <c r="HX680" s="110"/>
      <c r="HY680" s="110"/>
      <c r="HZ680" s="110"/>
      <c r="IA680" s="110"/>
      <c r="IB680" s="110"/>
      <c r="IC680" s="110"/>
      <c r="ID680" s="110"/>
      <c r="IE680" s="110"/>
      <c r="IF680" s="110"/>
      <c r="IG680" s="110"/>
    </row>
    <row r="681" spans="1:6" ht="17.25" customHeight="1">
      <c r="A681" s="125" t="s">
        <v>584</v>
      </c>
      <c r="B681" s="126" t="s">
        <v>397</v>
      </c>
      <c r="C681" s="127"/>
      <c r="D681" s="76">
        <f>SUM(D682:D687)</f>
        <v>-34545594.09</v>
      </c>
      <c r="E681" s="76">
        <f>SUM(E682:E687)</f>
        <v>-37710848.76</v>
      </c>
      <c r="F681" s="76">
        <f>SUM(F682:F687)</f>
        <v>-38290443.61</v>
      </c>
    </row>
    <row r="682" spans="1:241" s="21" customFormat="1" ht="12.75">
      <c r="A682" s="101" t="s">
        <v>774</v>
      </c>
      <c r="B682" s="120" t="s">
        <v>353</v>
      </c>
      <c r="C682" s="142"/>
      <c r="D682" s="64">
        <f>-D296</f>
        <v>-11200860.72</v>
      </c>
      <c r="E682" s="64">
        <f>-E296</f>
        <v>-12790227.03</v>
      </c>
      <c r="F682" s="64">
        <f>-F296</f>
        <v>-12196899.79</v>
      </c>
      <c r="HQ682" s="110"/>
      <c r="HR682" s="110"/>
      <c r="HS682" s="110"/>
      <c r="HT682" s="110"/>
      <c r="HU682" s="110"/>
      <c r="HV682" s="110"/>
      <c r="HW682" s="110"/>
      <c r="HX682" s="110"/>
      <c r="HY682" s="110"/>
      <c r="HZ682" s="110"/>
      <c r="IA682" s="110"/>
      <c r="IB682" s="110"/>
      <c r="IC682" s="110"/>
      <c r="ID682" s="110"/>
      <c r="IE682" s="110"/>
      <c r="IF682" s="110"/>
      <c r="IG682" s="110"/>
    </row>
    <row r="683" spans="1:241" s="21" customFormat="1" ht="12.75">
      <c r="A683" s="101" t="s">
        <v>354</v>
      </c>
      <c r="B683" s="120" t="s">
        <v>355</v>
      </c>
      <c r="C683" s="142"/>
      <c r="D683" s="64">
        <f>-D309</f>
        <v>-158072.17</v>
      </c>
      <c r="E683" s="64">
        <f>-E309</f>
        <v>-164143.55</v>
      </c>
      <c r="F683" s="64">
        <f>-F309</f>
        <v>-188732.76</v>
      </c>
      <c r="HQ683" s="110"/>
      <c r="HR683" s="110"/>
      <c r="HS683" s="110"/>
      <c r="HT683" s="110"/>
      <c r="HU683" s="110"/>
      <c r="HV683" s="110"/>
      <c r="HW683" s="110"/>
      <c r="HX683" s="110"/>
      <c r="HY683" s="110"/>
      <c r="HZ683" s="110"/>
      <c r="IA683" s="110"/>
      <c r="IB683" s="110"/>
      <c r="IC683" s="110"/>
      <c r="ID683" s="110"/>
      <c r="IE683" s="110"/>
      <c r="IF683" s="110"/>
      <c r="IG683" s="110"/>
    </row>
    <row r="684" spans="1:241" s="21" customFormat="1" ht="12.75">
      <c r="A684" s="101" t="s">
        <v>356</v>
      </c>
      <c r="B684" s="120" t="s">
        <v>357</v>
      </c>
      <c r="C684" s="142"/>
      <c r="D684" s="64">
        <f>-D372</f>
        <v>-115277.3</v>
      </c>
      <c r="E684" s="64">
        <f>-E372</f>
        <v>-113309.88</v>
      </c>
      <c r="F684" s="64">
        <f>-F372</f>
        <v>-113841.36</v>
      </c>
      <c r="HQ684" s="110"/>
      <c r="HR684" s="110"/>
      <c r="HS684" s="110"/>
      <c r="HT684" s="110"/>
      <c r="HU684" s="110"/>
      <c r="HV684" s="110"/>
      <c r="HW684" s="110"/>
      <c r="HX684" s="110"/>
      <c r="HY684" s="110"/>
      <c r="HZ684" s="110"/>
      <c r="IA684" s="110"/>
      <c r="IB684" s="110"/>
      <c r="IC684" s="110"/>
      <c r="ID684" s="110"/>
      <c r="IE684" s="110"/>
      <c r="IF684" s="110"/>
      <c r="IG684" s="110"/>
    </row>
    <row r="685" spans="1:241" s="21" customFormat="1" ht="12.75">
      <c r="A685" s="101" t="s">
        <v>358</v>
      </c>
      <c r="B685" s="120" t="s">
        <v>359</v>
      </c>
      <c r="C685" s="142"/>
      <c r="D685" s="64">
        <f>-D387</f>
        <v>-16039031.72</v>
      </c>
      <c r="E685" s="64">
        <f>-E387</f>
        <v>-17435884.14</v>
      </c>
      <c r="F685" s="64">
        <f>-F387</f>
        <v>-18385381.74</v>
      </c>
      <c r="HQ685" s="110"/>
      <c r="HR685" s="110"/>
      <c r="HS685" s="110"/>
      <c r="HT685" s="110"/>
      <c r="HU685" s="110"/>
      <c r="HV685" s="110"/>
      <c r="HW685" s="110"/>
      <c r="HX685" s="110"/>
      <c r="HY685" s="110"/>
      <c r="HZ685" s="110"/>
      <c r="IA685" s="110"/>
      <c r="IB685" s="110"/>
      <c r="IC685" s="110"/>
      <c r="ID685" s="110"/>
      <c r="IE685" s="110"/>
      <c r="IF685" s="110"/>
      <c r="IG685" s="110"/>
    </row>
    <row r="686" spans="1:241" s="21" customFormat="1" ht="12.75">
      <c r="A686" s="101" t="s">
        <v>360</v>
      </c>
      <c r="B686" s="120" t="s">
        <v>361</v>
      </c>
      <c r="C686" s="142"/>
      <c r="D686" s="64">
        <f>-D392</f>
        <v>-6723344.47</v>
      </c>
      <c r="E686" s="64">
        <f>-E392</f>
        <v>-6989354.37</v>
      </c>
      <c r="F686" s="64">
        <f>-F392</f>
        <v>-7127738.27</v>
      </c>
      <c r="HQ686" s="110"/>
      <c r="HR686" s="110"/>
      <c r="HS686" s="110"/>
      <c r="HT686" s="110"/>
      <c r="HU686" s="110"/>
      <c r="HV686" s="110"/>
      <c r="HW686" s="110"/>
      <c r="HX686" s="110"/>
      <c r="HY686" s="110"/>
      <c r="HZ686" s="110"/>
      <c r="IA686" s="110"/>
      <c r="IB686" s="110"/>
      <c r="IC686" s="110"/>
      <c r="ID686" s="110"/>
      <c r="IE686" s="110"/>
      <c r="IF686" s="110"/>
      <c r="IG686" s="110"/>
    </row>
    <row r="687" spans="1:241" s="21" customFormat="1" ht="12.75">
      <c r="A687" s="101" t="s">
        <v>362</v>
      </c>
      <c r="B687" s="120" t="s">
        <v>363</v>
      </c>
      <c r="C687" s="142"/>
      <c r="D687" s="64">
        <f>-D397</f>
        <v>-309007.71</v>
      </c>
      <c r="E687" s="64">
        <f>-E397</f>
        <v>-217929.79</v>
      </c>
      <c r="F687" s="64">
        <f>-F397</f>
        <v>-277849.69</v>
      </c>
      <c r="HQ687" s="110"/>
      <c r="HR687" s="110"/>
      <c r="HS687" s="110"/>
      <c r="HT687" s="110"/>
      <c r="HU687" s="110"/>
      <c r="HV687" s="110"/>
      <c r="HW687" s="110"/>
      <c r="HX687" s="110"/>
      <c r="HY687" s="110"/>
      <c r="HZ687" s="110"/>
      <c r="IA687" s="110"/>
      <c r="IB687" s="110"/>
      <c r="IC687" s="110"/>
      <c r="ID687" s="110"/>
      <c r="IE687" s="110"/>
      <c r="IF687" s="110"/>
      <c r="IG687" s="110"/>
    </row>
    <row r="688" spans="1:6" ht="17.25" customHeight="1">
      <c r="A688" s="125"/>
      <c r="B688" s="126" t="s">
        <v>398</v>
      </c>
      <c r="C688" s="127"/>
      <c r="D688" s="76">
        <f>SUM(D689:D701)</f>
        <v>-1191010.01</v>
      </c>
      <c r="E688" s="76">
        <f>SUM(E689:E701)</f>
        <v>-1354960.86</v>
      </c>
      <c r="F688" s="76">
        <f>SUM(F689:F701)</f>
        <v>-1464340.79</v>
      </c>
    </row>
    <row r="689" spans="1:241" s="21" customFormat="1" ht="12.75">
      <c r="A689" s="101" t="s">
        <v>59</v>
      </c>
      <c r="B689" s="120" t="s">
        <v>60</v>
      </c>
      <c r="C689" s="142" t="s">
        <v>87</v>
      </c>
      <c r="D689" s="64">
        <v>0</v>
      </c>
      <c r="E689" s="64">
        <v>-6987.91</v>
      </c>
      <c r="F689" s="64">
        <v>0</v>
      </c>
      <c r="HQ689" s="110"/>
      <c r="HR689" s="110"/>
      <c r="HS689" s="110"/>
      <c r="HT689" s="110"/>
      <c r="HU689" s="110"/>
      <c r="HV689" s="110"/>
      <c r="HW689" s="110"/>
      <c r="HX689" s="110"/>
      <c r="HY689" s="110"/>
      <c r="HZ689" s="110"/>
      <c r="IA689" s="110"/>
      <c r="IB689" s="110"/>
      <c r="IC689" s="110"/>
      <c r="ID689" s="110"/>
      <c r="IE689" s="110"/>
      <c r="IF689" s="110"/>
      <c r="IG689" s="110"/>
    </row>
    <row r="690" spans="1:241" s="21" customFormat="1" ht="12.75">
      <c r="A690" s="101" t="s">
        <v>61</v>
      </c>
      <c r="B690" s="120" t="s">
        <v>62</v>
      </c>
      <c r="C690" s="142" t="s">
        <v>88</v>
      </c>
      <c r="D690" s="64">
        <v>0</v>
      </c>
      <c r="E690" s="64">
        <v>-2911.78</v>
      </c>
      <c r="F690" s="64">
        <v>0</v>
      </c>
      <c r="HQ690" s="110"/>
      <c r="HR690" s="110"/>
      <c r="HS690" s="110"/>
      <c r="HT690" s="110"/>
      <c r="HU690" s="110"/>
      <c r="HV690" s="110"/>
      <c r="HW690" s="110"/>
      <c r="HX690" s="110"/>
      <c r="HY690" s="110"/>
      <c r="HZ690" s="110"/>
      <c r="IA690" s="110"/>
      <c r="IB690" s="110"/>
      <c r="IC690" s="110"/>
      <c r="ID690" s="110"/>
      <c r="IE690" s="110"/>
      <c r="IF690" s="110"/>
      <c r="IG690" s="110"/>
    </row>
    <row r="691" spans="1:241" s="21" customFormat="1" ht="12.75">
      <c r="A691" s="101" t="s">
        <v>63</v>
      </c>
      <c r="B691" s="120" t="s">
        <v>64</v>
      </c>
      <c r="C691" s="142" t="s">
        <v>89</v>
      </c>
      <c r="D691" s="64">
        <v>0</v>
      </c>
      <c r="E691" s="64">
        <v>-1746.95</v>
      </c>
      <c r="F691" s="64">
        <v>0</v>
      </c>
      <c r="HQ691" s="110"/>
      <c r="HR691" s="110"/>
      <c r="HS691" s="110"/>
      <c r="HT691" s="110"/>
      <c r="HU691" s="110"/>
      <c r="HV691" s="110"/>
      <c r="HW691" s="110"/>
      <c r="HX691" s="110"/>
      <c r="HY691" s="110"/>
      <c r="HZ691" s="110"/>
      <c r="IA691" s="110"/>
      <c r="IB691" s="110"/>
      <c r="IC691" s="110"/>
      <c r="ID691" s="110"/>
      <c r="IE691" s="110"/>
      <c r="IF691" s="110"/>
      <c r="IG691" s="110"/>
    </row>
    <row r="692" spans="1:241" s="21" customFormat="1" ht="12.75">
      <c r="A692" s="101" t="s">
        <v>528</v>
      </c>
      <c r="B692" s="120" t="s">
        <v>529</v>
      </c>
      <c r="C692" s="142" t="s">
        <v>87</v>
      </c>
      <c r="D692" s="64">
        <v>0</v>
      </c>
      <c r="E692" s="64">
        <v>0</v>
      </c>
      <c r="F692" s="64">
        <v>0</v>
      </c>
      <c r="HQ692" s="110"/>
      <c r="HR692" s="110"/>
      <c r="HS692" s="110"/>
      <c r="HT692" s="110"/>
      <c r="HU692" s="110"/>
      <c r="HV692" s="110"/>
      <c r="HW692" s="110"/>
      <c r="HX692" s="110"/>
      <c r="HY692" s="110"/>
      <c r="HZ692" s="110"/>
      <c r="IA692" s="110"/>
      <c r="IB692" s="110"/>
      <c r="IC692" s="110"/>
      <c r="ID692" s="110"/>
      <c r="IE692" s="110"/>
      <c r="IF692" s="110"/>
      <c r="IG692" s="110"/>
    </row>
    <row r="693" spans="1:241" s="21" customFormat="1" ht="12.75">
      <c r="A693" s="101" t="s">
        <v>530</v>
      </c>
      <c r="B693" s="120" t="s">
        <v>531</v>
      </c>
      <c r="C693" s="142" t="s">
        <v>88</v>
      </c>
      <c r="D693" s="64">
        <v>0</v>
      </c>
      <c r="E693" s="64">
        <v>0</v>
      </c>
      <c r="F693" s="64">
        <v>0</v>
      </c>
      <c r="HQ693" s="110"/>
      <c r="HR693" s="110"/>
      <c r="HS693" s="110"/>
      <c r="HT693" s="110"/>
      <c r="HU693" s="110"/>
      <c r="HV693" s="110"/>
      <c r="HW693" s="110"/>
      <c r="HX693" s="110"/>
      <c r="HY693" s="110"/>
      <c r="HZ693" s="110"/>
      <c r="IA693" s="110"/>
      <c r="IB693" s="110"/>
      <c r="IC693" s="110"/>
      <c r="ID693" s="110"/>
      <c r="IE693" s="110"/>
      <c r="IF693" s="110"/>
      <c r="IG693" s="110"/>
    </row>
    <row r="694" spans="1:241" s="21" customFormat="1" ht="12.75">
      <c r="A694" s="101" t="s">
        <v>532</v>
      </c>
      <c r="B694" s="120" t="s">
        <v>533</v>
      </c>
      <c r="C694" s="142" t="s">
        <v>89</v>
      </c>
      <c r="D694" s="64">
        <v>0</v>
      </c>
      <c r="E694" s="64">
        <v>0</v>
      </c>
      <c r="F694" s="64">
        <v>0</v>
      </c>
      <c r="HQ694" s="110"/>
      <c r="HR694" s="110"/>
      <c r="HS694" s="110"/>
      <c r="HT694" s="110"/>
      <c r="HU694" s="110"/>
      <c r="HV694" s="110"/>
      <c r="HW694" s="110"/>
      <c r="HX694" s="110"/>
      <c r="HY694" s="110"/>
      <c r="HZ694" s="110"/>
      <c r="IA694" s="110"/>
      <c r="IB694" s="110"/>
      <c r="IC694" s="110"/>
      <c r="ID694" s="110"/>
      <c r="IE694" s="110"/>
      <c r="IF694" s="110"/>
      <c r="IG694" s="110"/>
    </row>
    <row r="695" spans="1:241" s="21" customFormat="1" ht="12.75">
      <c r="A695" s="101" t="s">
        <v>538</v>
      </c>
      <c r="B695" s="120" t="s">
        <v>539</v>
      </c>
      <c r="C695" s="142" t="s">
        <v>87</v>
      </c>
      <c r="D695" s="64">
        <v>-367691.46</v>
      </c>
      <c r="E695" s="64">
        <v>-550231.18</v>
      </c>
      <c r="F695" s="64">
        <v>-602934.47</v>
      </c>
      <c r="HQ695" s="110"/>
      <c r="HR695" s="110"/>
      <c r="HS695" s="110"/>
      <c r="HT695" s="110"/>
      <c r="HU695" s="110"/>
      <c r="HV695" s="110"/>
      <c r="HW695" s="110"/>
      <c r="HX695" s="110"/>
      <c r="HY695" s="110"/>
      <c r="HZ695" s="110"/>
      <c r="IA695" s="110"/>
      <c r="IB695" s="110"/>
      <c r="IC695" s="110"/>
      <c r="ID695" s="110"/>
      <c r="IE695" s="110"/>
      <c r="IF695" s="110"/>
      <c r="IG695" s="110"/>
    </row>
    <row r="696" spans="1:241" s="21" customFormat="1" ht="12.75">
      <c r="A696" s="101" t="s">
        <v>540</v>
      </c>
      <c r="B696" s="120" t="s">
        <v>541</v>
      </c>
      <c r="C696" s="142" t="s">
        <v>88</v>
      </c>
      <c r="D696" s="64">
        <v>-153204.87</v>
      </c>
      <c r="E696" s="64">
        <v>-229263.07</v>
      </c>
      <c r="F696" s="64">
        <v>-251222.76</v>
      </c>
      <c r="HQ696" s="110"/>
      <c r="HR696" s="110"/>
      <c r="HS696" s="110"/>
      <c r="HT696" s="110"/>
      <c r="HU696" s="110"/>
      <c r="HV696" s="110"/>
      <c r="HW696" s="110"/>
      <c r="HX696" s="110"/>
      <c r="HY696" s="110"/>
      <c r="HZ696" s="110"/>
      <c r="IA696" s="110"/>
      <c r="IB696" s="110"/>
      <c r="IC696" s="110"/>
      <c r="ID696" s="110"/>
      <c r="IE696" s="110"/>
      <c r="IF696" s="110"/>
      <c r="IG696" s="110"/>
    </row>
    <row r="697" spans="1:241" s="21" customFormat="1" ht="12.75">
      <c r="A697" s="101" t="s">
        <v>542</v>
      </c>
      <c r="B697" s="120" t="s">
        <v>543</v>
      </c>
      <c r="C697" s="142" t="s">
        <v>89</v>
      </c>
      <c r="D697" s="64">
        <v>-91922.92</v>
      </c>
      <c r="E697" s="64">
        <v>-137557.85</v>
      </c>
      <c r="F697" s="64">
        <v>-150733.64</v>
      </c>
      <c r="HQ697" s="110"/>
      <c r="HR697" s="110"/>
      <c r="HS697" s="110"/>
      <c r="HT697" s="110"/>
      <c r="HU697" s="110"/>
      <c r="HV697" s="110"/>
      <c r="HW697" s="110"/>
      <c r="HX697" s="110"/>
      <c r="HY697" s="110"/>
      <c r="HZ697" s="110"/>
      <c r="IA697" s="110"/>
      <c r="IB697" s="110"/>
      <c r="IC697" s="110"/>
      <c r="ID697" s="110"/>
      <c r="IE697" s="110"/>
      <c r="IF697" s="110"/>
      <c r="IG697" s="110"/>
    </row>
    <row r="698" spans="1:241" s="21" customFormat="1" ht="12.75" customHeight="1">
      <c r="A698" s="169" t="s">
        <v>915</v>
      </c>
      <c r="B698" s="170" t="s">
        <v>916</v>
      </c>
      <c r="C698" s="171" t="s">
        <v>87</v>
      </c>
      <c r="D698" s="64"/>
      <c r="E698" s="64"/>
      <c r="F698" s="64">
        <v>-12.57</v>
      </c>
      <c r="HQ698" s="110"/>
      <c r="HR698" s="110"/>
      <c r="HS698" s="110"/>
      <c r="HT698" s="110"/>
      <c r="HU698" s="110"/>
      <c r="HV698" s="110"/>
      <c r="HW698" s="110"/>
      <c r="HX698" s="110"/>
      <c r="HY698" s="110"/>
      <c r="HZ698" s="110"/>
      <c r="IA698" s="110"/>
      <c r="IB698" s="110"/>
      <c r="IC698" s="110"/>
      <c r="ID698" s="110"/>
      <c r="IE698" s="110"/>
      <c r="IF698" s="110"/>
      <c r="IG698" s="110"/>
    </row>
    <row r="699" spans="1:241" s="21" customFormat="1" ht="12.75" customHeight="1">
      <c r="A699" s="169" t="s">
        <v>917</v>
      </c>
      <c r="B699" s="170" t="s">
        <v>918</v>
      </c>
      <c r="C699" s="171" t="s">
        <v>88</v>
      </c>
      <c r="D699" s="64"/>
      <c r="E699" s="64"/>
      <c r="F699" s="64">
        <v>-5.24</v>
      </c>
      <c r="HQ699" s="110"/>
      <c r="HR699" s="110"/>
      <c r="HS699" s="110"/>
      <c r="HT699" s="110"/>
      <c r="HU699" s="110"/>
      <c r="HV699" s="110"/>
      <c r="HW699" s="110"/>
      <c r="HX699" s="110"/>
      <c r="HY699" s="110"/>
      <c r="HZ699" s="110"/>
      <c r="IA699" s="110"/>
      <c r="IB699" s="110"/>
      <c r="IC699" s="110"/>
      <c r="ID699" s="110"/>
      <c r="IE699" s="110"/>
      <c r="IF699" s="110"/>
      <c r="IG699" s="110"/>
    </row>
    <row r="700" spans="1:241" s="21" customFormat="1" ht="12.75" customHeight="1">
      <c r="A700" s="169" t="s">
        <v>919</v>
      </c>
      <c r="B700" s="170" t="s">
        <v>920</v>
      </c>
      <c r="C700" s="171" t="s">
        <v>89</v>
      </c>
      <c r="D700" s="64"/>
      <c r="E700" s="64"/>
      <c r="F700" s="64">
        <v>-3.15</v>
      </c>
      <c r="HQ700" s="110"/>
      <c r="HR700" s="110"/>
      <c r="HS700" s="110"/>
      <c r="HT700" s="110"/>
      <c r="HU700" s="110"/>
      <c r="HV700" s="110"/>
      <c r="HW700" s="110"/>
      <c r="HX700" s="110"/>
      <c r="HY700" s="110"/>
      <c r="HZ700" s="110"/>
      <c r="IA700" s="110"/>
      <c r="IB700" s="110"/>
      <c r="IC700" s="110"/>
      <c r="ID700" s="110"/>
      <c r="IE700" s="110"/>
      <c r="IF700" s="110"/>
      <c r="IG700" s="110"/>
    </row>
    <row r="701" spans="1:241" s="21" customFormat="1" ht="12.75">
      <c r="A701" s="101" t="s">
        <v>1037</v>
      </c>
      <c r="B701" s="120" t="s">
        <v>1138</v>
      </c>
      <c r="C701" s="142" t="s">
        <v>145</v>
      </c>
      <c r="D701" s="64">
        <v>-578190.76</v>
      </c>
      <c r="E701" s="64">
        <v>-426262.12</v>
      </c>
      <c r="F701" s="64">
        <v>-459428.96</v>
      </c>
      <c r="HQ701" s="110"/>
      <c r="HR701" s="110"/>
      <c r="HS701" s="110"/>
      <c r="HT701" s="110"/>
      <c r="HU701" s="110"/>
      <c r="HV701" s="110"/>
      <c r="HW701" s="110"/>
      <c r="HX701" s="110"/>
      <c r="HY701" s="110"/>
      <c r="HZ701" s="110"/>
      <c r="IA701" s="110"/>
      <c r="IB701" s="110"/>
      <c r="IC701" s="110"/>
      <c r="ID701" s="110"/>
      <c r="IE701" s="110"/>
      <c r="IF701" s="110"/>
      <c r="IG701" s="110"/>
    </row>
    <row r="702" spans="1:241" s="21" customFormat="1" ht="12.75">
      <c r="A702" s="105"/>
      <c r="B702" s="161" t="s">
        <v>1269</v>
      </c>
      <c r="C702" s="142"/>
      <c r="D702" s="76">
        <f>SUM(D703:D794)</f>
        <v>-2336943.12</v>
      </c>
      <c r="E702" s="76">
        <f>SUM(E703:E793)</f>
        <v>-2224006.0100000002</v>
      </c>
      <c r="F702" s="76">
        <f>SUM(F703:F794)</f>
        <v>-1138297.99</v>
      </c>
      <c r="HQ702" s="110"/>
      <c r="HR702" s="110"/>
      <c r="HS702" s="110"/>
      <c r="HT702" s="110"/>
      <c r="HU702" s="110"/>
      <c r="HV702" s="110"/>
      <c r="HW702" s="110"/>
      <c r="HX702" s="110"/>
      <c r="HY702" s="110"/>
      <c r="HZ702" s="110"/>
      <c r="IA702" s="110"/>
      <c r="IB702" s="110"/>
      <c r="IC702" s="110"/>
      <c r="ID702" s="110"/>
      <c r="IE702" s="110"/>
      <c r="IF702" s="110"/>
      <c r="IG702" s="110"/>
    </row>
    <row r="703" spans="1:241" s="21" customFormat="1" ht="12.75" customHeight="1" hidden="1">
      <c r="A703" s="101" t="s">
        <v>59</v>
      </c>
      <c r="B703" s="120" t="s">
        <v>60</v>
      </c>
      <c r="C703" s="102" t="s">
        <v>87</v>
      </c>
      <c r="D703" s="64">
        <v>-14210.19</v>
      </c>
      <c r="E703" s="64">
        <v>-14150.97</v>
      </c>
      <c r="F703" s="64">
        <v>-18994.42</v>
      </c>
      <c r="HQ703" s="110"/>
      <c r="HR703" s="110"/>
      <c r="HS703" s="110"/>
      <c r="HT703" s="110"/>
      <c r="HU703" s="110"/>
      <c r="HV703" s="110"/>
      <c r="HW703" s="110"/>
      <c r="HX703" s="110"/>
      <c r="HY703" s="110"/>
      <c r="HZ703" s="110"/>
      <c r="IA703" s="110"/>
      <c r="IB703" s="110"/>
      <c r="IC703" s="110"/>
      <c r="ID703" s="110"/>
      <c r="IE703" s="110"/>
      <c r="IF703" s="110"/>
      <c r="IG703" s="110"/>
    </row>
    <row r="704" spans="1:241" s="21" customFormat="1" ht="12.75" customHeight="1" hidden="1">
      <c r="A704" s="101" t="s">
        <v>61</v>
      </c>
      <c r="B704" s="120" t="s">
        <v>62</v>
      </c>
      <c r="C704" s="102" t="s">
        <v>88</v>
      </c>
      <c r="D704" s="64">
        <v>-5920.97</v>
      </c>
      <c r="E704" s="64">
        <v>-5896.26</v>
      </c>
      <c r="F704" s="64">
        <v>-7964</v>
      </c>
      <c r="HQ704" s="110"/>
      <c r="HR704" s="110"/>
      <c r="HS704" s="110"/>
      <c r="HT704" s="110"/>
      <c r="HU704" s="110"/>
      <c r="HV704" s="110"/>
      <c r="HW704" s="110"/>
      <c r="HX704" s="110"/>
      <c r="HY704" s="110"/>
      <c r="HZ704" s="110"/>
      <c r="IA704" s="110"/>
      <c r="IB704" s="110"/>
      <c r="IC704" s="110"/>
      <c r="ID704" s="110"/>
      <c r="IE704" s="110"/>
      <c r="IF704" s="110"/>
      <c r="IG704" s="110"/>
    </row>
    <row r="705" spans="1:241" s="21" customFormat="1" ht="12.75" customHeight="1" hidden="1">
      <c r="A705" s="101" t="s">
        <v>63</v>
      </c>
      <c r="B705" s="120" t="s">
        <v>64</v>
      </c>
      <c r="C705" s="102" t="s">
        <v>89</v>
      </c>
      <c r="D705" s="64">
        <v>-3552.58</v>
      </c>
      <c r="E705" s="64">
        <v>-3537.74</v>
      </c>
      <c r="F705" s="64">
        <v>-4698.98</v>
      </c>
      <c r="HQ705" s="110"/>
      <c r="HR705" s="110"/>
      <c r="HS705" s="110"/>
      <c r="HT705" s="110"/>
      <c r="HU705" s="110"/>
      <c r="HV705" s="110"/>
      <c r="HW705" s="110"/>
      <c r="HX705" s="110"/>
      <c r="HY705" s="110"/>
      <c r="HZ705" s="110"/>
      <c r="IA705" s="110"/>
      <c r="IB705" s="110"/>
      <c r="IC705" s="110"/>
      <c r="ID705" s="110"/>
      <c r="IE705" s="110"/>
      <c r="IF705" s="110"/>
      <c r="IG705" s="110"/>
    </row>
    <row r="706" spans="1:241" s="21" customFormat="1" ht="12.75" customHeight="1" hidden="1">
      <c r="A706" s="101" t="s">
        <v>71</v>
      </c>
      <c r="B706" s="120" t="s">
        <v>72</v>
      </c>
      <c r="C706" s="102" t="s">
        <v>87</v>
      </c>
      <c r="D706" s="64">
        <v>-475.07</v>
      </c>
      <c r="E706" s="64">
        <v>-235.22</v>
      </c>
      <c r="F706" s="64">
        <v>-3646.66</v>
      </c>
      <c r="HQ706" s="110"/>
      <c r="HR706" s="110"/>
      <c r="HS706" s="110"/>
      <c r="HT706" s="110"/>
      <c r="HU706" s="110"/>
      <c r="HV706" s="110"/>
      <c r="HW706" s="110"/>
      <c r="HX706" s="110"/>
      <c r="HY706" s="110"/>
      <c r="HZ706" s="110"/>
      <c r="IA706" s="110"/>
      <c r="IB706" s="110"/>
      <c r="IC706" s="110"/>
      <c r="ID706" s="110"/>
      <c r="IE706" s="110"/>
      <c r="IF706" s="110"/>
      <c r="IG706" s="110"/>
    </row>
    <row r="707" spans="1:241" s="21" customFormat="1" ht="12.75" customHeight="1" hidden="1">
      <c r="A707" s="101" t="s">
        <v>73</v>
      </c>
      <c r="B707" s="120" t="s">
        <v>473</v>
      </c>
      <c r="C707" s="102" t="s">
        <v>88</v>
      </c>
      <c r="D707" s="64">
        <v>-197.94</v>
      </c>
      <c r="E707" s="64">
        <v>-98.02</v>
      </c>
      <c r="F707" s="64">
        <v>-1519.44</v>
      </c>
      <c r="HQ707" s="110"/>
      <c r="HR707" s="110"/>
      <c r="HS707" s="110"/>
      <c r="HT707" s="110"/>
      <c r="HU707" s="110"/>
      <c r="HV707" s="110"/>
      <c r="HW707" s="110"/>
      <c r="HX707" s="110"/>
      <c r="HY707" s="110"/>
      <c r="HZ707" s="110"/>
      <c r="IA707" s="110"/>
      <c r="IB707" s="110"/>
      <c r="IC707" s="110"/>
      <c r="ID707" s="110"/>
      <c r="IE707" s="110"/>
      <c r="IF707" s="110"/>
      <c r="IG707" s="110"/>
    </row>
    <row r="708" spans="1:241" s="21" customFormat="1" ht="12.75" customHeight="1" hidden="1">
      <c r="A708" s="101" t="s">
        <v>474</v>
      </c>
      <c r="B708" s="120" t="s">
        <v>475</v>
      </c>
      <c r="C708" s="102" t="s">
        <v>89</v>
      </c>
      <c r="D708" s="64">
        <v>-118.76</v>
      </c>
      <c r="E708" s="64">
        <v>-58.77</v>
      </c>
      <c r="F708" s="64">
        <v>-911.63</v>
      </c>
      <c r="HQ708" s="110"/>
      <c r="HR708" s="110"/>
      <c r="HS708" s="110"/>
      <c r="HT708" s="110"/>
      <c r="HU708" s="110"/>
      <c r="HV708" s="110"/>
      <c r="HW708" s="110"/>
      <c r="HX708" s="110"/>
      <c r="HY708" s="110"/>
      <c r="HZ708" s="110"/>
      <c r="IA708" s="110"/>
      <c r="IB708" s="110"/>
      <c r="IC708" s="110"/>
      <c r="ID708" s="110"/>
      <c r="IE708" s="110"/>
      <c r="IF708" s="110"/>
      <c r="IG708" s="110"/>
    </row>
    <row r="709" spans="1:241" s="21" customFormat="1" ht="12.75" customHeight="1" hidden="1">
      <c r="A709" s="101" t="s">
        <v>486</v>
      </c>
      <c r="B709" s="120" t="s">
        <v>72</v>
      </c>
      <c r="C709" s="142" t="s">
        <v>87</v>
      </c>
      <c r="D709" s="64">
        <v>-2120.97</v>
      </c>
      <c r="E709" s="64"/>
      <c r="F709" s="64"/>
      <c r="HQ709" s="110"/>
      <c r="HR709" s="110"/>
      <c r="HS709" s="110"/>
      <c r="HT709" s="110"/>
      <c r="HU709" s="110"/>
      <c r="HV709" s="110"/>
      <c r="HW709" s="110"/>
      <c r="HX709" s="110"/>
      <c r="HY709" s="110"/>
      <c r="HZ709" s="110"/>
      <c r="IA709" s="110"/>
      <c r="IB709" s="110"/>
      <c r="IC709" s="110"/>
      <c r="ID709" s="110"/>
      <c r="IE709" s="110"/>
      <c r="IF709" s="110"/>
      <c r="IG709" s="110"/>
    </row>
    <row r="710" spans="1:241" s="21" customFormat="1" ht="12.75" customHeight="1" hidden="1">
      <c r="A710" s="101" t="s">
        <v>488</v>
      </c>
      <c r="B710" s="120" t="s">
        <v>473</v>
      </c>
      <c r="C710" s="142" t="s">
        <v>88</v>
      </c>
      <c r="D710" s="64">
        <v>-883.74</v>
      </c>
      <c r="E710" s="64"/>
      <c r="F710" s="64"/>
      <c r="HQ710" s="110"/>
      <c r="HR710" s="110"/>
      <c r="HS710" s="110"/>
      <c r="HT710" s="110"/>
      <c r="HU710" s="110"/>
      <c r="HV710" s="110"/>
      <c r="HW710" s="110"/>
      <c r="HX710" s="110"/>
      <c r="HY710" s="110"/>
      <c r="HZ710" s="110"/>
      <c r="IA710" s="110"/>
      <c r="IB710" s="110"/>
      <c r="IC710" s="110"/>
      <c r="ID710" s="110"/>
      <c r="IE710" s="110"/>
      <c r="IF710" s="110"/>
      <c r="IG710" s="110"/>
    </row>
    <row r="711" spans="1:241" s="21" customFormat="1" ht="12.75" customHeight="1" hidden="1">
      <c r="A711" s="101" t="s">
        <v>490</v>
      </c>
      <c r="B711" s="120" t="s">
        <v>475</v>
      </c>
      <c r="C711" s="142" t="s">
        <v>89</v>
      </c>
      <c r="D711" s="64">
        <v>-530.24</v>
      </c>
      <c r="E711" s="64"/>
      <c r="F711" s="64"/>
      <c r="HQ711" s="110"/>
      <c r="HR711" s="110"/>
      <c r="HS711" s="110"/>
      <c r="HT711" s="110"/>
      <c r="HU711" s="110"/>
      <c r="HV711" s="110"/>
      <c r="HW711" s="110"/>
      <c r="HX711" s="110"/>
      <c r="HY711" s="110"/>
      <c r="HZ711" s="110"/>
      <c r="IA711" s="110"/>
      <c r="IB711" s="110"/>
      <c r="IC711" s="110"/>
      <c r="ID711" s="110"/>
      <c r="IE711" s="110"/>
      <c r="IF711" s="110"/>
      <c r="IG711" s="110"/>
    </row>
    <row r="712" spans="1:241" s="21" customFormat="1" ht="18" customHeight="1" hidden="1">
      <c r="A712" s="101" t="s">
        <v>502</v>
      </c>
      <c r="B712" s="120" t="s">
        <v>503</v>
      </c>
      <c r="C712" s="142" t="s">
        <v>87</v>
      </c>
      <c r="D712" s="64"/>
      <c r="E712" s="64">
        <v>-784.55</v>
      </c>
      <c r="F712" s="64"/>
      <c r="HQ712" s="110"/>
      <c r="HR712" s="110"/>
      <c r="HS712" s="110"/>
      <c r="HT712" s="110"/>
      <c r="HU712" s="110"/>
      <c r="HV712" s="110"/>
      <c r="HW712" s="110"/>
      <c r="HX712" s="110"/>
      <c r="HY712" s="110"/>
      <c r="HZ712" s="110"/>
      <c r="IA712" s="110"/>
      <c r="IB712" s="110"/>
      <c r="IC712" s="110"/>
      <c r="ID712" s="110"/>
      <c r="IE712" s="110"/>
      <c r="IF712" s="110"/>
      <c r="IG712" s="110"/>
    </row>
    <row r="713" spans="1:241" s="21" customFormat="1" ht="18" customHeight="1" hidden="1">
      <c r="A713" s="101" t="s">
        <v>504</v>
      </c>
      <c r="B713" s="120" t="s">
        <v>505</v>
      </c>
      <c r="C713" s="142" t="s">
        <v>88</v>
      </c>
      <c r="D713" s="64"/>
      <c r="E713" s="64">
        <v>-326.9</v>
      </c>
      <c r="F713" s="64"/>
      <c r="HQ713" s="110"/>
      <c r="HR713" s="110"/>
      <c r="HS713" s="110"/>
      <c r="HT713" s="110"/>
      <c r="HU713" s="110"/>
      <c r="HV713" s="110"/>
      <c r="HW713" s="110"/>
      <c r="HX713" s="110"/>
      <c r="HY713" s="110"/>
      <c r="HZ713" s="110"/>
      <c r="IA713" s="110"/>
      <c r="IB713" s="110"/>
      <c r="IC713" s="110"/>
      <c r="ID713" s="110"/>
      <c r="IE713" s="110"/>
      <c r="IF713" s="110"/>
      <c r="IG713" s="110"/>
    </row>
    <row r="714" spans="1:241" s="21" customFormat="1" ht="18" customHeight="1" hidden="1">
      <c r="A714" s="101" t="s">
        <v>506</v>
      </c>
      <c r="B714" s="120" t="s">
        <v>507</v>
      </c>
      <c r="C714" s="142" t="s">
        <v>89</v>
      </c>
      <c r="D714" s="64"/>
      <c r="E714" s="64">
        <v>-196.13</v>
      </c>
      <c r="F714" s="64"/>
      <c r="HQ714" s="110"/>
      <c r="HR714" s="110"/>
      <c r="HS714" s="110"/>
      <c r="HT714" s="110"/>
      <c r="HU714" s="110"/>
      <c r="HV714" s="110"/>
      <c r="HW714" s="110"/>
      <c r="HX714" s="110"/>
      <c r="HY714" s="110"/>
      <c r="HZ714" s="110"/>
      <c r="IA714" s="110"/>
      <c r="IB714" s="110"/>
      <c r="IC714" s="110"/>
      <c r="ID714" s="110"/>
      <c r="IE714" s="110"/>
      <c r="IF714" s="110"/>
      <c r="IG714" s="110"/>
    </row>
    <row r="715" spans="1:241" s="21" customFormat="1" ht="16.5" customHeight="1" hidden="1">
      <c r="A715" s="101" t="s">
        <v>520</v>
      </c>
      <c r="B715" s="120" t="s">
        <v>521</v>
      </c>
      <c r="C715" s="142" t="s">
        <v>87</v>
      </c>
      <c r="D715" s="64">
        <v>-4053.19</v>
      </c>
      <c r="E715" s="64"/>
      <c r="F715" s="64"/>
      <c r="HQ715" s="110"/>
      <c r="HR715" s="110"/>
      <c r="HS715" s="110"/>
      <c r="HT715" s="110"/>
      <c r="HU715" s="110"/>
      <c r="HV715" s="110"/>
      <c r="HW715" s="110"/>
      <c r="HX715" s="110"/>
      <c r="HY715" s="110"/>
      <c r="HZ715" s="110"/>
      <c r="IA715" s="110"/>
      <c r="IB715" s="110"/>
      <c r="IC715" s="110"/>
      <c r="ID715" s="110"/>
      <c r="IE715" s="110"/>
      <c r="IF715" s="110"/>
      <c r="IG715" s="110"/>
    </row>
    <row r="716" spans="1:241" s="21" customFormat="1" ht="16.5" customHeight="1" hidden="1">
      <c r="A716" s="101" t="s">
        <v>522</v>
      </c>
      <c r="B716" s="120" t="s">
        <v>523</v>
      </c>
      <c r="C716" s="142" t="s">
        <v>88</v>
      </c>
      <c r="D716" s="64">
        <v>-1688.83</v>
      </c>
      <c r="E716" s="64"/>
      <c r="F716" s="64"/>
      <c r="HQ716" s="110"/>
      <c r="HR716" s="110"/>
      <c r="HS716" s="110"/>
      <c r="HT716" s="110"/>
      <c r="HU716" s="110"/>
      <c r="HV716" s="110"/>
      <c r="HW716" s="110"/>
      <c r="HX716" s="110"/>
      <c r="HY716" s="110"/>
      <c r="HZ716" s="110"/>
      <c r="IA716" s="110"/>
      <c r="IB716" s="110"/>
      <c r="IC716" s="110"/>
      <c r="ID716" s="110"/>
      <c r="IE716" s="110"/>
      <c r="IF716" s="110"/>
      <c r="IG716" s="110"/>
    </row>
    <row r="717" spans="1:241" s="21" customFormat="1" ht="16.5" customHeight="1" hidden="1">
      <c r="A717" s="101" t="s">
        <v>524</v>
      </c>
      <c r="B717" s="120" t="s">
        <v>525</v>
      </c>
      <c r="C717" s="142" t="s">
        <v>89</v>
      </c>
      <c r="D717" s="64">
        <v>-1013.3</v>
      </c>
      <c r="E717" s="64"/>
      <c r="F717" s="64"/>
      <c r="HQ717" s="110"/>
      <c r="HR717" s="110"/>
      <c r="HS717" s="110"/>
      <c r="HT717" s="110"/>
      <c r="HU717" s="110"/>
      <c r="HV717" s="110"/>
      <c r="HW717" s="110"/>
      <c r="HX717" s="110"/>
      <c r="HY717" s="110"/>
      <c r="HZ717" s="110"/>
      <c r="IA717" s="110"/>
      <c r="IB717" s="110"/>
      <c r="IC717" s="110"/>
      <c r="ID717" s="110"/>
      <c r="IE717" s="110"/>
      <c r="IF717" s="110"/>
      <c r="IG717" s="110"/>
    </row>
    <row r="718" spans="1:241" s="21" customFormat="1" ht="12.75" customHeight="1" hidden="1">
      <c r="A718" s="101" t="s">
        <v>528</v>
      </c>
      <c r="B718" s="120" t="s">
        <v>529</v>
      </c>
      <c r="C718" s="102" t="s">
        <v>87</v>
      </c>
      <c r="D718" s="64">
        <v>-138694.61</v>
      </c>
      <c r="E718" s="64">
        <v>-41135.06</v>
      </c>
      <c r="F718" s="64">
        <v>-75365.53</v>
      </c>
      <c r="HQ718" s="110"/>
      <c r="HR718" s="110"/>
      <c r="HS718" s="110"/>
      <c r="HT718" s="110"/>
      <c r="HU718" s="110"/>
      <c r="HV718" s="110"/>
      <c r="HW718" s="110"/>
      <c r="HX718" s="110"/>
      <c r="HY718" s="110"/>
      <c r="HZ718" s="110"/>
      <c r="IA718" s="110"/>
      <c r="IB718" s="110"/>
      <c r="IC718" s="110"/>
      <c r="ID718" s="110"/>
      <c r="IE718" s="110"/>
      <c r="IF718" s="110"/>
      <c r="IG718" s="110"/>
    </row>
    <row r="719" spans="1:241" s="21" customFormat="1" ht="12.75" customHeight="1" hidden="1">
      <c r="A719" s="101" t="s">
        <v>530</v>
      </c>
      <c r="B719" s="120" t="s">
        <v>531</v>
      </c>
      <c r="C719" s="102" t="s">
        <v>88</v>
      </c>
      <c r="D719" s="64">
        <v>-57789.45</v>
      </c>
      <c r="E719" s="64">
        <v>-17139.65</v>
      </c>
      <c r="F719" s="64">
        <v>-31402.36</v>
      </c>
      <c r="HQ719" s="110"/>
      <c r="HR719" s="110"/>
      <c r="HS719" s="110"/>
      <c r="HT719" s="110"/>
      <c r="HU719" s="110"/>
      <c r="HV719" s="110"/>
      <c r="HW719" s="110"/>
      <c r="HX719" s="110"/>
      <c r="HY719" s="110"/>
      <c r="HZ719" s="110"/>
      <c r="IA719" s="110"/>
      <c r="IB719" s="110"/>
      <c r="IC719" s="110"/>
      <c r="ID719" s="110"/>
      <c r="IE719" s="110"/>
      <c r="IF719" s="110"/>
      <c r="IG719" s="110"/>
    </row>
    <row r="720" spans="1:241" s="21" customFormat="1" ht="12.75" customHeight="1" hidden="1">
      <c r="A720" s="101" t="s">
        <v>532</v>
      </c>
      <c r="B720" s="120" t="s">
        <v>533</v>
      </c>
      <c r="C720" s="102" t="s">
        <v>89</v>
      </c>
      <c r="D720" s="64">
        <v>-34673.65</v>
      </c>
      <c r="E720" s="64">
        <v>-10283.79</v>
      </c>
      <c r="F720" s="64">
        <v>-18841.38</v>
      </c>
      <c r="HQ720" s="110"/>
      <c r="HR720" s="110"/>
      <c r="HS720" s="110"/>
      <c r="HT720" s="110"/>
      <c r="HU720" s="110"/>
      <c r="HV720" s="110"/>
      <c r="HW720" s="110"/>
      <c r="HX720" s="110"/>
      <c r="HY720" s="110"/>
      <c r="HZ720" s="110"/>
      <c r="IA720" s="110"/>
      <c r="IB720" s="110"/>
      <c r="IC720" s="110"/>
      <c r="ID720" s="110"/>
      <c r="IE720" s="110"/>
      <c r="IF720" s="110"/>
      <c r="IG720" s="110"/>
    </row>
    <row r="721" spans="1:241" s="21" customFormat="1" ht="12.75" customHeight="1" hidden="1">
      <c r="A721" s="101" t="s">
        <v>437</v>
      </c>
      <c r="B721" s="120" t="s">
        <v>539</v>
      </c>
      <c r="C721" s="102" t="s">
        <v>87</v>
      </c>
      <c r="D721" s="64">
        <v>-34443.05</v>
      </c>
      <c r="E721" s="64">
        <v>-48195.69</v>
      </c>
      <c r="F721" s="64">
        <v>-125400.62</v>
      </c>
      <c r="HQ721" s="110"/>
      <c r="HR721" s="110"/>
      <c r="HS721" s="110"/>
      <c r="HT721" s="110"/>
      <c r="HU721" s="110"/>
      <c r="HV721" s="110"/>
      <c r="HW721" s="110"/>
      <c r="HX721" s="110"/>
      <c r="HY721" s="110"/>
      <c r="HZ721" s="110"/>
      <c r="IA721" s="110"/>
      <c r="IB721" s="110"/>
      <c r="IC721" s="110"/>
      <c r="ID721" s="110"/>
      <c r="IE721" s="110"/>
      <c r="IF721" s="110"/>
      <c r="IG721" s="110"/>
    </row>
    <row r="722" spans="1:241" s="21" customFormat="1" ht="12.75" customHeight="1" hidden="1">
      <c r="A722" s="101" t="s">
        <v>438</v>
      </c>
      <c r="B722" s="120" t="s">
        <v>541</v>
      </c>
      <c r="C722" s="102" t="s">
        <v>88</v>
      </c>
      <c r="D722" s="64">
        <v>-14351.3</v>
      </c>
      <c r="E722" s="64">
        <v>-20081.56</v>
      </c>
      <c r="F722" s="64">
        <v>-52250.28</v>
      </c>
      <c r="HQ722" s="110"/>
      <c r="HR722" s="110"/>
      <c r="HS722" s="110"/>
      <c r="HT722" s="110"/>
      <c r="HU722" s="110"/>
      <c r="HV722" s="110"/>
      <c r="HW722" s="110"/>
      <c r="HX722" s="110"/>
      <c r="HY722" s="110"/>
      <c r="HZ722" s="110"/>
      <c r="IA722" s="110"/>
      <c r="IB722" s="110"/>
      <c r="IC722" s="110"/>
      <c r="ID722" s="110"/>
      <c r="IE722" s="110"/>
      <c r="IF722" s="110"/>
      <c r="IG722" s="110"/>
    </row>
    <row r="723" spans="1:241" s="21" customFormat="1" ht="12.75" customHeight="1" hidden="1">
      <c r="A723" s="101" t="s">
        <v>439</v>
      </c>
      <c r="B723" s="120" t="s">
        <v>543</v>
      </c>
      <c r="C723" s="102" t="s">
        <v>89</v>
      </c>
      <c r="D723" s="64">
        <v>-8610.79</v>
      </c>
      <c r="E723" s="64">
        <v>-12048.91</v>
      </c>
      <c r="F723" s="64">
        <v>-31350.14</v>
      </c>
      <c r="HQ723" s="110"/>
      <c r="HR723" s="110"/>
      <c r="HS723" s="110"/>
      <c r="HT723" s="110"/>
      <c r="HU723" s="110"/>
      <c r="HV723" s="110"/>
      <c r="HW723" s="110"/>
      <c r="HX723" s="110"/>
      <c r="HY723" s="110"/>
      <c r="HZ723" s="110"/>
      <c r="IA723" s="110"/>
      <c r="IB723" s="110"/>
      <c r="IC723" s="110"/>
      <c r="ID723" s="110"/>
      <c r="IE723" s="110"/>
      <c r="IF723" s="110"/>
      <c r="IG723" s="110"/>
    </row>
    <row r="724" spans="1:241" s="21" customFormat="1" ht="12.75" hidden="1">
      <c r="A724" s="101" t="s">
        <v>548</v>
      </c>
      <c r="B724" s="120" t="s">
        <v>549</v>
      </c>
      <c r="C724" s="102" t="s">
        <v>90</v>
      </c>
      <c r="D724" s="64">
        <v>-1079.44</v>
      </c>
      <c r="E724" s="64">
        <v>-299.27</v>
      </c>
      <c r="F724" s="64">
        <v>-653.95</v>
      </c>
      <c r="HQ724" s="110"/>
      <c r="HR724" s="110"/>
      <c r="HS724" s="110"/>
      <c r="HT724" s="110"/>
      <c r="HU724" s="110"/>
      <c r="HV724" s="110"/>
      <c r="HW724" s="110"/>
      <c r="HX724" s="110"/>
      <c r="HY724" s="110"/>
      <c r="HZ724" s="110"/>
      <c r="IA724" s="110"/>
      <c r="IB724" s="110"/>
      <c r="IC724" s="110"/>
      <c r="ID724" s="110"/>
      <c r="IE724" s="110"/>
      <c r="IF724" s="110"/>
      <c r="IG724" s="110"/>
    </row>
    <row r="725" spans="1:241" s="21" customFormat="1" ht="12.75" customHeight="1" hidden="1">
      <c r="A725" s="101" t="s">
        <v>550</v>
      </c>
      <c r="B725" s="120" t="s">
        <v>551</v>
      </c>
      <c r="C725" s="102" t="s">
        <v>91</v>
      </c>
      <c r="D725" s="64"/>
      <c r="E725" s="64">
        <v>-1013.28</v>
      </c>
      <c r="F725" s="64">
        <v>-529.42</v>
      </c>
      <c r="HQ725" s="110"/>
      <c r="HR725" s="110"/>
      <c r="HS725" s="110"/>
      <c r="HT725" s="110"/>
      <c r="HU725" s="110"/>
      <c r="HV725" s="110"/>
      <c r="HW725" s="110"/>
      <c r="HX725" s="110"/>
      <c r="HY725" s="110"/>
      <c r="HZ725" s="110"/>
      <c r="IA725" s="110"/>
      <c r="IB725" s="110"/>
      <c r="IC725" s="110"/>
      <c r="ID725" s="110"/>
      <c r="IE725" s="110"/>
      <c r="IF725" s="110"/>
      <c r="IG725" s="110"/>
    </row>
    <row r="726" spans="1:241" s="21" customFormat="1" ht="18" customHeight="1" hidden="1">
      <c r="A726" s="101" t="s">
        <v>552</v>
      </c>
      <c r="B726" s="120" t="s">
        <v>1438</v>
      </c>
      <c r="C726" s="102" t="s">
        <v>87</v>
      </c>
      <c r="D726" s="64">
        <v>-4197.89</v>
      </c>
      <c r="E726" s="64">
        <v>-1327.09</v>
      </c>
      <c r="F726" s="64">
        <v>-5042.45</v>
      </c>
      <c r="HQ726" s="110"/>
      <c r="HR726" s="110"/>
      <c r="HS726" s="110"/>
      <c r="HT726" s="110"/>
      <c r="HU726" s="110"/>
      <c r="HV726" s="110"/>
      <c r="HW726" s="110"/>
      <c r="HX726" s="110"/>
      <c r="HY726" s="110"/>
      <c r="HZ726" s="110"/>
      <c r="IA726" s="110"/>
      <c r="IB726" s="110"/>
      <c r="IC726" s="110"/>
      <c r="ID726" s="110"/>
      <c r="IE726" s="110"/>
      <c r="IF726" s="110"/>
      <c r="IG726" s="110"/>
    </row>
    <row r="727" spans="1:241" s="21" customFormat="1" ht="12.75" customHeight="1" hidden="1">
      <c r="A727" s="101" t="s">
        <v>557</v>
      </c>
      <c r="B727" s="120" t="s">
        <v>558</v>
      </c>
      <c r="C727" s="142" t="s">
        <v>87</v>
      </c>
      <c r="D727" s="64"/>
      <c r="E727" s="64">
        <v>-350.92</v>
      </c>
      <c r="F727" s="64"/>
      <c r="HQ727" s="110"/>
      <c r="HR727" s="110"/>
      <c r="HS727" s="110"/>
      <c r="HT727" s="110"/>
      <c r="HU727" s="110"/>
      <c r="HV727" s="110"/>
      <c r="HW727" s="110"/>
      <c r="HX727" s="110"/>
      <c r="HY727" s="110"/>
      <c r="HZ727" s="110"/>
      <c r="IA727" s="110"/>
      <c r="IB727" s="110"/>
      <c r="IC727" s="110"/>
      <c r="ID727" s="110"/>
      <c r="IE727" s="110"/>
      <c r="IF727" s="110"/>
      <c r="IG727" s="110"/>
    </row>
    <row r="728" spans="1:241" s="21" customFormat="1" ht="12.75" customHeight="1" hidden="1">
      <c r="A728" s="101" t="s">
        <v>567</v>
      </c>
      <c r="B728" s="120" t="s">
        <v>568</v>
      </c>
      <c r="C728" s="102" t="s">
        <v>87</v>
      </c>
      <c r="D728" s="64">
        <v>-20.43</v>
      </c>
      <c r="E728" s="64">
        <v>-23.91</v>
      </c>
      <c r="F728" s="64">
        <v>-77.49</v>
      </c>
      <c r="HQ728" s="110"/>
      <c r="HR728" s="110"/>
      <c r="HS728" s="110"/>
      <c r="HT728" s="110"/>
      <c r="HU728" s="110"/>
      <c r="HV728" s="110"/>
      <c r="HW728" s="110"/>
      <c r="HX728" s="110"/>
      <c r="HY728" s="110"/>
      <c r="HZ728" s="110"/>
      <c r="IA728" s="110"/>
      <c r="IB728" s="110"/>
      <c r="IC728" s="110"/>
      <c r="ID728" s="110"/>
      <c r="IE728" s="110"/>
      <c r="IF728" s="110"/>
      <c r="IG728" s="110"/>
    </row>
    <row r="729" spans="1:241" s="21" customFormat="1" ht="12.75" customHeight="1" hidden="1">
      <c r="A729" s="101" t="s">
        <v>569</v>
      </c>
      <c r="B729" s="120" t="s">
        <v>570</v>
      </c>
      <c r="C729" s="142" t="s">
        <v>87</v>
      </c>
      <c r="D729" s="64">
        <v>-571.03</v>
      </c>
      <c r="E729" s="64">
        <v>-420.65</v>
      </c>
      <c r="F729" s="64">
        <v>-645.93</v>
      </c>
      <c r="HQ729" s="110"/>
      <c r="HR729" s="110"/>
      <c r="HS729" s="110"/>
      <c r="HT729" s="110"/>
      <c r="HU729" s="110"/>
      <c r="HV729" s="110"/>
      <c r="HW729" s="110"/>
      <c r="HX729" s="110"/>
      <c r="HY729" s="110"/>
      <c r="HZ729" s="110"/>
      <c r="IA729" s="110"/>
      <c r="IB729" s="110"/>
      <c r="IC729" s="110"/>
      <c r="ID729" s="110"/>
      <c r="IE729" s="110"/>
      <c r="IF729" s="110"/>
      <c r="IG729" s="110"/>
    </row>
    <row r="730" spans="1:241" s="21" customFormat="1" ht="12.75" customHeight="1" hidden="1">
      <c r="A730" s="101" t="s">
        <v>571</v>
      </c>
      <c r="B730" s="120" t="s">
        <v>572</v>
      </c>
      <c r="C730" s="142" t="s">
        <v>87</v>
      </c>
      <c r="D730" s="64"/>
      <c r="E730" s="64"/>
      <c r="F730" s="64">
        <v>-970.66</v>
      </c>
      <c r="HQ730" s="110"/>
      <c r="HR730" s="110"/>
      <c r="HS730" s="110"/>
      <c r="HT730" s="110"/>
      <c r="HU730" s="110"/>
      <c r="HV730" s="110"/>
      <c r="HW730" s="110"/>
      <c r="HX730" s="110"/>
      <c r="HY730" s="110"/>
      <c r="HZ730" s="110"/>
      <c r="IA730" s="110"/>
      <c r="IB730" s="110"/>
      <c r="IC730" s="110"/>
      <c r="ID730" s="110"/>
      <c r="IE730" s="110"/>
      <c r="IF730" s="110"/>
      <c r="IG730" s="110"/>
    </row>
    <row r="731" spans="1:241" s="21" customFormat="1" ht="12.75" customHeight="1" hidden="1">
      <c r="A731" s="101" t="s">
        <v>1107</v>
      </c>
      <c r="B731" s="120" t="s">
        <v>1108</v>
      </c>
      <c r="C731" s="142" t="s">
        <v>87</v>
      </c>
      <c r="D731" s="64"/>
      <c r="E731" s="64"/>
      <c r="F731" s="64">
        <v>-10420</v>
      </c>
      <c r="HQ731" s="110"/>
      <c r="HR731" s="110"/>
      <c r="HS731" s="110"/>
      <c r="HT731" s="110"/>
      <c r="HU731" s="110"/>
      <c r="HV731" s="110"/>
      <c r="HW731" s="110"/>
      <c r="HX731" s="110"/>
      <c r="HY731" s="110"/>
      <c r="HZ731" s="110"/>
      <c r="IA731" s="110"/>
      <c r="IB731" s="110"/>
      <c r="IC731" s="110"/>
      <c r="ID731" s="110"/>
      <c r="IE731" s="110"/>
      <c r="IF731" s="110"/>
      <c r="IG731" s="110"/>
    </row>
    <row r="732" spans="1:241" s="21" customFormat="1" ht="14.25" customHeight="1" hidden="1">
      <c r="A732" s="121" t="s">
        <v>231</v>
      </c>
      <c r="B732" s="122" t="s">
        <v>232</v>
      </c>
      <c r="C732" s="102" t="s">
        <v>380</v>
      </c>
      <c r="D732" s="64">
        <v>-467494.65</v>
      </c>
      <c r="E732" s="64">
        <v>-369558.75</v>
      </c>
      <c r="F732" s="64">
        <v>-229.95</v>
      </c>
      <c r="HQ732" s="110"/>
      <c r="HR732" s="110"/>
      <c r="HS732" s="110"/>
      <c r="HT732" s="110"/>
      <c r="HU732" s="110"/>
      <c r="HV732" s="110"/>
      <c r="HW732" s="110"/>
      <c r="HX732" s="110"/>
      <c r="HY732" s="110"/>
      <c r="HZ732" s="110"/>
      <c r="IA732" s="110"/>
      <c r="IB732" s="110"/>
      <c r="IC732" s="110"/>
      <c r="ID732" s="110"/>
      <c r="IE732" s="110"/>
      <c r="IF732" s="110"/>
      <c r="IG732" s="110"/>
    </row>
    <row r="733" spans="1:241" s="21" customFormat="1" ht="12.75" customHeight="1" hidden="1">
      <c r="A733" s="121" t="s">
        <v>239</v>
      </c>
      <c r="B733" s="122" t="s">
        <v>240</v>
      </c>
      <c r="C733" s="102" t="s">
        <v>380</v>
      </c>
      <c r="D733" s="64">
        <v>-2530.96</v>
      </c>
      <c r="E733" s="64">
        <v>-3581.65</v>
      </c>
      <c r="F733" s="64">
        <v>-2058.6</v>
      </c>
      <c r="HQ733" s="110"/>
      <c r="HR733" s="110"/>
      <c r="HS733" s="110"/>
      <c r="HT733" s="110"/>
      <c r="HU733" s="110"/>
      <c r="HV733" s="110"/>
      <c r="HW733" s="110"/>
      <c r="HX733" s="110"/>
      <c r="HY733" s="110"/>
      <c r="HZ733" s="110"/>
      <c r="IA733" s="110"/>
      <c r="IB733" s="110"/>
      <c r="IC733" s="110"/>
      <c r="ID733" s="110"/>
      <c r="IE733" s="110"/>
      <c r="IF733" s="110"/>
      <c r="IG733" s="110"/>
    </row>
    <row r="734" spans="1:241" s="21" customFormat="1" ht="12.75" customHeight="1" hidden="1">
      <c r="A734" s="121" t="s">
        <v>372</v>
      </c>
      <c r="B734" s="122" t="s">
        <v>373</v>
      </c>
      <c r="C734" s="102" t="s">
        <v>380</v>
      </c>
      <c r="D734" s="64">
        <v>-2252.58</v>
      </c>
      <c r="E734" s="64"/>
      <c r="F734" s="64">
        <v>-806.57</v>
      </c>
      <c r="HQ734" s="110"/>
      <c r="HR734" s="110"/>
      <c r="HS734" s="110"/>
      <c r="HT734" s="110"/>
      <c r="HU734" s="110"/>
      <c r="HV734" s="110"/>
      <c r="HW734" s="110"/>
      <c r="HX734" s="110"/>
      <c r="HY734" s="110"/>
      <c r="HZ734" s="110"/>
      <c r="IA734" s="110"/>
      <c r="IB734" s="110"/>
      <c r="IC734" s="110"/>
      <c r="ID734" s="110"/>
      <c r="IE734" s="110"/>
      <c r="IF734" s="110"/>
      <c r="IG734" s="110"/>
    </row>
    <row r="735" spans="1:241" s="21" customFormat="1" ht="12.75" customHeight="1" hidden="1">
      <c r="A735" s="101" t="s">
        <v>251</v>
      </c>
      <c r="B735" s="120" t="s">
        <v>252</v>
      </c>
      <c r="C735" s="142" t="s">
        <v>380</v>
      </c>
      <c r="D735" s="64">
        <v>-6129.4</v>
      </c>
      <c r="E735" s="64"/>
      <c r="F735" s="64"/>
      <c r="HQ735" s="110"/>
      <c r="HR735" s="110"/>
      <c r="HS735" s="110"/>
      <c r="HT735" s="110"/>
      <c r="HU735" s="110"/>
      <c r="HV735" s="110"/>
      <c r="HW735" s="110"/>
      <c r="HX735" s="110"/>
      <c r="HY735" s="110"/>
      <c r="HZ735" s="110"/>
      <c r="IA735" s="110"/>
      <c r="IB735" s="110"/>
      <c r="IC735" s="110"/>
      <c r="ID735" s="110"/>
      <c r="IE735" s="110"/>
      <c r="IF735" s="110"/>
      <c r="IG735" s="110"/>
    </row>
    <row r="736" spans="1:241" s="21" customFormat="1" ht="12.75" customHeight="1" hidden="1">
      <c r="A736" s="121" t="s">
        <v>253</v>
      </c>
      <c r="B736" s="122" t="s">
        <v>1539</v>
      </c>
      <c r="C736" s="102" t="s">
        <v>380</v>
      </c>
      <c r="D736" s="64">
        <v>-1439030.23</v>
      </c>
      <c r="E736" s="64">
        <v>-1424473.77</v>
      </c>
      <c r="F736" s="64"/>
      <c r="HQ736" s="110"/>
      <c r="HR736" s="110"/>
      <c r="HS736" s="110"/>
      <c r="HT736" s="110"/>
      <c r="HU736" s="110"/>
      <c r="HV736" s="110"/>
      <c r="HW736" s="110"/>
      <c r="HX736" s="110"/>
      <c r="HY736" s="110"/>
      <c r="HZ736" s="110"/>
      <c r="IA736" s="110"/>
      <c r="IB736" s="110"/>
      <c r="IC736" s="110"/>
      <c r="ID736" s="110"/>
      <c r="IE736" s="110"/>
      <c r="IF736" s="110"/>
      <c r="IG736" s="110"/>
    </row>
    <row r="737" spans="1:241" s="21" customFormat="1" ht="12.75" customHeight="1" hidden="1">
      <c r="A737" s="121" t="s">
        <v>257</v>
      </c>
      <c r="B737" s="122" t="s">
        <v>258</v>
      </c>
      <c r="C737" s="102" t="s">
        <v>380</v>
      </c>
      <c r="D737" s="64">
        <v>-52.38</v>
      </c>
      <c r="E737" s="64">
        <v>-2982.85</v>
      </c>
      <c r="F737" s="64"/>
      <c r="HQ737" s="110"/>
      <c r="HR737" s="110"/>
      <c r="HS737" s="110"/>
      <c r="HT737" s="110"/>
      <c r="HU737" s="110"/>
      <c r="HV737" s="110"/>
      <c r="HW737" s="110"/>
      <c r="HX737" s="110"/>
      <c r="HY737" s="110"/>
      <c r="HZ737" s="110"/>
      <c r="IA737" s="110"/>
      <c r="IB737" s="110"/>
      <c r="IC737" s="110"/>
      <c r="ID737" s="110"/>
      <c r="IE737" s="110"/>
      <c r="IF737" s="110"/>
      <c r="IG737" s="110"/>
    </row>
    <row r="738" spans="1:241" s="21" customFormat="1" ht="12.75" customHeight="1" hidden="1">
      <c r="A738" s="101" t="s">
        <v>263</v>
      </c>
      <c r="B738" s="120" t="s">
        <v>264</v>
      </c>
      <c r="C738" s="142" t="s">
        <v>380</v>
      </c>
      <c r="D738" s="64">
        <v>-4375.57</v>
      </c>
      <c r="E738" s="64">
        <v>-4548.28</v>
      </c>
      <c r="F738" s="64">
        <v>-1974.36</v>
      </c>
      <c r="HQ738" s="110"/>
      <c r="HR738" s="110"/>
      <c r="HS738" s="110"/>
      <c r="HT738" s="110"/>
      <c r="HU738" s="110"/>
      <c r="HV738" s="110"/>
      <c r="HW738" s="110"/>
      <c r="HX738" s="110"/>
      <c r="HY738" s="110"/>
      <c r="HZ738" s="110"/>
      <c r="IA738" s="110"/>
      <c r="IB738" s="110"/>
      <c r="IC738" s="110"/>
      <c r="ID738" s="110"/>
      <c r="IE738" s="110"/>
      <c r="IF738" s="110"/>
      <c r="IG738" s="110"/>
    </row>
    <row r="739" spans="1:241" s="21" customFormat="1" ht="12.75" customHeight="1" hidden="1">
      <c r="A739" s="101" t="s">
        <v>1072</v>
      </c>
      <c r="B739" s="120" t="s">
        <v>443</v>
      </c>
      <c r="C739" s="142" t="s">
        <v>192</v>
      </c>
      <c r="D739" s="64"/>
      <c r="E739" s="64"/>
      <c r="F739" s="64">
        <v>-406.72</v>
      </c>
      <c r="HQ739" s="110"/>
      <c r="HR739" s="110"/>
      <c r="HS739" s="110"/>
      <c r="HT739" s="110"/>
      <c r="HU739" s="110"/>
      <c r="HV739" s="110"/>
      <c r="HW739" s="110"/>
      <c r="HX739" s="110"/>
      <c r="HY739" s="110"/>
      <c r="HZ739" s="110"/>
      <c r="IA739" s="110"/>
      <c r="IB739" s="110"/>
      <c r="IC739" s="110"/>
      <c r="ID739" s="110"/>
      <c r="IE739" s="110"/>
      <c r="IF739" s="110"/>
      <c r="IG739" s="110"/>
    </row>
    <row r="740" spans="1:241" s="21" customFormat="1" ht="12.75" customHeight="1" hidden="1">
      <c r="A740" s="101" t="s">
        <v>611</v>
      </c>
      <c r="B740" s="120" t="s">
        <v>612</v>
      </c>
      <c r="C740" s="142" t="s">
        <v>98</v>
      </c>
      <c r="D740" s="64"/>
      <c r="E740" s="64"/>
      <c r="F740" s="64"/>
      <c r="HQ740" s="110"/>
      <c r="HR740" s="110"/>
      <c r="HS740" s="110"/>
      <c r="HT740" s="110"/>
      <c r="HU740" s="110"/>
      <c r="HV740" s="110"/>
      <c r="HW740" s="110"/>
      <c r="HX740" s="110"/>
      <c r="HY740" s="110"/>
      <c r="HZ740" s="110"/>
      <c r="IA740" s="110"/>
      <c r="IB740" s="110"/>
      <c r="IC740" s="110"/>
      <c r="ID740" s="110"/>
      <c r="IE740" s="110"/>
      <c r="IF740" s="110"/>
      <c r="IG740" s="110"/>
    </row>
    <row r="741" spans="1:241" s="21" customFormat="1" ht="12.75" customHeight="1" hidden="1">
      <c r="A741" s="101" t="s">
        <v>629</v>
      </c>
      <c r="B741" s="122" t="s">
        <v>2717</v>
      </c>
      <c r="C741" s="142" t="s">
        <v>106</v>
      </c>
      <c r="D741" s="64"/>
      <c r="E741" s="64"/>
      <c r="F741" s="64">
        <v>-0.02</v>
      </c>
      <c r="HQ741" s="110"/>
      <c r="HR741" s="110"/>
      <c r="HS741" s="110"/>
      <c r="HT741" s="110"/>
      <c r="HU741" s="110"/>
      <c r="HV741" s="110"/>
      <c r="HW741" s="110"/>
      <c r="HX741" s="110"/>
      <c r="HY741" s="110"/>
      <c r="HZ741" s="110"/>
      <c r="IA741" s="110"/>
      <c r="IB741" s="110"/>
      <c r="IC741" s="110"/>
      <c r="ID741" s="110"/>
      <c r="IE741" s="110"/>
      <c r="IF741" s="110"/>
      <c r="IG741" s="110"/>
    </row>
    <row r="742" spans="1:241" s="21" customFormat="1" ht="12.75" customHeight="1" hidden="1">
      <c r="A742" s="121" t="s">
        <v>649</v>
      </c>
      <c r="B742" s="122" t="s">
        <v>1073</v>
      </c>
      <c r="C742" s="102" t="s">
        <v>119</v>
      </c>
      <c r="D742" s="64">
        <v>-6065.19</v>
      </c>
      <c r="E742" s="64"/>
      <c r="F742" s="64">
        <v>-3411.86</v>
      </c>
      <c r="HQ742" s="110"/>
      <c r="HR742" s="110"/>
      <c r="HS742" s="110"/>
      <c r="HT742" s="110"/>
      <c r="HU742" s="110"/>
      <c r="HV742" s="110"/>
      <c r="HW742" s="110"/>
      <c r="HX742" s="110"/>
      <c r="HY742" s="110"/>
      <c r="HZ742" s="110"/>
      <c r="IA742" s="110"/>
      <c r="IB742" s="110"/>
      <c r="IC742" s="110"/>
      <c r="ID742" s="110"/>
      <c r="IE742" s="110"/>
      <c r="IF742" s="110"/>
      <c r="IG742" s="110"/>
    </row>
    <row r="743" spans="1:241" s="21" customFormat="1" ht="18" customHeight="1" hidden="1">
      <c r="A743" s="101" t="s">
        <v>182</v>
      </c>
      <c r="B743" s="120" t="s">
        <v>184</v>
      </c>
      <c r="C743" s="142" t="s">
        <v>183</v>
      </c>
      <c r="D743" s="64"/>
      <c r="E743" s="64">
        <v>-5463.31</v>
      </c>
      <c r="F743" s="64"/>
      <c r="HQ743" s="110"/>
      <c r="HR743" s="110"/>
      <c r="HS743" s="110"/>
      <c r="HT743" s="110"/>
      <c r="HU743" s="110"/>
      <c r="HV743" s="110"/>
      <c r="HW743" s="110"/>
      <c r="HX743" s="110"/>
      <c r="HY743" s="110"/>
      <c r="HZ743" s="110"/>
      <c r="IA743" s="110"/>
      <c r="IB743" s="110"/>
      <c r="IC743" s="110"/>
      <c r="ID743" s="110"/>
      <c r="IE743" s="110"/>
      <c r="IF743" s="110"/>
      <c r="IG743" s="110"/>
    </row>
    <row r="744" spans="1:241" s="21" customFormat="1" ht="12.75" customHeight="1" hidden="1">
      <c r="A744" s="101" t="s">
        <v>1547</v>
      </c>
      <c r="B744" s="101" t="s">
        <v>1546</v>
      </c>
      <c r="C744" s="142" t="s">
        <v>1077</v>
      </c>
      <c r="D744" s="64">
        <v>-11193.09</v>
      </c>
      <c r="E744" s="64"/>
      <c r="F744" s="64"/>
      <c r="HQ744" s="110"/>
      <c r="HR744" s="110"/>
      <c r="HS744" s="110"/>
      <c r="HT744" s="110"/>
      <c r="HU744" s="110"/>
      <c r="HV744" s="110"/>
      <c r="HW744" s="110"/>
      <c r="HX744" s="110"/>
      <c r="HY744" s="110"/>
      <c r="HZ744" s="110"/>
      <c r="IA744" s="110"/>
      <c r="IB744" s="110"/>
      <c r="IC744" s="110"/>
      <c r="ID744" s="110"/>
      <c r="IE744" s="110"/>
      <c r="IF744" s="110"/>
      <c r="IG744" s="110"/>
    </row>
    <row r="745" spans="1:241" s="21" customFormat="1" ht="12.75" customHeight="1" hidden="1">
      <c r="A745" s="101" t="s">
        <v>1562</v>
      </c>
      <c r="B745" s="120" t="s">
        <v>1564</v>
      </c>
      <c r="C745" s="142" t="s">
        <v>1653</v>
      </c>
      <c r="D745" s="64"/>
      <c r="E745" s="64"/>
      <c r="F745" s="64">
        <v>-1249.74</v>
      </c>
      <c r="HQ745" s="110"/>
      <c r="HR745" s="110"/>
      <c r="HS745" s="110"/>
      <c r="HT745" s="110"/>
      <c r="HU745" s="110"/>
      <c r="HV745" s="110"/>
      <c r="HW745" s="110"/>
      <c r="HX745" s="110"/>
      <c r="HY745" s="110"/>
      <c r="HZ745" s="110"/>
      <c r="IA745" s="110"/>
      <c r="IB745" s="110"/>
      <c r="IC745" s="110"/>
      <c r="ID745" s="110"/>
      <c r="IE745" s="110"/>
      <c r="IF745" s="110"/>
      <c r="IG745" s="110"/>
    </row>
    <row r="746" spans="1:241" s="21" customFormat="1" ht="12.75" customHeight="1" hidden="1">
      <c r="A746" s="101" t="s">
        <v>681</v>
      </c>
      <c r="B746" s="120" t="s">
        <v>682</v>
      </c>
      <c r="C746" s="142" t="s">
        <v>134</v>
      </c>
      <c r="D746" s="64"/>
      <c r="E746" s="64"/>
      <c r="F746" s="64">
        <v>-41.72</v>
      </c>
      <c r="HQ746" s="110"/>
      <c r="HR746" s="110"/>
      <c r="HS746" s="110"/>
      <c r="HT746" s="110"/>
      <c r="HU746" s="110"/>
      <c r="HV746" s="110"/>
      <c r="HW746" s="110"/>
      <c r="HX746" s="110"/>
      <c r="HY746" s="110"/>
      <c r="HZ746" s="110"/>
      <c r="IA746" s="110"/>
      <c r="IB746" s="110"/>
      <c r="IC746" s="110"/>
      <c r="ID746" s="110"/>
      <c r="IE746" s="110"/>
      <c r="IF746" s="110"/>
      <c r="IG746" s="110"/>
    </row>
    <row r="747" spans="1:241" s="21" customFormat="1" ht="12.75" customHeight="1" hidden="1">
      <c r="A747" s="101" t="s">
        <v>1957</v>
      </c>
      <c r="B747" s="101" t="s">
        <v>1958</v>
      </c>
      <c r="C747" s="102" t="s">
        <v>1959</v>
      </c>
      <c r="D747" s="64"/>
      <c r="E747" s="64"/>
      <c r="F747" s="64">
        <v>-2581.57</v>
      </c>
      <c r="HQ747" s="110"/>
      <c r="HR747" s="110"/>
      <c r="HS747" s="110"/>
      <c r="HT747" s="110"/>
      <c r="HU747" s="110"/>
      <c r="HV747" s="110"/>
      <c r="HW747" s="110"/>
      <c r="HX747" s="110"/>
      <c r="HY747" s="110"/>
      <c r="HZ747" s="110"/>
      <c r="IA747" s="110"/>
      <c r="IB747" s="110"/>
      <c r="IC747" s="110"/>
      <c r="ID747" s="110"/>
      <c r="IE747" s="110"/>
      <c r="IF747" s="110"/>
      <c r="IG747" s="110"/>
    </row>
    <row r="748" spans="1:241" s="21" customFormat="1" ht="12.75" customHeight="1" hidden="1">
      <c r="A748" s="101" t="s">
        <v>1079</v>
      </c>
      <c r="B748" s="120" t="s">
        <v>1080</v>
      </c>
      <c r="C748" s="142" t="s">
        <v>1059</v>
      </c>
      <c r="D748" s="64"/>
      <c r="E748" s="64">
        <v>-159.7</v>
      </c>
      <c r="F748" s="64"/>
      <c r="HQ748" s="110"/>
      <c r="HR748" s="110"/>
      <c r="HS748" s="110"/>
      <c r="HT748" s="110"/>
      <c r="HU748" s="110"/>
      <c r="HV748" s="110"/>
      <c r="HW748" s="110"/>
      <c r="HX748" s="110"/>
      <c r="HY748" s="110"/>
      <c r="HZ748" s="110"/>
      <c r="IA748" s="110"/>
      <c r="IB748" s="110"/>
      <c r="IC748" s="110"/>
      <c r="ID748" s="110"/>
      <c r="IE748" s="110"/>
      <c r="IF748" s="110"/>
      <c r="IG748" s="110"/>
    </row>
    <row r="749" spans="1:241" s="21" customFormat="1" ht="12.75" customHeight="1" hidden="1">
      <c r="A749" s="101" t="s">
        <v>1442</v>
      </c>
      <c r="B749" s="101" t="s">
        <v>1443</v>
      </c>
      <c r="C749" s="102" t="s">
        <v>1445</v>
      </c>
      <c r="D749" s="64">
        <v>-797.28</v>
      </c>
      <c r="E749" s="64"/>
      <c r="F749" s="64"/>
      <c r="HQ749" s="110"/>
      <c r="HR749" s="110"/>
      <c r="HS749" s="110"/>
      <c r="HT749" s="110"/>
      <c r="HU749" s="110"/>
      <c r="HV749" s="110"/>
      <c r="HW749" s="110"/>
      <c r="HX749" s="110"/>
      <c r="HY749" s="110"/>
      <c r="HZ749" s="110"/>
      <c r="IA749" s="110"/>
      <c r="IB749" s="110"/>
      <c r="IC749" s="110"/>
      <c r="ID749" s="110"/>
      <c r="IE749" s="110"/>
      <c r="IF749" s="110"/>
      <c r="IG749" s="110"/>
    </row>
    <row r="750" spans="1:241" s="21" customFormat="1" ht="12.75" customHeight="1" hidden="1">
      <c r="A750" s="101" t="s">
        <v>1448</v>
      </c>
      <c r="B750" s="101" t="s">
        <v>1450</v>
      </c>
      <c r="C750" s="102" t="s">
        <v>1449</v>
      </c>
      <c r="D750" s="64">
        <v>-1498.29</v>
      </c>
      <c r="E750" s="64"/>
      <c r="F750" s="64"/>
      <c r="HQ750" s="110"/>
      <c r="HR750" s="110"/>
      <c r="HS750" s="110"/>
      <c r="HT750" s="110"/>
      <c r="HU750" s="110"/>
      <c r="HV750" s="110"/>
      <c r="HW750" s="110"/>
      <c r="HX750" s="110"/>
      <c r="HY750" s="110"/>
      <c r="HZ750" s="110"/>
      <c r="IA750" s="110"/>
      <c r="IB750" s="110"/>
      <c r="IC750" s="110"/>
      <c r="ID750" s="110"/>
      <c r="IE750" s="110"/>
      <c r="IF750" s="110"/>
      <c r="IG750" s="110"/>
    </row>
    <row r="751" spans="1:241" s="21" customFormat="1" ht="12.75" customHeight="1" hidden="1">
      <c r="A751" s="101" t="s">
        <v>1914</v>
      </c>
      <c r="B751" s="101" t="s">
        <v>1953</v>
      </c>
      <c r="C751" s="102" t="s">
        <v>1916</v>
      </c>
      <c r="D751" s="64"/>
      <c r="E751" s="64"/>
      <c r="F751" s="64">
        <v>-2.05</v>
      </c>
      <c r="HQ751" s="110"/>
      <c r="HR751" s="110"/>
      <c r="HS751" s="110"/>
      <c r="HT751" s="110"/>
      <c r="HU751" s="110"/>
      <c r="HV751" s="110"/>
      <c r="HW751" s="110"/>
      <c r="HX751" s="110"/>
      <c r="HY751" s="110"/>
      <c r="HZ751" s="110"/>
      <c r="IA751" s="110"/>
      <c r="IB751" s="110"/>
      <c r="IC751" s="110"/>
      <c r="ID751" s="110"/>
      <c r="IE751" s="110"/>
      <c r="IF751" s="110"/>
      <c r="IG751" s="110"/>
    </row>
    <row r="752" spans="1:241" s="21" customFormat="1" ht="12.75" customHeight="1" hidden="1">
      <c r="A752" s="101" t="s">
        <v>730</v>
      </c>
      <c r="B752" s="120" t="s">
        <v>275</v>
      </c>
      <c r="C752" s="142" t="s">
        <v>155</v>
      </c>
      <c r="D752" s="64"/>
      <c r="E752" s="64">
        <v>-44686.88</v>
      </c>
      <c r="F752" s="64"/>
      <c r="HQ752" s="110"/>
      <c r="HR752" s="110"/>
      <c r="HS752" s="110"/>
      <c r="HT752" s="110"/>
      <c r="HU752" s="110"/>
      <c r="HV752" s="110"/>
      <c r="HW752" s="110"/>
      <c r="HX752" s="110"/>
      <c r="HY752" s="110"/>
      <c r="HZ752" s="110"/>
      <c r="IA752" s="110"/>
      <c r="IB752" s="110"/>
      <c r="IC752" s="110"/>
      <c r="ID752" s="110"/>
      <c r="IE752" s="110"/>
      <c r="IF752" s="110"/>
      <c r="IG752" s="110"/>
    </row>
    <row r="753" spans="1:241" s="21" customFormat="1" ht="12.75" customHeight="1" hidden="1">
      <c r="A753" s="101" t="s">
        <v>1061</v>
      </c>
      <c r="B753" s="120" t="s">
        <v>1063</v>
      </c>
      <c r="C753" s="142" t="s">
        <v>1062</v>
      </c>
      <c r="D753" s="64"/>
      <c r="E753" s="64"/>
      <c r="F753" s="64">
        <v>-1799.16</v>
      </c>
      <c r="HQ753" s="110"/>
      <c r="HR753" s="110"/>
      <c r="HS753" s="110"/>
      <c r="HT753" s="110"/>
      <c r="HU753" s="110"/>
      <c r="HV753" s="110"/>
      <c r="HW753" s="110"/>
      <c r="HX753" s="110"/>
      <c r="HY753" s="110"/>
      <c r="HZ753" s="110"/>
      <c r="IA753" s="110"/>
      <c r="IB753" s="110"/>
      <c r="IC753" s="110"/>
      <c r="ID753" s="110"/>
      <c r="IE753" s="110"/>
      <c r="IF753" s="110"/>
      <c r="IG753" s="110"/>
    </row>
    <row r="754" spans="1:241" s="21" customFormat="1" ht="12.75" customHeight="1" hidden="1">
      <c r="A754" s="169" t="s">
        <v>1148</v>
      </c>
      <c r="B754" s="169" t="s">
        <v>1149</v>
      </c>
      <c r="C754" s="171" t="s">
        <v>1129</v>
      </c>
      <c r="D754" s="64"/>
      <c r="E754" s="64">
        <v>-95.67</v>
      </c>
      <c r="F754" s="64"/>
      <c r="HQ754" s="110"/>
      <c r="HR754" s="110"/>
      <c r="HS754" s="110"/>
      <c r="HT754" s="110"/>
      <c r="HU754" s="110"/>
      <c r="HV754" s="110"/>
      <c r="HW754" s="110"/>
      <c r="HX754" s="110"/>
      <c r="HY754" s="110"/>
      <c r="HZ754" s="110"/>
      <c r="IA754" s="110"/>
      <c r="IB754" s="110"/>
      <c r="IC754" s="110"/>
      <c r="ID754" s="110"/>
      <c r="IE754" s="110"/>
      <c r="IF754" s="110"/>
      <c r="IG754" s="110"/>
    </row>
    <row r="755" spans="1:241" s="21" customFormat="1" ht="12.75" customHeight="1" hidden="1">
      <c r="A755" s="101" t="s">
        <v>1311</v>
      </c>
      <c r="B755" s="101" t="s">
        <v>1312</v>
      </c>
      <c r="C755" s="102" t="s">
        <v>1290</v>
      </c>
      <c r="D755" s="64">
        <v>-56.43</v>
      </c>
      <c r="E755" s="64"/>
      <c r="F755" s="64"/>
      <c r="HQ755" s="110"/>
      <c r="HR755" s="110"/>
      <c r="HS755" s="110"/>
      <c r="HT755" s="110"/>
      <c r="HU755" s="110"/>
      <c r="HV755" s="110"/>
      <c r="HW755" s="110"/>
      <c r="HX755" s="110"/>
      <c r="HY755" s="110"/>
      <c r="HZ755" s="110"/>
      <c r="IA755" s="110"/>
      <c r="IB755" s="110"/>
      <c r="IC755" s="110"/>
      <c r="ID755" s="110"/>
      <c r="IE755" s="110"/>
      <c r="IF755" s="110"/>
      <c r="IG755" s="110"/>
    </row>
    <row r="756" spans="1:241" s="21" customFormat="1" ht="12.75" customHeight="1" hidden="1">
      <c r="A756" s="101" t="s">
        <v>1321</v>
      </c>
      <c r="B756" s="101" t="s">
        <v>1322</v>
      </c>
      <c r="C756" s="102" t="s">
        <v>388</v>
      </c>
      <c r="D756" s="64"/>
      <c r="E756" s="64">
        <v>-33346.57</v>
      </c>
      <c r="F756" s="64"/>
      <c r="HQ756" s="110"/>
      <c r="HR756" s="110"/>
      <c r="HS756" s="110"/>
      <c r="HT756" s="110"/>
      <c r="HU756" s="110"/>
      <c r="HV756" s="110"/>
      <c r="HW756" s="110"/>
      <c r="HX756" s="110"/>
      <c r="HY756" s="110"/>
      <c r="HZ756" s="110"/>
      <c r="IA756" s="110"/>
      <c r="IB756" s="110"/>
      <c r="IC756" s="110"/>
      <c r="ID756" s="110"/>
      <c r="IE756" s="110"/>
      <c r="IF756" s="110"/>
      <c r="IG756" s="110"/>
    </row>
    <row r="757" spans="1:241" s="21" customFormat="1" ht="12.75" customHeight="1" hidden="1">
      <c r="A757" s="101" t="s">
        <v>1324</v>
      </c>
      <c r="B757" s="101" t="s">
        <v>1325</v>
      </c>
      <c r="C757" s="102" t="s">
        <v>1055</v>
      </c>
      <c r="D757" s="64"/>
      <c r="E757" s="64">
        <v>-576.61</v>
      </c>
      <c r="F757" s="64"/>
      <c r="HQ757" s="110"/>
      <c r="HR757" s="110"/>
      <c r="HS757" s="110"/>
      <c r="HT757" s="110"/>
      <c r="HU757" s="110"/>
      <c r="HV757" s="110"/>
      <c r="HW757" s="110"/>
      <c r="HX757" s="110"/>
      <c r="HY757" s="110"/>
      <c r="HZ757" s="110"/>
      <c r="IA757" s="110"/>
      <c r="IB757" s="110"/>
      <c r="IC757" s="110"/>
      <c r="ID757" s="110"/>
      <c r="IE757" s="110"/>
      <c r="IF757" s="110"/>
      <c r="IG757" s="110"/>
    </row>
    <row r="758" spans="1:241" s="21" customFormat="1" ht="12.75" customHeight="1" hidden="1">
      <c r="A758" s="101" t="s">
        <v>1328</v>
      </c>
      <c r="B758" s="101" t="s">
        <v>1331</v>
      </c>
      <c r="C758" s="102" t="s">
        <v>1329</v>
      </c>
      <c r="D758" s="64">
        <v>-102.57</v>
      </c>
      <c r="E758" s="64"/>
      <c r="F758" s="64"/>
      <c r="HQ758" s="110"/>
      <c r="HR758" s="110"/>
      <c r="HS758" s="110"/>
      <c r="HT758" s="110"/>
      <c r="HU758" s="110"/>
      <c r="HV758" s="110"/>
      <c r="HW758" s="110"/>
      <c r="HX758" s="110"/>
      <c r="HY758" s="110"/>
      <c r="HZ758" s="110"/>
      <c r="IA758" s="110"/>
      <c r="IB758" s="110"/>
      <c r="IC758" s="110"/>
      <c r="ID758" s="110"/>
      <c r="IE758" s="110"/>
      <c r="IF758" s="110"/>
      <c r="IG758" s="110"/>
    </row>
    <row r="759" spans="1:241" s="21" customFormat="1" ht="12.75" customHeight="1" hidden="1">
      <c r="A759" s="101" t="s">
        <v>1454</v>
      </c>
      <c r="B759" s="101" t="s">
        <v>1455</v>
      </c>
      <c r="C759" s="102" t="s">
        <v>1395</v>
      </c>
      <c r="D759" s="64"/>
      <c r="E759" s="64">
        <v>-34.82</v>
      </c>
      <c r="F759" s="64"/>
      <c r="HQ759" s="110"/>
      <c r="HR759" s="110"/>
      <c r="HS759" s="110"/>
      <c r="HT759" s="110"/>
      <c r="HU759" s="110"/>
      <c r="HV759" s="110"/>
      <c r="HW759" s="110"/>
      <c r="HX759" s="110"/>
      <c r="HY759" s="110"/>
      <c r="HZ759" s="110"/>
      <c r="IA759" s="110"/>
      <c r="IB759" s="110"/>
      <c r="IC759" s="110"/>
      <c r="ID759" s="110"/>
      <c r="IE759" s="110"/>
      <c r="IF759" s="110"/>
      <c r="IG759" s="110"/>
    </row>
    <row r="760" spans="1:241" s="21" customFormat="1" ht="12.75" customHeight="1" hidden="1">
      <c r="A760" s="101" t="s">
        <v>1462</v>
      </c>
      <c r="B760" s="101" t="s">
        <v>1463</v>
      </c>
      <c r="C760" s="102" t="s">
        <v>1396</v>
      </c>
      <c r="D760" s="64">
        <v>-3176.95</v>
      </c>
      <c r="E760" s="64"/>
      <c r="F760" s="64"/>
      <c r="HQ760" s="110"/>
      <c r="HR760" s="110"/>
      <c r="HS760" s="110"/>
      <c r="HT760" s="110"/>
      <c r="HU760" s="110"/>
      <c r="HV760" s="110"/>
      <c r="HW760" s="110"/>
      <c r="HX760" s="110"/>
      <c r="HY760" s="110"/>
      <c r="HZ760" s="110"/>
      <c r="IA760" s="110"/>
      <c r="IB760" s="110"/>
      <c r="IC760" s="110"/>
      <c r="ID760" s="110"/>
      <c r="IE760" s="110"/>
      <c r="IF760" s="110"/>
      <c r="IG760" s="110"/>
    </row>
    <row r="761" spans="1:241" s="21" customFormat="1" ht="12.75" customHeight="1" hidden="1">
      <c r="A761" s="101" t="s">
        <v>1466</v>
      </c>
      <c r="B761" s="101" t="s">
        <v>1467</v>
      </c>
      <c r="C761" s="102" t="s">
        <v>1399</v>
      </c>
      <c r="D761" s="64"/>
      <c r="E761" s="64">
        <v>-334.1</v>
      </c>
      <c r="F761" s="64"/>
      <c r="HQ761" s="110"/>
      <c r="HR761" s="110"/>
      <c r="HS761" s="110"/>
      <c r="HT761" s="110"/>
      <c r="HU761" s="110"/>
      <c r="HV761" s="110"/>
      <c r="HW761" s="110"/>
      <c r="HX761" s="110"/>
      <c r="HY761" s="110"/>
      <c r="HZ761" s="110"/>
      <c r="IA761" s="110"/>
      <c r="IB761" s="110"/>
      <c r="IC761" s="110"/>
      <c r="ID761" s="110"/>
      <c r="IE761" s="110"/>
      <c r="IF761" s="110"/>
      <c r="IG761" s="110"/>
    </row>
    <row r="762" spans="1:241" s="21" customFormat="1" ht="12" customHeight="1" hidden="1">
      <c r="A762" s="101" t="s">
        <v>1571</v>
      </c>
      <c r="B762" s="101" t="s">
        <v>1573</v>
      </c>
      <c r="C762" s="102" t="s">
        <v>1402</v>
      </c>
      <c r="D762" s="64"/>
      <c r="E762" s="64">
        <v>-927.75</v>
      </c>
      <c r="F762" s="64"/>
      <c r="HQ762" s="110"/>
      <c r="HR762" s="110"/>
      <c r="HS762" s="110"/>
      <c r="HT762" s="110"/>
      <c r="HU762" s="110"/>
      <c r="HV762" s="110"/>
      <c r="HW762" s="110"/>
      <c r="HX762" s="110"/>
      <c r="HY762" s="110"/>
      <c r="HZ762" s="110"/>
      <c r="IA762" s="110"/>
      <c r="IB762" s="110"/>
      <c r="IC762" s="110"/>
      <c r="ID762" s="110"/>
      <c r="IE762" s="110"/>
      <c r="IF762" s="110"/>
      <c r="IG762" s="110"/>
    </row>
    <row r="763" spans="1:241" s="21" customFormat="1" ht="12.75" customHeight="1" hidden="1">
      <c r="A763" s="101" t="s">
        <v>1634</v>
      </c>
      <c r="B763" s="101" t="s">
        <v>1637</v>
      </c>
      <c r="C763" s="102" t="s">
        <v>1622</v>
      </c>
      <c r="D763" s="64">
        <v>-56.05</v>
      </c>
      <c r="E763" s="64">
        <v>-17.57</v>
      </c>
      <c r="F763" s="64"/>
      <c r="HQ763" s="110"/>
      <c r="HR763" s="110"/>
      <c r="HS763" s="110"/>
      <c r="HT763" s="110"/>
      <c r="HU763" s="110"/>
      <c r="HV763" s="110"/>
      <c r="HW763" s="110"/>
      <c r="HX763" s="110"/>
      <c r="HY763" s="110"/>
      <c r="HZ763" s="110"/>
      <c r="IA763" s="110"/>
      <c r="IB763" s="110"/>
      <c r="IC763" s="110"/>
      <c r="ID763" s="110"/>
      <c r="IE763" s="110"/>
      <c r="IF763" s="110"/>
      <c r="IG763" s="110"/>
    </row>
    <row r="764" spans="1:241" s="21" customFormat="1" ht="12.75" customHeight="1" hidden="1">
      <c r="A764" s="101" t="s">
        <v>1667</v>
      </c>
      <c r="B764" s="101" t="s">
        <v>1669</v>
      </c>
      <c r="C764" s="102" t="s">
        <v>1668</v>
      </c>
      <c r="D764" s="64"/>
      <c r="E764" s="64">
        <v>-30.58</v>
      </c>
      <c r="F764" s="64"/>
      <c r="HQ764" s="110"/>
      <c r="HR764" s="110"/>
      <c r="HS764" s="110"/>
      <c r="HT764" s="110"/>
      <c r="HU764" s="110"/>
      <c r="HV764" s="110"/>
      <c r="HW764" s="110"/>
      <c r="HX764" s="110"/>
      <c r="HY764" s="110"/>
      <c r="HZ764" s="110"/>
      <c r="IA764" s="110"/>
      <c r="IB764" s="110"/>
      <c r="IC764" s="110"/>
      <c r="ID764" s="110"/>
      <c r="IE764" s="110"/>
      <c r="IF764" s="110"/>
      <c r="IG764" s="110"/>
    </row>
    <row r="765" spans="1:241" s="21" customFormat="1" ht="12.75" customHeight="1" hidden="1">
      <c r="A765" s="101" t="s">
        <v>1670</v>
      </c>
      <c r="B765" s="101" t="s">
        <v>1672</v>
      </c>
      <c r="C765" s="102" t="s">
        <v>1671</v>
      </c>
      <c r="D765" s="64">
        <v>-3659.37</v>
      </c>
      <c r="E765" s="64"/>
      <c r="F765" s="64"/>
      <c r="HQ765" s="110"/>
      <c r="HR765" s="110"/>
      <c r="HS765" s="110"/>
      <c r="HT765" s="110"/>
      <c r="HU765" s="110"/>
      <c r="HV765" s="110"/>
      <c r="HW765" s="110"/>
      <c r="HX765" s="110"/>
      <c r="HY765" s="110"/>
      <c r="HZ765" s="110"/>
      <c r="IA765" s="110"/>
      <c r="IB765" s="110"/>
      <c r="IC765" s="110"/>
      <c r="ID765" s="110"/>
      <c r="IE765" s="110"/>
      <c r="IF765" s="110"/>
      <c r="IG765" s="110"/>
    </row>
    <row r="766" spans="1:241" s="21" customFormat="1" ht="12.75" customHeight="1" hidden="1">
      <c r="A766" s="101" t="s">
        <v>1673</v>
      </c>
      <c r="B766" s="101" t="s">
        <v>1791</v>
      </c>
      <c r="C766" s="102" t="s">
        <v>1554</v>
      </c>
      <c r="D766" s="64">
        <v>-1352.95</v>
      </c>
      <c r="E766" s="64"/>
      <c r="F766" s="64"/>
      <c r="HQ766" s="110"/>
      <c r="HR766" s="110"/>
      <c r="HS766" s="110"/>
      <c r="HT766" s="110"/>
      <c r="HU766" s="110"/>
      <c r="HV766" s="110"/>
      <c r="HW766" s="110"/>
      <c r="HX766" s="110"/>
      <c r="HY766" s="110"/>
      <c r="HZ766" s="110"/>
      <c r="IA766" s="110"/>
      <c r="IB766" s="110"/>
      <c r="IC766" s="110"/>
      <c r="ID766" s="110"/>
      <c r="IE766" s="110"/>
      <c r="IF766" s="110"/>
      <c r="IG766" s="110"/>
    </row>
    <row r="767" spans="1:241" s="21" customFormat="1" ht="12.75" customHeight="1" hidden="1">
      <c r="A767" s="101" t="s">
        <v>1675</v>
      </c>
      <c r="B767" s="101" t="s">
        <v>1676</v>
      </c>
      <c r="C767" s="102" t="s">
        <v>1551</v>
      </c>
      <c r="D767" s="64">
        <v>-3807.37</v>
      </c>
      <c r="E767" s="64"/>
      <c r="F767" s="64"/>
      <c r="HQ767" s="110"/>
      <c r="HR767" s="110"/>
      <c r="HS767" s="110"/>
      <c r="HT767" s="110"/>
      <c r="HU767" s="110"/>
      <c r="HV767" s="110"/>
      <c r="HW767" s="110"/>
      <c r="HX767" s="110"/>
      <c r="HY767" s="110"/>
      <c r="HZ767" s="110"/>
      <c r="IA767" s="110"/>
      <c r="IB767" s="110"/>
      <c r="IC767" s="110"/>
      <c r="ID767" s="110"/>
      <c r="IE767" s="110"/>
      <c r="IF767" s="110"/>
      <c r="IG767" s="110"/>
    </row>
    <row r="768" spans="1:241" s="21" customFormat="1" ht="12.75" customHeight="1" hidden="1">
      <c r="A768" s="101" t="s">
        <v>1753</v>
      </c>
      <c r="B768" s="101" t="s">
        <v>1754</v>
      </c>
      <c r="C768" s="102" t="s">
        <v>1556</v>
      </c>
      <c r="D768" s="64"/>
      <c r="E768" s="64">
        <v>-26.27</v>
      </c>
      <c r="F768" s="64"/>
      <c r="HQ768" s="110"/>
      <c r="HR768" s="110"/>
      <c r="HS768" s="110"/>
      <c r="HT768" s="110"/>
      <c r="HU768" s="110"/>
      <c r="HV768" s="110"/>
      <c r="HW768" s="110"/>
      <c r="HX768" s="110"/>
      <c r="HY768" s="110"/>
      <c r="HZ768" s="110"/>
      <c r="IA768" s="110"/>
      <c r="IB768" s="110"/>
      <c r="IC768" s="110"/>
      <c r="ID768" s="110"/>
      <c r="IE768" s="110"/>
      <c r="IF768" s="110"/>
      <c r="IG768" s="110"/>
    </row>
    <row r="769" spans="1:241" s="21" customFormat="1" ht="12.75" customHeight="1" hidden="1">
      <c r="A769" s="101" t="s">
        <v>1864</v>
      </c>
      <c r="B769" s="101" t="s">
        <v>1865</v>
      </c>
      <c r="C769" s="102" t="s">
        <v>1724</v>
      </c>
      <c r="D769" s="64"/>
      <c r="E769" s="64">
        <v>-4559.5</v>
      </c>
      <c r="F769" s="64"/>
      <c r="HQ769" s="110"/>
      <c r="HR769" s="110"/>
      <c r="HS769" s="110"/>
      <c r="HT769" s="110"/>
      <c r="HU769" s="110"/>
      <c r="HV769" s="110"/>
      <c r="HW769" s="110"/>
      <c r="HX769" s="110"/>
      <c r="HY769" s="110"/>
      <c r="HZ769" s="110"/>
      <c r="IA769" s="110"/>
      <c r="IB769" s="110"/>
      <c r="IC769" s="110"/>
      <c r="ID769" s="110"/>
      <c r="IE769" s="110"/>
      <c r="IF769" s="110"/>
      <c r="IG769" s="110"/>
    </row>
    <row r="770" spans="1:241" s="21" customFormat="1" ht="12.75" customHeight="1" hidden="1">
      <c r="A770" s="101" t="s">
        <v>1877</v>
      </c>
      <c r="B770" s="101" t="s">
        <v>1952</v>
      </c>
      <c r="C770" s="102" t="s">
        <v>1718</v>
      </c>
      <c r="D770" s="64"/>
      <c r="E770" s="64"/>
      <c r="F770" s="64">
        <v>-3765.34</v>
      </c>
      <c r="HQ770" s="110"/>
      <c r="HR770" s="110"/>
      <c r="HS770" s="110"/>
      <c r="HT770" s="110"/>
      <c r="HU770" s="110"/>
      <c r="HV770" s="110"/>
      <c r="HW770" s="110"/>
      <c r="HX770" s="110"/>
      <c r="HY770" s="110"/>
      <c r="HZ770" s="110"/>
      <c r="IA770" s="110"/>
      <c r="IB770" s="110"/>
      <c r="IC770" s="110"/>
      <c r="ID770" s="110"/>
      <c r="IE770" s="110"/>
      <c r="IF770" s="110"/>
      <c r="IG770" s="110"/>
    </row>
    <row r="771" spans="1:241" s="21" customFormat="1" ht="12.75" customHeight="1" hidden="1">
      <c r="A771" s="101" t="s">
        <v>740</v>
      </c>
      <c r="B771" s="101" t="s">
        <v>741</v>
      </c>
      <c r="C771" s="102" t="s">
        <v>87</v>
      </c>
      <c r="D771" s="64">
        <v>-1197.14</v>
      </c>
      <c r="E771" s="64">
        <v>-24461.29</v>
      </c>
      <c r="F771" s="64">
        <v>-422081.28</v>
      </c>
      <c r="HQ771" s="110"/>
      <c r="HR771" s="110"/>
      <c r="HS771" s="110"/>
      <c r="HT771" s="110"/>
      <c r="HU771" s="110"/>
      <c r="HV771" s="110"/>
      <c r="HW771" s="110"/>
      <c r="HX771" s="110"/>
      <c r="HY771" s="110"/>
      <c r="HZ771" s="110"/>
      <c r="IA771" s="110"/>
      <c r="IB771" s="110"/>
      <c r="IC771" s="110"/>
      <c r="ID771" s="110"/>
      <c r="IE771" s="110"/>
      <c r="IF771" s="110"/>
      <c r="IG771" s="110"/>
    </row>
    <row r="772" spans="1:241" s="21" customFormat="1" ht="12.75" customHeight="1" hidden="1">
      <c r="A772" s="101" t="s">
        <v>844</v>
      </c>
      <c r="B772" s="120" t="s">
        <v>845</v>
      </c>
      <c r="C772" s="142" t="s">
        <v>87</v>
      </c>
      <c r="D772" s="64">
        <v>-5788.54</v>
      </c>
      <c r="E772" s="64"/>
      <c r="F772" s="64"/>
      <c r="HQ772" s="110"/>
      <c r="HR772" s="110"/>
      <c r="HS772" s="110"/>
      <c r="HT772" s="110"/>
      <c r="HU772" s="110"/>
      <c r="HV772" s="110"/>
      <c r="HW772" s="110"/>
      <c r="HX772" s="110"/>
      <c r="HY772" s="110"/>
      <c r="HZ772" s="110"/>
      <c r="IA772" s="110"/>
      <c r="IB772" s="110"/>
      <c r="IC772" s="110"/>
      <c r="ID772" s="110"/>
      <c r="IE772" s="110"/>
      <c r="IF772" s="110"/>
      <c r="IG772" s="110"/>
    </row>
    <row r="773" spans="1:241" s="21" customFormat="1" ht="12.75" customHeight="1" hidden="1">
      <c r="A773" s="101" t="s">
        <v>846</v>
      </c>
      <c r="B773" s="120" t="s">
        <v>847</v>
      </c>
      <c r="C773" s="142" t="s">
        <v>88</v>
      </c>
      <c r="D773" s="64">
        <v>-482.38</v>
      </c>
      <c r="E773" s="64"/>
      <c r="F773" s="64"/>
      <c r="HQ773" s="110"/>
      <c r="HR773" s="110"/>
      <c r="HS773" s="110"/>
      <c r="HT773" s="110"/>
      <c r="HU773" s="110"/>
      <c r="HV773" s="110"/>
      <c r="HW773" s="110"/>
      <c r="HX773" s="110"/>
      <c r="HY773" s="110"/>
      <c r="HZ773" s="110"/>
      <c r="IA773" s="110"/>
      <c r="IB773" s="110"/>
      <c r="IC773" s="110"/>
      <c r="ID773" s="110"/>
      <c r="IE773" s="110"/>
      <c r="IF773" s="110"/>
      <c r="IG773" s="110"/>
    </row>
    <row r="774" spans="1:241" s="21" customFormat="1" ht="12.75" customHeight="1" hidden="1">
      <c r="A774" s="101" t="s">
        <v>848</v>
      </c>
      <c r="B774" s="120" t="s">
        <v>847</v>
      </c>
      <c r="C774" s="142" t="s">
        <v>89</v>
      </c>
      <c r="D774" s="64">
        <v>-1447.13</v>
      </c>
      <c r="E774" s="64"/>
      <c r="F774" s="64"/>
      <c r="HQ774" s="110"/>
      <c r="HR774" s="110"/>
      <c r="HS774" s="110"/>
      <c r="HT774" s="110"/>
      <c r="HU774" s="110"/>
      <c r="HV774" s="110"/>
      <c r="HW774" s="110"/>
      <c r="HX774" s="110"/>
      <c r="HY774" s="110"/>
      <c r="HZ774" s="110"/>
      <c r="IA774" s="110"/>
      <c r="IB774" s="110"/>
      <c r="IC774" s="110"/>
      <c r="ID774" s="110"/>
      <c r="IE774" s="110"/>
      <c r="IF774" s="110"/>
      <c r="IG774" s="110"/>
    </row>
    <row r="775" spans="1:241" s="21" customFormat="1" ht="12.75" customHeight="1" hidden="1">
      <c r="A775" s="101" t="s">
        <v>1971</v>
      </c>
      <c r="B775" s="120" t="s">
        <v>1972</v>
      </c>
      <c r="C775" s="142" t="s">
        <v>1973</v>
      </c>
      <c r="D775" s="64"/>
      <c r="E775" s="64"/>
      <c r="F775" s="64">
        <v>-9765.97</v>
      </c>
      <c r="HQ775" s="110"/>
      <c r="HR775" s="110"/>
      <c r="HS775" s="110"/>
      <c r="HT775" s="110"/>
      <c r="HU775" s="110"/>
      <c r="HV775" s="110"/>
      <c r="HW775" s="110"/>
      <c r="HX775" s="110"/>
      <c r="HY775" s="110"/>
      <c r="HZ775" s="110"/>
      <c r="IA775" s="110"/>
      <c r="IB775" s="110"/>
      <c r="IC775" s="110"/>
      <c r="ID775" s="110"/>
      <c r="IE775" s="110"/>
      <c r="IF775" s="110"/>
      <c r="IG775" s="110"/>
    </row>
    <row r="776" spans="1:241" s="21" customFormat="1" ht="12.75" customHeight="1" hidden="1">
      <c r="A776" s="101" t="s">
        <v>868</v>
      </c>
      <c r="B776" s="120" t="s">
        <v>869</v>
      </c>
      <c r="C776" s="142" t="s">
        <v>146</v>
      </c>
      <c r="D776" s="64">
        <v>-259.64</v>
      </c>
      <c r="E776" s="64"/>
      <c r="F776" s="64"/>
      <c r="HQ776" s="110"/>
      <c r="HR776" s="110"/>
      <c r="HS776" s="110"/>
      <c r="HT776" s="110"/>
      <c r="HU776" s="110"/>
      <c r="HV776" s="110"/>
      <c r="HW776" s="110"/>
      <c r="HX776" s="110"/>
      <c r="HY776" s="110"/>
      <c r="HZ776" s="110"/>
      <c r="IA776" s="110"/>
      <c r="IB776" s="110"/>
      <c r="IC776" s="110"/>
      <c r="ID776" s="110"/>
      <c r="IE776" s="110"/>
      <c r="IF776" s="110"/>
      <c r="IG776" s="110"/>
    </row>
    <row r="777" spans="1:241" s="21" customFormat="1" ht="12.75" customHeight="1" hidden="1">
      <c r="A777" s="169" t="s">
        <v>1967</v>
      </c>
      <c r="B777" s="170" t="s">
        <v>1968</v>
      </c>
      <c r="C777" s="102" t="s">
        <v>1959</v>
      </c>
      <c r="D777" s="64"/>
      <c r="E777" s="64"/>
      <c r="F777" s="64">
        <v>-100000</v>
      </c>
      <c r="HQ777" s="110"/>
      <c r="HR777" s="110"/>
      <c r="HS777" s="110"/>
      <c r="HT777" s="110"/>
      <c r="HU777" s="110"/>
      <c r="HV777" s="110"/>
      <c r="HW777" s="110"/>
      <c r="HX777" s="110"/>
      <c r="HY777" s="110"/>
      <c r="HZ777" s="110"/>
      <c r="IA777" s="110"/>
      <c r="IB777" s="110"/>
      <c r="IC777" s="110"/>
      <c r="ID777" s="110"/>
      <c r="IE777" s="110"/>
      <c r="IF777" s="110"/>
      <c r="IG777" s="110"/>
    </row>
    <row r="778" spans="1:241" s="21" customFormat="1" ht="12.75" customHeight="1" hidden="1">
      <c r="A778" s="169" t="s">
        <v>915</v>
      </c>
      <c r="B778" s="170" t="s">
        <v>916</v>
      </c>
      <c r="C778" s="171" t="s">
        <v>87</v>
      </c>
      <c r="D778" s="64"/>
      <c r="E778" s="64">
        <v>-87.37</v>
      </c>
      <c r="F778" s="64"/>
      <c r="HQ778" s="110"/>
      <c r="HR778" s="110"/>
      <c r="HS778" s="110"/>
      <c r="HT778" s="110"/>
      <c r="HU778" s="110"/>
      <c r="HV778" s="110"/>
      <c r="HW778" s="110"/>
      <c r="HX778" s="110"/>
      <c r="HY778" s="110"/>
      <c r="HZ778" s="110"/>
      <c r="IA778" s="110"/>
      <c r="IB778" s="110"/>
      <c r="IC778" s="110"/>
      <c r="ID778" s="110"/>
      <c r="IE778" s="110"/>
      <c r="IF778" s="110"/>
      <c r="IG778" s="110"/>
    </row>
    <row r="779" spans="1:241" s="21" customFormat="1" ht="12.75" customHeight="1" hidden="1">
      <c r="A779" s="169" t="s">
        <v>917</v>
      </c>
      <c r="B779" s="170" t="s">
        <v>918</v>
      </c>
      <c r="C779" s="171" t="s">
        <v>88</v>
      </c>
      <c r="D779" s="64"/>
      <c r="E779" s="64">
        <v>-36.4</v>
      </c>
      <c r="F779" s="64"/>
      <c r="HQ779" s="110"/>
      <c r="HR779" s="110"/>
      <c r="HS779" s="110"/>
      <c r="HT779" s="110"/>
      <c r="HU779" s="110"/>
      <c r="HV779" s="110"/>
      <c r="HW779" s="110"/>
      <c r="HX779" s="110"/>
      <c r="HY779" s="110"/>
      <c r="HZ779" s="110"/>
      <c r="IA779" s="110"/>
      <c r="IB779" s="110"/>
      <c r="IC779" s="110"/>
      <c r="ID779" s="110"/>
      <c r="IE779" s="110"/>
      <c r="IF779" s="110"/>
      <c r="IG779" s="110"/>
    </row>
    <row r="780" spans="1:241" s="21" customFormat="1" ht="12.75" customHeight="1" hidden="1">
      <c r="A780" s="169" t="s">
        <v>919</v>
      </c>
      <c r="B780" s="170" t="s">
        <v>920</v>
      </c>
      <c r="C780" s="171" t="s">
        <v>89</v>
      </c>
      <c r="D780" s="64"/>
      <c r="E780" s="64">
        <v>-21.84</v>
      </c>
      <c r="F780" s="64"/>
      <c r="HQ780" s="110"/>
      <c r="HR780" s="110"/>
      <c r="HS780" s="110"/>
      <c r="HT780" s="110"/>
      <c r="HU780" s="110"/>
      <c r="HV780" s="110"/>
      <c r="HW780" s="110"/>
      <c r="HX780" s="110"/>
      <c r="HY780" s="110"/>
      <c r="HZ780" s="110"/>
      <c r="IA780" s="110"/>
      <c r="IB780" s="110"/>
      <c r="IC780" s="110"/>
      <c r="ID780" s="110"/>
      <c r="IE780" s="110"/>
      <c r="IF780" s="110"/>
      <c r="IG780" s="110"/>
    </row>
    <row r="781" spans="1:241" s="21" customFormat="1" ht="12.75" customHeight="1" hidden="1">
      <c r="A781" s="101" t="s">
        <v>955</v>
      </c>
      <c r="B781" s="120" t="s">
        <v>956</v>
      </c>
      <c r="C781" s="142" t="s">
        <v>146</v>
      </c>
      <c r="D781" s="64">
        <v>-385.19</v>
      </c>
      <c r="E781" s="64">
        <v>-238.35</v>
      </c>
      <c r="F781" s="64">
        <v>-255.38</v>
      </c>
      <c r="HQ781" s="110"/>
      <c r="HR781" s="110"/>
      <c r="HS781" s="110"/>
      <c r="HT781" s="110"/>
      <c r="HU781" s="110"/>
      <c r="HV781" s="110"/>
      <c r="HW781" s="110"/>
      <c r="HX781" s="110"/>
      <c r="HY781" s="110"/>
      <c r="HZ781" s="110"/>
      <c r="IA781" s="110"/>
      <c r="IB781" s="110"/>
      <c r="IC781" s="110"/>
      <c r="ID781" s="110"/>
      <c r="IE781" s="110"/>
      <c r="IF781" s="110"/>
      <c r="IG781" s="110"/>
    </row>
    <row r="782" spans="1:241" s="21" customFormat="1" ht="12.75" customHeight="1" hidden="1">
      <c r="A782" s="169" t="s">
        <v>1258</v>
      </c>
      <c r="B782" s="170" t="s">
        <v>1259</v>
      </c>
      <c r="C782" s="171" t="s">
        <v>87</v>
      </c>
      <c r="D782" s="64"/>
      <c r="E782" s="64"/>
      <c r="F782" s="64">
        <v>-322.82</v>
      </c>
      <c r="HQ782" s="110"/>
      <c r="HR782" s="110"/>
      <c r="HS782" s="110"/>
      <c r="HT782" s="110"/>
      <c r="HU782" s="110"/>
      <c r="HV782" s="110"/>
      <c r="HW782" s="110"/>
      <c r="HX782" s="110"/>
      <c r="HY782" s="110"/>
      <c r="HZ782" s="110"/>
      <c r="IA782" s="110"/>
      <c r="IB782" s="110"/>
      <c r="IC782" s="110"/>
      <c r="ID782" s="110"/>
      <c r="IE782" s="110"/>
      <c r="IF782" s="110"/>
      <c r="IG782" s="110"/>
    </row>
    <row r="783" spans="1:241" s="21" customFormat="1" ht="12.75" customHeight="1" hidden="1">
      <c r="A783" s="101" t="s">
        <v>160</v>
      </c>
      <c r="B783" s="120" t="s">
        <v>161</v>
      </c>
      <c r="C783" s="142" t="s">
        <v>87</v>
      </c>
      <c r="D783" s="64"/>
      <c r="E783" s="64"/>
      <c r="F783" s="64"/>
      <c r="HQ783" s="110"/>
      <c r="HR783" s="110"/>
      <c r="HS783" s="110"/>
      <c r="HT783" s="110"/>
      <c r="HU783" s="110"/>
      <c r="HV783" s="110"/>
      <c r="HW783" s="110"/>
      <c r="HX783" s="110"/>
      <c r="HY783" s="110"/>
      <c r="HZ783" s="110"/>
      <c r="IA783" s="110"/>
      <c r="IB783" s="110"/>
      <c r="IC783" s="110"/>
      <c r="ID783" s="110"/>
      <c r="IE783" s="110"/>
      <c r="IF783" s="110"/>
      <c r="IG783" s="110"/>
    </row>
    <row r="784" spans="1:241" s="21" customFormat="1" ht="12.75" customHeight="1" hidden="1">
      <c r="A784" s="101" t="s">
        <v>1054</v>
      </c>
      <c r="B784" s="106" t="s">
        <v>311</v>
      </c>
      <c r="C784" s="142" t="s">
        <v>380</v>
      </c>
      <c r="D784" s="64"/>
      <c r="E784" s="64"/>
      <c r="F784" s="64">
        <v>-25112.9</v>
      </c>
      <c r="HQ784" s="110"/>
      <c r="HR784" s="110"/>
      <c r="HS784" s="110"/>
      <c r="HT784" s="110"/>
      <c r="HU784" s="110"/>
      <c r="HV784" s="110"/>
      <c r="HW784" s="110"/>
      <c r="HX784" s="110"/>
      <c r="HY784" s="110"/>
      <c r="HZ784" s="110"/>
      <c r="IA784" s="110"/>
      <c r="IB784" s="110"/>
      <c r="IC784" s="110"/>
      <c r="ID784" s="110"/>
      <c r="IE784" s="110"/>
      <c r="IF784" s="110"/>
      <c r="IG784" s="110"/>
    </row>
    <row r="785" spans="1:241" s="21" customFormat="1" ht="12.75" customHeight="1" hidden="1">
      <c r="A785" s="101" t="s">
        <v>967</v>
      </c>
      <c r="B785" s="120" t="s">
        <v>968</v>
      </c>
      <c r="C785" s="142" t="s">
        <v>87</v>
      </c>
      <c r="D785" s="64"/>
      <c r="E785" s="64"/>
      <c r="F785" s="64">
        <v>-30182.64</v>
      </c>
      <c r="HQ785" s="110"/>
      <c r="HR785" s="110"/>
      <c r="HS785" s="110"/>
      <c r="HT785" s="110"/>
      <c r="HU785" s="110"/>
      <c r="HV785" s="110"/>
      <c r="HW785" s="110"/>
      <c r="HX785" s="110"/>
      <c r="HY785" s="110"/>
      <c r="HZ785" s="110"/>
      <c r="IA785" s="110"/>
      <c r="IB785" s="110"/>
      <c r="IC785" s="110"/>
      <c r="ID785" s="110"/>
      <c r="IE785" s="110"/>
      <c r="IF785" s="110"/>
      <c r="IG785" s="110"/>
    </row>
    <row r="786" spans="1:241" s="21" customFormat="1" ht="12.75" customHeight="1" hidden="1">
      <c r="A786" s="101" t="s">
        <v>969</v>
      </c>
      <c r="B786" s="120" t="s">
        <v>970</v>
      </c>
      <c r="C786" s="142" t="s">
        <v>87</v>
      </c>
      <c r="D786" s="64">
        <v>-21438.17</v>
      </c>
      <c r="E786" s="64">
        <v>-972.79</v>
      </c>
      <c r="F786" s="64"/>
      <c r="HQ786" s="110"/>
      <c r="HR786" s="110"/>
      <c r="HS786" s="110"/>
      <c r="HT786" s="110"/>
      <c r="HU786" s="110"/>
      <c r="HV786" s="110"/>
      <c r="HW786" s="110"/>
      <c r="HX786" s="110"/>
      <c r="HY786" s="110"/>
      <c r="HZ786" s="110"/>
      <c r="IA786" s="110"/>
      <c r="IB786" s="110"/>
      <c r="IC786" s="110"/>
      <c r="ID786" s="110"/>
      <c r="IE786" s="110"/>
      <c r="IF786" s="110"/>
      <c r="IG786" s="110"/>
    </row>
    <row r="787" spans="1:241" s="21" customFormat="1" ht="12.75" customHeight="1" hidden="1">
      <c r="A787" s="101" t="s">
        <v>1316</v>
      </c>
      <c r="B787" s="120" t="s">
        <v>1317</v>
      </c>
      <c r="C787" s="142" t="s">
        <v>87</v>
      </c>
      <c r="D787" s="64"/>
      <c r="E787" s="64"/>
      <c r="F787" s="64">
        <v>-134806.3</v>
      </c>
      <c r="HQ787" s="110"/>
      <c r="HR787" s="110"/>
      <c r="HS787" s="110"/>
      <c r="HT787" s="110"/>
      <c r="HU787" s="110"/>
      <c r="HV787" s="110"/>
      <c r="HW787" s="110"/>
      <c r="HX787" s="110"/>
      <c r="HY787" s="110"/>
      <c r="HZ787" s="110"/>
      <c r="IA787" s="110"/>
      <c r="IB787" s="110"/>
      <c r="IC787" s="110"/>
      <c r="ID787" s="110"/>
      <c r="IE787" s="110"/>
      <c r="IF787" s="110"/>
      <c r="IG787" s="110"/>
    </row>
    <row r="788" spans="1:241" s="21" customFormat="1" ht="12.75" customHeight="1" hidden="1">
      <c r="A788" s="101" t="s">
        <v>1009</v>
      </c>
      <c r="B788" s="120" t="s">
        <v>1010</v>
      </c>
      <c r="C788" s="142" t="s">
        <v>87</v>
      </c>
      <c r="D788" s="64">
        <v>-187.64</v>
      </c>
      <c r="E788" s="64">
        <v>-2254</v>
      </c>
      <c r="F788" s="64">
        <v>-6757.7</v>
      </c>
      <c r="HQ788" s="110"/>
      <c r="HR788" s="110"/>
      <c r="HS788" s="110"/>
      <c r="HT788" s="110"/>
      <c r="HU788" s="110"/>
      <c r="HV788" s="110"/>
      <c r="HW788" s="110"/>
      <c r="HX788" s="110"/>
      <c r="HY788" s="110"/>
      <c r="HZ788" s="110"/>
      <c r="IA788" s="110"/>
      <c r="IB788" s="110"/>
      <c r="IC788" s="110"/>
      <c r="ID788" s="110"/>
      <c r="IE788" s="110"/>
      <c r="IF788" s="110"/>
      <c r="IG788" s="110"/>
    </row>
    <row r="789" spans="1:241" s="21" customFormat="1" ht="12.75" customHeight="1" hidden="1">
      <c r="A789" s="101" t="s">
        <v>1614</v>
      </c>
      <c r="B789" s="101" t="s">
        <v>1552</v>
      </c>
      <c r="C789" s="102" t="s">
        <v>1551</v>
      </c>
      <c r="D789" s="64">
        <v>-17419.11</v>
      </c>
      <c r="E789" s="64"/>
      <c r="F789" s="64"/>
      <c r="HQ789" s="110"/>
      <c r="HR789" s="110"/>
      <c r="HS789" s="110"/>
      <c r="HT789" s="110"/>
      <c r="HU789" s="110"/>
      <c r="HV789" s="110"/>
      <c r="HW789" s="110"/>
      <c r="HX789" s="110"/>
      <c r="HY789" s="110"/>
      <c r="HZ789" s="110"/>
      <c r="IA789" s="110"/>
      <c r="IB789" s="110"/>
      <c r="IC789" s="110"/>
      <c r="ID789" s="110"/>
      <c r="IE789" s="110"/>
      <c r="IF789" s="110"/>
      <c r="IG789" s="110"/>
    </row>
    <row r="790" spans="1:241" s="21" customFormat="1" ht="18" customHeight="1" hidden="1">
      <c r="A790" s="101" t="s">
        <v>1719</v>
      </c>
      <c r="B790" s="120" t="s">
        <v>1553</v>
      </c>
      <c r="C790" s="102" t="s">
        <v>1554</v>
      </c>
      <c r="D790" s="64">
        <v>-1688.81</v>
      </c>
      <c r="E790" s="64"/>
      <c r="F790" s="64"/>
      <c r="HQ790" s="110"/>
      <c r="HR790" s="110"/>
      <c r="HS790" s="110"/>
      <c r="HT790" s="110"/>
      <c r="HU790" s="110"/>
      <c r="HV790" s="110"/>
      <c r="HW790" s="110"/>
      <c r="HX790" s="110"/>
      <c r="HY790" s="110"/>
      <c r="HZ790" s="110"/>
      <c r="IA790" s="110"/>
      <c r="IB790" s="110"/>
      <c r="IC790" s="110"/>
      <c r="ID790" s="110"/>
      <c r="IE790" s="110"/>
      <c r="IF790" s="110"/>
      <c r="IG790" s="110"/>
    </row>
    <row r="791" spans="1:241" s="21" customFormat="1" ht="12.75" customHeight="1" hidden="1">
      <c r="A791" s="101" t="s">
        <v>1722</v>
      </c>
      <c r="B791" s="101" t="s">
        <v>1876</v>
      </c>
      <c r="C791" s="102" t="s">
        <v>1724</v>
      </c>
      <c r="D791" s="64"/>
      <c r="E791" s="64">
        <v>-122925</v>
      </c>
      <c r="F791" s="64"/>
      <c r="HQ791" s="110"/>
      <c r="HR791" s="110"/>
      <c r="HS791" s="110"/>
      <c r="HT791" s="110"/>
      <c r="HU791" s="110"/>
      <c r="HV791" s="110"/>
      <c r="HW791" s="110"/>
      <c r="HX791" s="110"/>
      <c r="HY791" s="110"/>
      <c r="HZ791" s="110"/>
      <c r="IA791" s="110"/>
      <c r="IB791" s="110"/>
      <c r="IC791" s="110"/>
      <c r="ID791" s="110"/>
      <c r="IE791" s="110"/>
      <c r="IF791" s="110"/>
      <c r="IG791" s="110"/>
    </row>
    <row r="792" spans="1:241" s="21" customFormat="1" ht="12.75" customHeight="1" hidden="1">
      <c r="A792" s="101" t="s">
        <v>339</v>
      </c>
      <c r="B792" s="120" t="s">
        <v>340</v>
      </c>
      <c r="C792" s="142" t="s">
        <v>380</v>
      </c>
      <c r="D792" s="64">
        <v>-1295.39</v>
      </c>
      <c r="E792" s="64"/>
      <c r="F792" s="64"/>
      <c r="HQ792" s="110"/>
      <c r="HR792" s="110"/>
      <c r="HS792" s="110"/>
      <c r="HT792" s="110"/>
      <c r="HU792" s="110"/>
      <c r="HV792" s="110"/>
      <c r="HW792" s="110"/>
      <c r="HX792" s="110"/>
      <c r="HY792" s="110"/>
      <c r="HZ792" s="110"/>
      <c r="IA792" s="110"/>
      <c r="IB792" s="110"/>
      <c r="IC792" s="110"/>
      <c r="ID792" s="110"/>
      <c r="IE792" s="110"/>
      <c r="IF792" s="110"/>
      <c r="IG792" s="110"/>
    </row>
    <row r="793" spans="1:241" s="21" customFormat="1" ht="12.75" customHeight="1" hidden="1">
      <c r="A793" s="101" t="s">
        <v>1540</v>
      </c>
      <c r="B793" s="120" t="s">
        <v>1541</v>
      </c>
      <c r="C793" s="142" t="s">
        <v>380</v>
      </c>
      <c r="D793" s="64">
        <v>-1520.2</v>
      </c>
      <c r="E793" s="64"/>
      <c r="F793" s="64"/>
      <c r="HQ793" s="110"/>
      <c r="HR793" s="110"/>
      <c r="HS793" s="110"/>
      <c r="HT793" s="110"/>
      <c r="HU793" s="110"/>
      <c r="HV793" s="110"/>
      <c r="HW793" s="110"/>
      <c r="HX793" s="110"/>
      <c r="HY793" s="110"/>
      <c r="HZ793" s="110"/>
      <c r="IA793" s="110"/>
      <c r="IB793" s="110"/>
      <c r="IC793" s="110"/>
      <c r="ID793" s="110"/>
      <c r="IE793" s="110"/>
      <c r="IF793" s="110"/>
      <c r="IG793" s="110"/>
    </row>
    <row r="794" spans="1:241" s="21" customFormat="1" ht="18" customHeight="1" hidden="1">
      <c r="A794" s="101" t="s">
        <v>349</v>
      </c>
      <c r="B794" s="120" t="s">
        <v>350</v>
      </c>
      <c r="C794" s="142" t="s">
        <v>380</v>
      </c>
      <c r="D794" s="64">
        <v>-1005.05</v>
      </c>
      <c r="E794" s="64"/>
      <c r="F794" s="64"/>
      <c r="HQ794" s="110"/>
      <c r="HR794" s="110"/>
      <c r="HS794" s="110"/>
      <c r="HT794" s="110"/>
      <c r="HU794" s="110"/>
      <c r="HV794" s="110"/>
      <c r="HW794" s="110"/>
      <c r="HX794" s="110"/>
      <c r="HY794" s="110"/>
      <c r="HZ794" s="110"/>
      <c r="IA794" s="110"/>
      <c r="IB794" s="110"/>
      <c r="IC794" s="110"/>
      <c r="ID794" s="110"/>
      <c r="IE794" s="110"/>
      <c r="IF794" s="110"/>
      <c r="IG794" s="110"/>
    </row>
    <row r="795" spans="1:241" s="21" customFormat="1" ht="12.75" customHeight="1">
      <c r="A795" s="105"/>
      <c r="B795" s="161" t="s">
        <v>1270</v>
      </c>
      <c r="C795" s="102"/>
      <c r="D795" s="76">
        <f>SUM(D796:D865)</f>
        <v>-2553430.7599999993</v>
      </c>
      <c r="E795" s="76">
        <f>SUM(E796:E865)</f>
        <v>-3115765.68</v>
      </c>
      <c r="F795" s="76">
        <f>SUM(F796:F865)</f>
        <v>-3340369.9500000007</v>
      </c>
      <c r="HQ795" s="110"/>
      <c r="HR795" s="110"/>
      <c r="HS795" s="110"/>
      <c r="HT795" s="110"/>
      <c r="HU795" s="110"/>
      <c r="HV795" s="110"/>
      <c r="HW795" s="110"/>
      <c r="HX795" s="110"/>
      <c r="HY795" s="110"/>
      <c r="HZ795" s="110"/>
      <c r="IA795" s="110"/>
      <c r="IB795" s="110"/>
      <c r="IC795" s="110"/>
      <c r="ID795" s="110"/>
      <c r="IE795" s="110"/>
      <c r="IF795" s="110"/>
      <c r="IG795" s="110"/>
    </row>
    <row r="796" spans="1:241" s="21" customFormat="1" ht="12.75" customHeight="1" hidden="1">
      <c r="A796" s="101" t="s">
        <v>59</v>
      </c>
      <c r="B796" s="120" t="s">
        <v>60</v>
      </c>
      <c r="C796" s="142" t="s">
        <v>87</v>
      </c>
      <c r="D796" s="64">
        <v>-993090.92</v>
      </c>
      <c r="E796" s="64">
        <v>-1179838.39</v>
      </c>
      <c r="F796" s="64">
        <v>-1243633.44</v>
      </c>
      <c r="HQ796" s="110"/>
      <c r="HR796" s="110"/>
      <c r="HS796" s="110"/>
      <c r="HT796" s="110"/>
      <c r="HU796" s="110"/>
      <c r="HV796" s="110"/>
      <c r="HW796" s="110"/>
      <c r="HX796" s="110"/>
      <c r="HY796" s="110"/>
      <c r="HZ796" s="110"/>
      <c r="IA796" s="110"/>
      <c r="IB796" s="110"/>
      <c r="IC796" s="110"/>
      <c r="ID796" s="110"/>
      <c r="IE796" s="110"/>
      <c r="IF796" s="110"/>
      <c r="IG796" s="110"/>
    </row>
    <row r="797" spans="1:241" s="21" customFormat="1" ht="12.75" customHeight="1" hidden="1">
      <c r="A797" s="101" t="s">
        <v>61</v>
      </c>
      <c r="B797" s="120" t="s">
        <v>62</v>
      </c>
      <c r="C797" s="142" t="s">
        <v>88</v>
      </c>
      <c r="D797" s="64">
        <v>-414242.03</v>
      </c>
      <c r="E797" s="64">
        <v>-491731.68</v>
      </c>
      <c r="F797" s="64">
        <v>-518303.3</v>
      </c>
      <c r="HQ797" s="110"/>
      <c r="HR797" s="110"/>
      <c r="HS797" s="110"/>
      <c r="HT797" s="110"/>
      <c r="HU797" s="110"/>
      <c r="HV797" s="110"/>
      <c r="HW797" s="110"/>
      <c r="HX797" s="110"/>
      <c r="HY797" s="110"/>
      <c r="HZ797" s="110"/>
      <c r="IA797" s="110"/>
      <c r="IB797" s="110"/>
      <c r="IC797" s="110"/>
      <c r="ID797" s="110"/>
      <c r="IE797" s="110"/>
      <c r="IF797" s="110"/>
      <c r="IG797" s="110"/>
    </row>
    <row r="798" spans="1:241" s="21" customFormat="1" ht="12.75" customHeight="1" hidden="1">
      <c r="A798" s="101" t="s">
        <v>63</v>
      </c>
      <c r="B798" s="120" t="s">
        <v>64</v>
      </c>
      <c r="C798" s="142" t="s">
        <v>89</v>
      </c>
      <c r="D798" s="64">
        <v>-248508.23</v>
      </c>
      <c r="E798" s="64">
        <v>-295002.13</v>
      </c>
      <c r="F798" s="64">
        <v>-310950.85</v>
      </c>
      <c r="HQ798" s="110"/>
      <c r="HR798" s="110"/>
      <c r="HS798" s="110"/>
      <c r="HT798" s="110"/>
      <c r="HU798" s="110"/>
      <c r="HV798" s="110"/>
      <c r="HW798" s="110"/>
      <c r="HX798" s="110"/>
      <c r="HY798" s="110"/>
      <c r="HZ798" s="110"/>
      <c r="IA798" s="110"/>
      <c r="IB798" s="110"/>
      <c r="IC798" s="110"/>
      <c r="ID798" s="110"/>
      <c r="IE798" s="110"/>
      <c r="IF798" s="110"/>
      <c r="IG798" s="110"/>
    </row>
    <row r="799" spans="1:241" s="21" customFormat="1" ht="12.75" customHeight="1" hidden="1">
      <c r="A799" s="101" t="s">
        <v>437</v>
      </c>
      <c r="B799" s="120" t="s">
        <v>539</v>
      </c>
      <c r="C799" s="142" t="s">
        <v>87</v>
      </c>
      <c r="D799" s="64">
        <v>-5506.21</v>
      </c>
      <c r="E799" s="64">
        <v>-1.02</v>
      </c>
      <c r="F799" s="64"/>
      <c r="HQ799" s="110"/>
      <c r="HR799" s="110"/>
      <c r="HS799" s="110"/>
      <c r="HT799" s="110"/>
      <c r="HU799" s="110"/>
      <c r="HV799" s="110"/>
      <c r="HW799" s="110"/>
      <c r="HX799" s="110"/>
      <c r="HY799" s="110"/>
      <c r="HZ799" s="110"/>
      <c r="IA799" s="110"/>
      <c r="IB799" s="110"/>
      <c r="IC799" s="110"/>
      <c r="ID799" s="110"/>
      <c r="IE799" s="110"/>
      <c r="IF799" s="110"/>
      <c r="IG799" s="110"/>
    </row>
    <row r="800" spans="1:241" s="21" customFormat="1" ht="12.75" customHeight="1" hidden="1">
      <c r="A800" s="101" t="s">
        <v>438</v>
      </c>
      <c r="B800" s="120" t="s">
        <v>541</v>
      </c>
      <c r="C800" s="142" t="s">
        <v>88</v>
      </c>
      <c r="D800" s="64">
        <v>-2294.7</v>
      </c>
      <c r="E800" s="64">
        <v>-0.42</v>
      </c>
      <c r="F800" s="64"/>
      <c r="HQ800" s="110"/>
      <c r="HR800" s="110"/>
      <c r="HS800" s="110"/>
      <c r="HT800" s="110"/>
      <c r="HU800" s="110"/>
      <c r="HV800" s="110"/>
      <c r="HW800" s="110"/>
      <c r="HX800" s="110"/>
      <c r="HY800" s="110"/>
      <c r="HZ800" s="110"/>
      <c r="IA800" s="110"/>
      <c r="IB800" s="110"/>
      <c r="IC800" s="110"/>
      <c r="ID800" s="110"/>
      <c r="IE800" s="110"/>
      <c r="IF800" s="110"/>
      <c r="IG800" s="110"/>
    </row>
    <row r="801" spans="1:241" s="21" customFormat="1" ht="12.75" customHeight="1" hidden="1">
      <c r="A801" s="101" t="s">
        <v>439</v>
      </c>
      <c r="B801" s="120" t="s">
        <v>543</v>
      </c>
      <c r="C801" s="142" t="s">
        <v>89</v>
      </c>
      <c r="D801" s="64">
        <v>-1376.44</v>
      </c>
      <c r="E801" s="64">
        <v>-0.25</v>
      </c>
      <c r="F801" s="64"/>
      <c r="HQ801" s="110"/>
      <c r="HR801" s="110"/>
      <c r="HS801" s="110"/>
      <c r="HT801" s="110"/>
      <c r="HU801" s="110"/>
      <c r="HV801" s="110"/>
      <c r="HW801" s="110"/>
      <c r="HX801" s="110"/>
      <c r="HY801" s="110"/>
      <c r="HZ801" s="110"/>
      <c r="IA801" s="110"/>
      <c r="IB801" s="110"/>
      <c r="IC801" s="110"/>
      <c r="ID801" s="110"/>
      <c r="IE801" s="110"/>
      <c r="IF801" s="110"/>
      <c r="IG801" s="110"/>
    </row>
    <row r="802" spans="1:241" s="21" customFormat="1" ht="12.75" customHeight="1" hidden="1">
      <c r="A802" s="169" t="s">
        <v>548</v>
      </c>
      <c r="B802" s="170" t="s">
        <v>549</v>
      </c>
      <c r="C802" s="171" t="s">
        <v>90</v>
      </c>
      <c r="D802" s="64"/>
      <c r="E802" s="64"/>
      <c r="F802" s="64">
        <v>-81.27</v>
      </c>
      <c r="HQ802" s="110"/>
      <c r="HR802" s="110"/>
      <c r="HS802" s="110"/>
      <c r="HT802" s="110"/>
      <c r="HU802" s="110"/>
      <c r="HV802" s="110"/>
      <c r="HW802" s="110"/>
      <c r="HX802" s="110"/>
      <c r="HY802" s="110"/>
      <c r="HZ802" s="110"/>
      <c r="IA802" s="110"/>
      <c r="IB802" s="110"/>
      <c r="IC802" s="110"/>
      <c r="ID802" s="110"/>
      <c r="IE802" s="110"/>
      <c r="IF802" s="110"/>
      <c r="IG802" s="110"/>
    </row>
    <row r="803" spans="1:241" s="21" customFormat="1" ht="12.75" customHeight="1" hidden="1">
      <c r="A803" s="169" t="s">
        <v>550</v>
      </c>
      <c r="B803" s="170" t="s">
        <v>551</v>
      </c>
      <c r="C803" s="171" t="s">
        <v>91</v>
      </c>
      <c r="D803" s="64"/>
      <c r="E803" s="64">
        <v>-13164.1</v>
      </c>
      <c r="F803" s="64"/>
      <c r="HQ803" s="110"/>
      <c r="HR803" s="110"/>
      <c r="HS803" s="110"/>
      <c r="HT803" s="110"/>
      <c r="HU803" s="110"/>
      <c r="HV803" s="110"/>
      <c r="HW803" s="110"/>
      <c r="HX803" s="110"/>
      <c r="HY803" s="110"/>
      <c r="HZ803" s="110"/>
      <c r="IA803" s="110"/>
      <c r="IB803" s="110"/>
      <c r="IC803" s="110"/>
      <c r="ID803" s="110"/>
      <c r="IE803" s="110"/>
      <c r="IF803" s="110"/>
      <c r="IG803" s="110"/>
    </row>
    <row r="804" spans="1:241" s="21" customFormat="1" ht="18" customHeight="1" hidden="1">
      <c r="A804" s="101" t="s">
        <v>552</v>
      </c>
      <c r="B804" s="120" t="s">
        <v>1438</v>
      </c>
      <c r="C804" s="102" t="s">
        <v>87</v>
      </c>
      <c r="D804" s="64">
        <v>-7.24</v>
      </c>
      <c r="E804" s="64">
        <v>-61.07</v>
      </c>
      <c r="F804" s="64">
        <v>-199.94</v>
      </c>
      <c r="HQ804" s="110"/>
      <c r="HR804" s="110"/>
      <c r="HS804" s="110"/>
      <c r="HT804" s="110"/>
      <c r="HU804" s="110"/>
      <c r="HV804" s="110"/>
      <c r="HW804" s="110"/>
      <c r="HX804" s="110"/>
      <c r="HY804" s="110"/>
      <c r="HZ804" s="110"/>
      <c r="IA804" s="110"/>
      <c r="IB804" s="110"/>
      <c r="IC804" s="110"/>
      <c r="ID804" s="110"/>
      <c r="IE804" s="110"/>
      <c r="IF804" s="110"/>
      <c r="IG804" s="110"/>
    </row>
    <row r="805" spans="1:241" s="21" customFormat="1" ht="12.75" customHeight="1" hidden="1">
      <c r="A805" s="101" t="s">
        <v>555</v>
      </c>
      <c r="B805" s="120" t="s">
        <v>556</v>
      </c>
      <c r="C805" s="142" t="s">
        <v>87</v>
      </c>
      <c r="D805" s="64">
        <v>-392.55</v>
      </c>
      <c r="E805" s="64">
        <v>-726.88</v>
      </c>
      <c r="F805" s="64">
        <v>-4.18</v>
      </c>
      <c r="HQ805" s="110"/>
      <c r="HR805" s="110"/>
      <c r="HS805" s="110"/>
      <c r="HT805" s="110"/>
      <c r="HU805" s="110"/>
      <c r="HV805" s="110"/>
      <c r="HW805" s="110"/>
      <c r="HX805" s="110"/>
      <c r="HY805" s="110"/>
      <c r="HZ805" s="110"/>
      <c r="IA805" s="110"/>
      <c r="IB805" s="110"/>
      <c r="IC805" s="110"/>
      <c r="ID805" s="110"/>
      <c r="IE805" s="110"/>
      <c r="IF805" s="110"/>
      <c r="IG805" s="110"/>
    </row>
    <row r="806" spans="1:241" s="21" customFormat="1" ht="12.75" customHeight="1" hidden="1">
      <c r="A806" s="169" t="s">
        <v>567</v>
      </c>
      <c r="B806" s="170" t="s">
        <v>568</v>
      </c>
      <c r="C806" s="171" t="s">
        <v>87</v>
      </c>
      <c r="D806" s="64"/>
      <c r="E806" s="64">
        <v>-8.64</v>
      </c>
      <c r="F806" s="64"/>
      <c r="HQ806" s="110"/>
      <c r="HR806" s="110"/>
      <c r="HS806" s="110"/>
      <c r="HT806" s="110"/>
      <c r="HU806" s="110"/>
      <c r="HV806" s="110"/>
      <c r="HW806" s="110"/>
      <c r="HX806" s="110"/>
      <c r="HY806" s="110"/>
      <c r="HZ806" s="110"/>
      <c r="IA806" s="110"/>
      <c r="IB806" s="110"/>
      <c r="IC806" s="110"/>
      <c r="ID806" s="110"/>
      <c r="IE806" s="110"/>
      <c r="IF806" s="110"/>
      <c r="IG806" s="110"/>
    </row>
    <row r="807" spans="1:241" s="21" customFormat="1" ht="14.25" customHeight="1" hidden="1">
      <c r="A807" s="169" t="s">
        <v>569</v>
      </c>
      <c r="B807" s="170" t="s">
        <v>570</v>
      </c>
      <c r="C807" s="171" t="s">
        <v>87</v>
      </c>
      <c r="D807" s="64"/>
      <c r="E807" s="64">
        <v>-51.9</v>
      </c>
      <c r="F807" s="64">
        <v>-51.8</v>
      </c>
      <c r="HQ807" s="110"/>
      <c r="HR807" s="110"/>
      <c r="HS807" s="110"/>
      <c r="HT807" s="110"/>
      <c r="HU807" s="110"/>
      <c r="HV807" s="110"/>
      <c r="HW807" s="110"/>
      <c r="HX807" s="110"/>
      <c r="HY807" s="110"/>
      <c r="HZ807" s="110"/>
      <c r="IA807" s="110"/>
      <c r="IB807" s="110"/>
      <c r="IC807" s="110"/>
      <c r="ID807" s="110"/>
      <c r="IE807" s="110"/>
      <c r="IF807" s="110"/>
      <c r="IG807" s="110"/>
    </row>
    <row r="808" spans="1:241" s="21" customFormat="1" ht="12.75" customHeight="1" hidden="1">
      <c r="A808" s="101" t="s">
        <v>571</v>
      </c>
      <c r="B808" s="120" t="s">
        <v>572</v>
      </c>
      <c r="C808" s="142" t="s">
        <v>87</v>
      </c>
      <c r="D808" s="64">
        <v>-55.74</v>
      </c>
      <c r="E808" s="64">
        <v>-111.94</v>
      </c>
      <c r="F808" s="64">
        <v>-88.3</v>
      </c>
      <c r="HQ808" s="110"/>
      <c r="HR808" s="110"/>
      <c r="HS808" s="110"/>
      <c r="HT808" s="110"/>
      <c r="HU808" s="110"/>
      <c r="HV808" s="110"/>
      <c r="HW808" s="110"/>
      <c r="HX808" s="110"/>
      <c r="HY808" s="110"/>
      <c r="HZ808" s="110"/>
      <c r="IA808" s="110"/>
      <c r="IB808" s="110"/>
      <c r="IC808" s="110"/>
      <c r="ID808" s="110"/>
      <c r="IE808" s="110"/>
      <c r="IF808" s="110"/>
      <c r="IG808" s="110"/>
    </row>
    <row r="809" spans="1:241" s="21" customFormat="1" ht="12.75" customHeight="1" hidden="1">
      <c r="A809" s="101" t="s">
        <v>740</v>
      </c>
      <c r="B809" s="101" t="s">
        <v>741</v>
      </c>
      <c r="C809" s="102" t="s">
        <v>87</v>
      </c>
      <c r="D809" s="64"/>
      <c r="E809" s="64"/>
      <c r="F809" s="64">
        <v>-1714.33</v>
      </c>
      <c r="HQ809" s="110"/>
      <c r="HR809" s="110"/>
      <c r="HS809" s="110"/>
      <c r="HT809" s="110"/>
      <c r="HU809" s="110"/>
      <c r="HV809" s="110"/>
      <c r="HW809" s="110"/>
      <c r="HX809" s="110"/>
      <c r="HY809" s="110"/>
      <c r="HZ809" s="110"/>
      <c r="IA809" s="110"/>
      <c r="IB809" s="110"/>
      <c r="IC809" s="110"/>
      <c r="ID809" s="110"/>
      <c r="IE809" s="110"/>
      <c r="IF809" s="110"/>
      <c r="IG809" s="110"/>
    </row>
    <row r="810" spans="1:241" s="21" customFormat="1" ht="12" customHeight="1" hidden="1">
      <c r="A810" s="169" t="s">
        <v>1884</v>
      </c>
      <c r="B810" s="170" t="s">
        <v>1885</v>
      </c>
      <c r="C810" s="171" t="s">
        <v>90</v>
      </c>
      <c r="D810" s="64"/>
      <c r="E810" s="64">
        <v>-781.9</v>
      </c>
      <c r="F810" s="64">
        <v>-889.88</v>
      </c>
      <c r="HQ810" s="110"/>
      <c r="HR810" s="110"/>
      <c r="HS810" s="110"/>
      <c r="HT810" s="110"/>
      <c r="HU810" s="110"/>
      <c r="HV810" s="110"/>
      <c r="HW810" s="110"/>
      <c r="HX810" s="110"/>
      <c r="HY810" s="110"/>
      <c r="HZ810" s="110"/>
      <c r="IA810" s="110"/>
      <c r="IB810" s="110"/>
      <c r="IC810" s="110"/>
      <c r="ID810" s="110"/>
      <c r="IE810" s="110"/>
      <c r="IF810" s="110"/>
      <c r="IG810" s="110"/>
    </row>
    <row r="811" spans="1:241" s="21" customFormat="1" ht="12.75" customHeight="1" hidden="1">
      <c r="A811" s="101" t="s">
        <v>907</v>
      </c>
      <c r="B811" s="120" t="s">
        <v>908</v>
      </c>
      <c r="C811" s="142" t="s">
        <v>87</v>
      </c>
      <c r="D811" s="64">
        <v>-10794.03</v>
      </c>
      <c r="E811" s="64">
        <v>-10403.03</v>
      </c>
      <c r="F811" s="64">
        <v>-6679.91</v>
      </c>
      <c r="HQ811" s="110"/>
      <c r="HR811" s="110"/>
      <c r="HS811" s="110"/>
      <c r="HT811" s="110"/>
      <c r="HU811" s="110"/>
      <c r="HV811" s="110"/>
      <c r="HW811" s="110"/>
      <c r="HX811" s="110"/>
      <c r="HY811" s="110"/>
      <c r="HZ811" s="110"/>
      <c r="IA811" s="110"/>
      <c r="IB811" s="110"/>
      <c r="IC811" s="110"/>
      <c r="ID811" s="110"/>
      <c r="IE811" s="110"/>
      <c r="IF811" s="110"/>
      <c r="IG811" s="110"/>
    </row>
    <row r="812" spans="1:241" s="21" customFormat="1" ht="12.75" customHeight="1" hidden="1">
      <c r="A812" s="101" t="s">
        <v>909</v>
      </c>
      <c r="B812" s="120" t="s">
        <v>910</v>
      </c>
      <c r="C812" s="142" t="s">
        <v>88</v>
      </c>
      <c r="D812" s="64">
        <v>-4526.89</v>
      </c>
      <c r="E812" s="64">
        <v>-4361.43</v>
      </c>
      <c r="F812" s="64">
        <v>-2813.52</v>
      </c>
      <c r="HQ812" s="110"/>
      <c r="HR812" s="110"/>
      <c r="HS812" s="110"/>
      <c r="HT812" s="110"/>
      <c r="HU812" s="110"/>
      <c r="HV812" s="110"/>
      <c r="HW812" s="110"/>
      <c r="HX812" s="110"/>
      <c r="HY812" s="110"/>
      <c r="HZ812" s="110"/>
      <c r="IA812" s="110"/>
      <c r="IB812" s="110"/>
      <c r="IC812" s="110"/>
      <c r="ID812" s="110"/>
      <c r="IE812" s="110"/>
      <c r="IF812" s="110"/>
      <c r="IG812" s="110"/>
    </row>
    <row r="813" spans="1:241" s="21" customFormat="1" ht="12.75" customHeight="1" hidden="1">
      <c r="A813" s="101" t="s">
        <v>911</v>
      </c>
      <c r="B813" s="120" t="s">
        <v>912</v>
      </c>
      <c r="C813" s="142" t="s">
        <v>89</v>
      </c>
      <c r="D813" s="64">
        <v>-2707.28</v>
      </c>
      <c r="E813" s="64">
        <v>-2606.62</v>
      </c>
      <c r="F813" s="64">
        <v>-1680.06</v>
      </c>
      <c r="HQ813" s="110"/>
      <c r="HR813" s="110"/>
      <c r="HS813" s="110"/>
      <c r="HT813" s="110"/>
      <c r="HU813" s="110"/>
      <c r="HV813" s="110"/>
      <c r="HW813" s="110"/>
      <c r="HX813" s="110"/>
      <c r="HY813" s="110"/>
      <c r="HZ813" s="110"/>
      <c r="IA813" s="110"/>
      <c r="IB813" s="110"/>
      <c r="IC813" s="110"/>
      <c r="ID813" s="110"/>
      <c r="IE813" s="110"/>
      <c r="IF813" s="110"/>
      <c r="IG813" s="110"/>
    </row>
    <row r="814" spans="1:241" s="21" customFormat="1" ht="12.75" customHeight="1" hidden="1">
      <c r="A814" s="101" t="s">
        <v>1833</v>
      </c>
      <c r="B814" s="120" t="s">
        <v>1834</v>
      </c>
      <c r="C814" s="142" t="s">
        <v>87</v>
      </c>
      <c r="D814" s="64"/>
      <c r="E814" s="64"/>
      <c r="F814" s="64">
        <v>-9.18</v>
      </c>
      <c r="HQ814" s="110"/>
      <c r="HR814" s="110"/>
      <c r="HS814" s="110"/>
      <c r="HT814" s="110"/>
      <c r="HU814" s="110"/>
      <c r="HV814" s="110"/>
      <c r="HW814" s="110"/>
      <c r="HX814" s="110"/>
      <c r="HY814" s="110"/>
      <c r="HZ814" s="110"/>
      <c r="IA814" s="110"/>
      <c r="IB814" s="110"/>
      <c r="IC814" s="110"/>
      <c r="ID814" s="110"/>
      <c r="IE814" s="110"/>
      <c r="IF814" s="110"/>
      <c r="IG814" s="110"/>
    </row>
    <row r="815" spans="1:241" s="21" customFormat="1" ht="12.75" customHeight="1" hidden="1">
      <c r="A815" s="101" t="s">
        <v>1835</v>
      </c>
      <c r="B815" s="120" t="s">
        <v>1836</v>
      </c>
      <c r="C815" s="142" t="s">
        <v>88</v>
      </c>
      <c r="D815" s="64"/>
      <c r="E815" s="64"/>
      <c r="F815" s="64">
        <v>-3.83</v>
      </c>
      <c r="HQ815" s="110"/>
      <c r="HR815" s="110"/>
      <c r="HS815" s="110"/>
      <c r="HT815" s="110"/>
      <c r="HU815" s="110"/>
      <c r="HV815" s="110"/>
      <c r="HW815" s="110"/>
      <c r="HX815" s="110"/>
      <c r="HY815" s="110"/>
      <c r="HZ815" s="110"/>
      <c r="IA815" s="110"/>
      <c r="IB815" s="110"/>
      <c r="IC815" s="110"/>
      <c r="ID815" s="110"/>
      <c r="IE815" s="110"/>
      <c r="IF815" s="110"/>
      <c r="IG815" s="110"/>
    </row>
    <row r="816" spans="1:241" s="21" customFormat="1" ht="12.75" customHeight="1" hidden="1">
      <c r="A816" s="101" t="s">
        <v>1837</v>
      </c>
      <c r="B816" s="120" t="s">
        <v>1838</v>
      </c>
      <c r="C816" s="142" t="s">
        <v>89</v>
      </c>
      <c r="D816" s="64"/>
      <c r="E816" s="64"/>
      <c r="F816" s="64">
        <v>-2.31</v>
      </c>
      <c r="HQ816" s="110"/>
      <c r="HR816" s="110"/>
      <c r="HS816" s="110"/>
      <c r="HT816" s="110"/>
      <c r="HU816" s="110"/>
      <c r="HV816" s="110"/>
      <c r="HW816" s="110"/>
      <c r="HX816" s="110"/>
      <c r="HY816" s="110"/>
      <c r="HZ816" s="110"/>
      <c r="IA816" s="110"/>
      <c r="IB816" s="110"/>
      <c r="IC816" s="110"/>
      <c r="ID816" s="110"/>
      <c r="IE816" s="110"/>
      <c r="IF816" s="110"/>
      <c r="IG816" s="110"/>
    </row>
    <row r="817" spans="1:241" s="21" customFormat="1" ht="12.75" customHeight="1" hidden="1">
      <c r="A817" s="101" t="s">
        <v>915</v>
      </c>
      <c r="B817" s="120" t="s">
        <v>916</v>
      </c>
      <c r="C817" s="142" t="s">
        <v>87</v>
      </c>
      <c r="D817" s="64">
        <v>-319.82</v>
      </c>
      <c r="E817" s="64">
        <v>-130.52</v>
      </c>
      <c r="F817" s="64">
        <v>-833.28</v>
      </c>
      <c r="HQ817" s="110"/>
      <c r="HR817" s="110"/>
      <c r="HS817" s="110"/>
      <c r="HT817" s="110"/>
      <c r="HU817" s="110"/>
      <c r="HV817" s="110"/>
      <c r="HW817" s="110"/>
      <c r="HX817" s="110"/>
      <c r="HY817" s="110"/>
      <c r="HZ817" s="110"/>
      <c r="IA817" s="110"/>
      <c r="IB817" s="110"/>
      <c r="IC817" s="110"/>
      <c r="ID817" s="110"/>
      <c r="IE817" s="110"/>
      <c r="IF817" s="110"/>
      <c r="IG817" s="110"/>
    </row>
    <row r="818" spans="1:241" s="21" customFormat="1" ht="12.75" customHeight="1" hidden="1">
      <c r="A818" s="101" t="s">
        <v>917</v>
      </c>
      <c r="B818" s="120" t="s">
        <v>918</v>
      </c>
      <c r="C818" s="142" t="s">
        <v>88</v>
      </c>
      <c r="D818" s="64">
        <v>-133.97</v>
      </c>
      <c r="E818" s="64">
        <v>-54.52</v>
      </c>
      <c r="F818" s="64">
        <v>-347.24</v>
      </c>
      <c r="HQ818" s="110"/>
      <c r="HR818" s="110"/>
      <c r="HS818" s="110"/>
      <c r="HT818" s="110"/>
      <c r="HU818" s="110"/>
      <c r="HV818" s="110"/>
      <c r="HW818" s="110"/>
      <c r="HX818" s="110"/>
      <c r="HY818" s="110"/>
      <c r="HZ818" s="110"/>
      <c r="IA818" s="110"/>
      <c r="IB818" s="110"/>
      <c r="IC818" s="110"/>
      <c r="ID818" s="110"/>
      <c r="IE818" s="110"/>
      <c r="IF818" s="110"/>
      <c r="IG818" s="110"/>
    </row>
    <row r="819" spans="1:241" s="21" customFormat="1" ht="12.75" customHeight="1" hidden="1">
      <c r="A819" s="101" t="s">
        <v>919</v>
      </c>
      <c r="B819" s="120" t="s">
        <v>920</v>
      </c>
      <c r="C819" s="142" t="s">
        <v>89</v>
      </c>
      <c r="D819" s="64">
        <v>-80.29</v>
      </c>
      <c r="E819" s="64">
        <v>-32.71</v>
      </c>
      <c r="F819" s="64">
        <v>-208.31</v>
      </c>
      <c r="HQ819" s="110"/>
      <c r="HR819" s="110"/>
      <c r="HS819" s="110"/>
      <c r="HT819" s="110"/>
      <c r="HU819" s="110"/>
      <c r="HV819" s="110"/>
      <c r="HW819" s="110"/>
      <c r="HX819" s="110"/>
      <c r="HY819" s="110"/>
      <c r="HZ819" s="110"/>
      <c r="IA819" s="110"/>
      <c r="IB819" s="110"/>
      <c r="IC819" s="110"/>
      <c r="ID819" s="110"/>
      <c r="IE819" s="110"/>
      <c r="IF819" s="110"/>
      <c r="IG819" s="110"/>
    </row>
    <row r="820" spans="1:241" s="21" customFormat="1" ht="12.75" customHeight="1" hidden="1">
      <c r="A820" s="101" t="s">
        <v>923</v>
      </c>
      <c r="B820" s="120" t="s">
        <v>924</v>
      </c>
      <c r="C820" s="142" t="s">
        <v>87</v>
      </c>
      <c r="D820" s="64"/>
      <c r="E820" s="64"/>
      <c r="F820" s="64"/>
      <c r="HQ820" s="110"/>
      <c r="HR820" s="110"/>
      <c r="HS820" s="110"/>
      <c r="HT820" s="110"/>
      <c r="HU820" s="110"/>
      <c r="HV820" s="110"/>
      <c r="HW820" s="110"/>
      <c r="HX820" s="110"/>
      <c r="HY820" s="110"/>
      <c r="HZ820" s="110"/>
      <c r="IA820" s="110"/>
      <c r="IB820" s="110"/>
      <c r="IC820" s="110"/>
      <c r="ID820" s="110"/>
      <c r="IE820" s="110"/>
      <c r="IF820" s="110"/>
      <c r="IG820" s="110"/>
    </row>
    <row r="821" spans="1:241" s="21" customFormat="1" ht="12.75" customHeight="1" hidden="1">
      <c r="A821" s="101" t="s">
        <v>1755</v>
      </c>
      <c r="B821" s="120" t="s">
        <v>1859</v>
      </c>
      <c r="C821" s="142" t="s">
        <v>87</v>
      </c>
      <c r="D821" s="64">
        <v>-1446.77</v>
      </c>
      <c r="E821" s="64">
        <v>-2052.86</v>
      </c>
      <c r="F821" s="64">
        <v>-1889.85</v>
      </c>
      <c r="HQ821" s="110"/>
      <c r="HR821" s="110"/>
      <c r="HS821" s="110"/>
      <c r="HT821" s="110"/>
      <c r="HU821" s="110"/>
      <c r="HV821" s="110"/>
      <c r="HW821" s="110"/>
      <c r="HX821" s="110"/>
      <c r="HY821" s="110"/>
      <c r="HZ821" s="110"/>
      <c r="IA821" s="110"/>
      <c r="IB821" s="110"/>
      <c r="IC821" s="110"/>
      <c r="ID821" s="110"/>
      <c r="IE821" s="110"/>
      <c r="IF821" s="110"/>
      <c r="IG821" s="110"/>
    </row>
    <row r="822" spans="1:241" s="21" customFormat="1" ht="12.75" customHeight="1" hidden="1">
      <c r="A822" s="101" t="s">
        <v>1756</v>
      </c>
      <c r="B822" s="120" t="s">
        <v>1860</v>
      </c>
      <c r="C822" s="142" t="s">
        <v>87</v>
      </c>
      <c r="D822" s="64">
        <v>-2410.97</v>
      </c>
      <c r="E822" s="64">
        <v>-2281.51</v>
      </c>
      <c r="F822" s="64">
        <v>-4171.4</v>
      </c>
      <c r="HQ822" s="110"/>
      <c r="HR822" s="110"/>
      <c r="HS822" s="110"/>
      <c r="HT822" s="110"/>
      <c r="HU822" s="110"/>
      <c r="HV822" s="110"/>
      <c r="HW822" s="110"/>
      <c r="HX822" s="110"/>
      <c r="HY822" s="110"/>
      <c r="HZ822" s="110"/>
      <c r="IA822" s="110"/>
      <c r="IB822" s="110"/>
      <c r="IC822" s="110"/>
      <c r="ID822" s="110"/>
      <c r="IE822" s="110"/>
      <c r="IF822" s="110"/>
      <c r="IG822" s="110"/>
    </row>
    <row r="823" spans="1:241" s="21" customFormat="1" ht="12.75" customHeight="1" hidden="1">
      <c r="A823" s="101" t="s">
        <v>1881</v>
      </c>
      <c r="B823" s="101" t="s">
        <v>1373</v>
      </c>
      <c r="C823" s="142" t="s">
        <v>91</v>
      </c>
      <c r="D823" s="64">
        <v>-272.89</v>
      </c>
      <c r="E823" s="64">
        <v>-6110.53</v>
      </c>
      <c r="F823" s="64"/>
      <c r="HQ823" s="110"/>
      <c r="HR823" s="110"/>
      <c r="HS823" s="110"/>
      <c r="HT823" s="110"/>
      <c r="HU823" s="110"/>
      <c r="HV823" s="110"/>
      <c r="HW823" s="110"/>
      <c r="HX823" s="110"/>
      <c r="HY823" s="110"/>
      <c r="HZ823" s="110"/>
      <c r="IA823" s="110"/>
      <c r="IB823" s="110"/>
      <c r="IC823" s="110"/>
      <c r="ID823" s="110"/>
      <c r="IE823" s="110"/>
      <c r="IF823" s="110"/>
      <c r="IG823" s="110"/>
    </row>
    <row r="824" spans="1:241" s="21" customFormat="1" ht="13.5" customHeight="1" hidden="1">
      <c r="A824" s="101" t="s">
        <v>1421</v>
      </c>
      <c r="B824" s="120" t="s">
        <v>1422</v>
      </c>
      <c r="C824" s="142" t="s">
        <v>192</v>
      </c>
      <c r="D824" s="64">
        <v>-143.68</v>
      </c>
      <c r="E824" s="64">
        <v>-107.84</v>
      </c>
      <c r="F824" s="64">
        <v>-167.75</v>
      </c>
      <c r="HQ824" s="110"/>
      <c r="HR824" s="110"/>
      <c r="HS824" s="110"/>
      <c r="HT824" s="110"/>
      <c r="HU824" s="110"/>
      <c r="HV824" s="110"/>
      <c r="HW824" s="110"/>
      <c r="HX824" s="110"/>
      <c r="HY824" s="110"/>
      <c r="HZ824" s="110"/>
      <c r="IA824" s="110"/>
      <c r="IB824" s="110"/>
      <c r="IC824" s="110"/>
      <c r="ID824" s="110"/>
      <c r="IE824" s="110"/>
      <c r="IF824" s="110"/>
      <c r="IG824" s="110"/>
    </row>
    <row r="825" spans="1:241" s="21" customFormat="1" ht="13.5" customHeight="1" hidden="1">
      <c r="A825" s="101" t="s">
        <v>936</v>
      </c>
      <c r="B825" s="120" t="s">
        <v>937</v>
      </c>
      <c r="C825" s="142" t="s">
        <v>87</v>
      </c>
      <c r="D825" s="64">
        <v>-344199.88</v>
      </c>
      <c r="E825" s="64">
        <v>-418111.63</v>
      </c>
      <c r="F825" s="64">
        <v>-528529.61</v>
      </c>
      <c r="HQ825" s="110"/>
      <c r="HR825" s="110"/>
      <c r="HS825" s="110"/>
      <c r="HT825" s="110"/>
      <c r="HU825" s="110"/>
      <c r="HV825" s="110"/>
      <c r="HW825" s="110"/>
      <c r="HX825" s="110"/>
      <c r="HY825" s="110"/>
      <c r="HZ825" s="110"/>
      <c r="IA825" s="110"/>
      <c r="IB825" s="110"/>
      <c r="IC825" s="110"/>
      <c r="ID825" s="110"/>
      <c r="IE825" s="110"/>
      <c r="IF825" s="110"/>
      <c r="IG825" s="110"/>
    </row>
    <row r="826" spans="1:241" s="21" customFormat="1" ht="13.5" customHeight="1" hidden="1">
      <c r="A826" s="101" t="s">
        <v>938</v>
      </c>
      <c r="B826" s="120" t="s">
        <v>939</v>
      </c>
      <c r="C826" s="142" t="s">
        <v>88</v>
      </c>
      <c r="D826" s="64">
        <v>-143811.82</v>
      </c>
      <c r="E826" s="64">
        <v>-174770.92</v>
      </c>
      <c r="F826" s="64">
        <v>-220701.42</v>
      </c>
      <c r="HQ826" s="110"/>
      <c r="HR826" s="110"/>
      <c r="HS826" s="110"/>
      <c r="HT826" s="110"/>
      <c r="HU826" s="110"/>
      <c r="HV826" s="110"/>
      <c r="HW826" s="110"/>
      <c r="HX826" s="110"/>
      <c r="HY826" s="110"/>
      <c r="HZ826" s="110"/>
      <c r="IA826" s="110"/>
      <c r="IB826" s="110"/>
      <c r="IC826" s="110"/>
      <c r="ID826" s="110"/>
      <c r="IE826" s="110"/>
      <c r="IF826" s="110"/>
      <c r="IG826" s="110"/>
    </row>
    <row r="827" spans="1:241" s="21" customFormat="1" ht="13.5" customHeight="1" hidden="1">
      <c r="A827" s="101" t="s">
        <v>940</v>
      </c>
      <c r="B827" s="120" t="s">
        <v>941</v>
      </c>
      <c r="C827" s="142" t="s">
        <v>89</v>
      </c>
      <c r="D827" s="64">
        <v>-86179.2</v>
      </c>
      <c r="E827" s="64">
        <v>-104712.61</v>
      </c>
      <c r="F827" s="64">
        <v>-132300.05</v>
      </c>
      <c r="HQ827" s="110"/>
      <c r="HR827" s="110"/>
      <c r="HS827" s="110"/>
      <c r="HT827" s="110"/>
      <c r="HU827" s="110"/>
      <c r="HV827" s="110"/>
      <c r="HW827" s="110"/>
      <c r="HX827" s="110"/>
      <c r="HY827" s="110"/>
      <c r="HZ827" s="110"/>
      <c r="IA827" s="110"/>
      <c r="IB827" s="110"/>
      <c r="IC827" s="110"/>
      <c r="ID827" s="110"/>
      <c r="IE827" s="110"/>
      <c r="IF827" s="110"/>
      <c r="IG827" s="110"/>
    </row>
    <row r="828" spans="1:241" s="21" customFormat="1" ht="13.5" customHeight="1" hidden="1">
      <c r="A828" s="101" t="s">
        <v>943</v>
      </c>
      <c r="B828" s="120" t="s">
        <v>944</v>
      </c>
      <c r="C828" s="142" t="s">
        <v>87</v>
      </c>
      <c r="D828" s="64">
        <v>-24128.31</v>
      </c>
      <c r="E828" s="64">
        <v>-31192.24</v>
      </c>
      <c r="F828" s="64">
        <v>-37675.27</v>
      </c>
      <c r="HQ828" s="110"/>
      <c r="HR828" s="110"/>
      <c r="HS828" s="110"/>
      <c r="HT828" s="110"/>
      <c r="HU828" s="110"/>
      <c r="HV828" s="110"/>
      <c r="HW828" s="110"/>
      <c r="HX828" s="110"/>
      <c r="HY828" s="110"/>
      <c r="HZ828" s="110"/>
      <c r="IA828" s="110"/>
      <c r="IB828" s="110"/>
      <c r="IC828" s="110"/>
      <c r="ID828" s="110"/>
      <c r="IE828" s="110"/>
      <c r="IF828" s="110"/>
      <c r="IG828" s="110"/>
    </row>
    <row r="829" spans="1:241" s="21" customFormat="1" ht="13.5" customHeight="1" hidden="1">
      <c r="A829" s="101" t="s">
        <v>945</v>
      </c>
      <c r="B829" s="120" t="s">
        <v>946</v>
      </c>
      <c r="C829" s="142" t="s">
        <v>88</v>
      </c>
      <c r="D829" s="64">
        <v>-10069.51</v>
      </c>
      <c r="E829" s="64">
        <v>-13007.72</v>
      </c>
      <c r="F829" s="64">
        <v>-15704.95</v>
      </c>
      <c r="HQ829" s="110"/>
      <c r="HR829" s="110"/>
      <c r="HS829" s="110"/>
      <c r="HT829" s="110"/>
      <c r="HU829" s="110"/>
      <c r="HV829" s="110"/>
      <c r="HW829" s="110"/>
      <c r="HX829" s="110"/>
      <c r="HY829" s="110"/>
      <c r="HZ829" s="110"/>
      <c r="IA829" s="110"/>
      <c r="IB829" s="110"/>
      <c r="IC829" s="110"/>
      <c r="ID829" s="110"/>
      <c r="IE829" s="110"/>
      <c r="IF829" s="110"/>
      <c r="IG829" s="110"/>
    </row>
    <row r="830" spans="1:241" s="21" customFormat="1" ht="13.5" customHeight="1" hidden="1">
      <c r="A830" s="101" t="s">
        <v>947</v>
      </c>
      <c r="B830" s="120" t="s">
        <v>948</v>
      </c>
      <c r="C830" s="142" t="s">
        <v>89</v>
      </c>
      <c r="D830" s="64">
        <v>-6037.17</v>
      </c>
      <c r="E830" s="64">
        <v>-7797.53</v>
      </c>
      <c r="F830" s="64">
        <v>-9423.36</v>
      </c>
      <c r="HQ830" s="110"/>
      <c r="HR830" s="110"/>
      <c r="HS830" s="110"/>
      <c r="HT830" s="110"/>
      <c r="HU830" s="110"/>
      <c r="HV830" s="110"/>
      <c r="HW830" s="110"/>
      <c r="HX830" s="110"/>
      <c r="HY830" s="110"/>
      <c r="HZ830" s="110"/>
      <c r="IA830" s="110"/>
      <c r="IB830" s="110"/>
      <c r="IC830" s="110"/>
      <c r="ID830" s="110"/>
      <c r="IE830" s="110"/>
      <c r="IF830" s="110"/>
      <c r="IG830" s="110"/>
    </row>
    <row r="831" spans="1:241" s="21" customFormat="1" ht="13.5" customHeight="1" hidden="1">
      <c r="A831" s="169" t="s">
        <v>1942</v>
      </c>
      <c r="B831" s="170" t="s">
        <v>1956</v>
      </c>
      <c r="C831" s="171" t="s">
        <v>90</v>
      </c>
      <c r="D831" s="64"/>
      <c r="E831" s="64"/>
      <c r="F831" s="64">
        <v>-240.39</v>
      </c>
      <c r="HQ831" s="110"/>
      <c r="HR831" s="110"/>
      <c r="HS831" s="110"/>
      <c r="HT831" s="110"/>
      <c r="HU831" s="110"/>
      <c r="HV831" s="110"/>
      <c r="HW831" s="110"/>
      <c r="HX831" s="110"/>
      <c r="HY831" s="110"/>
      <c r="HZ831" s="110"/>
      <c r="IA831" s="110"/>
      <c r="IB831" s="110"/>
      <c r="IC831" s="110"/>
      <c r="ID831" s="110"/>
      <c r="IE831" s="110"/>
      <c r="IF831" s="110"/>
      <c r="IG831" s="110"/>
    </row>
    <row r="832" spans="1:241" s="21" customFormat="1" ht="13.5" customHeight="1" hidden="1">
      <c r="A832" s="101" t="s">
        <v>1757</v>
      </c>
      <c r="B832" s="120" t="s">
        <v>1861</v>
      </c>
      <c r="C832" s="142" t="s">
        <v>87</v>
      </c>
      <c r="D832" s="64">
        <v>-33721.25</v>
      </c>
      <c r="E832" s="64">
        <v>-15773.19</v>
      </c>
      <c r="F832" s="64">
        <v>-10746.62</v>
      </c>
      <c r="HQ832" s="110"/>
      <c r="HR832" s="110"/>
      <c r="HS832" s="110"/>
      <c r="HT832" s="110"/>
      <c r="HU832" s="110"/>
      <c r="HV832" s="110"/>
      <c r="HW832" s="110"/>
      <c r="HX832" s="110"/>
      <c r="HY832" s="110"/>
      <c r="HZ832" s="110"/>
      <c r="IA832" s="110"/>
      <c r="IB832" s="110"/>
      <c r="IC832" s="110"/>
      <c r="ID832" s="110"/>
      <c r="IE832" s="110"/>
      <c r="IF832" s="110"/>
      <c r="IG832" s="110"/>
    </row>
    <row r="833" spans="1:241" s="21" customFormat="1" ht="13.5" customHeight="1" hidden="1">
      <c r="A833" s="101" t="s">
        <v>1765</v>
      </c>
      <c r="B833" s="120" t="s">
        <v>1862</v>
      </c>
      <c r="C833" s="142" t="s">
        <v>87</v>
      </c>
      <c r="D833" s="64">
        <v>-133114.01</v>
      </c>
      <c r="E833" s="64">
        <v>-221055.33</v>
      </c>
      <c r="F833" s="64">
        <v>-213164.21</v>
      </c>
      <c r="HQ833" s="110"/>
      <c r="HR833" s="110"/>
      <c r="HS833" s="110"/>
      <c r="HT833" s="110"/>
      <c r="HU833" s="110"/>
      <c r="HV833" s="110"/>
      <c r="HW833" s="110"/>
      <c r="HX833" s="110"/>
      <c r="HY833" s="110"/>
      <c r="HZ833" s="110"/>
      <c r="IA833" s="110"/>
      <c r="IB833" s="110"/>
      <c r="IC833" s="110"/>
      <c r="ID833" s="110"/>
      <c r="IE833" s="110"/>
      <c r="IF833" s="110"/>
      <c r="IG833" s="110"/>
    </row>
    <row r="834" spans="1:241" s="21" customFormat="1" ht="17.25" customHeight="1" hidden="1">
      <c r="A834" s="101" t="s">
        <v>1235</v>
      </c>
      <c r="B834" s="120" t="s">
        <v>1424</v>
      </c>
      <c r="C834" s="142" t="s">
        <v>192</v>
      </c>
      <c r="D834" s="64">
        <v>-12533.1</v>
      </c>
      <c r="E834" s="64">
        <v>-15059.73</v>
      </c>
      <c r="F834" s="64">
        <v>-15115.88</v>
      </c>
      <c r="HQ834" s="110"/>
      <c r="HR834" s="110"/>
      <c r="HS834" s="110"/>
      <c r="HT834" s="110"/>
      <c r="HU834" s="110"/>
      <c r="HV834" s="110"/>
      <c r="HW834" s="110"/>
      <c r="HX834" s="110"/>
      <c r="HY834" s="110"/>
      <c r="HZ834" s="110"/>
      <c r="IA834" s="110"/>
      <c r="IB834" s="110"/>
      <c r="IC834" s="110"/>
      <c r="ID834" s="110"/>
      <c r="IE834" s="110"/>
      <c r="IF834" s="110"/>
      <c r="IG834" s="110"/>
    </row>
    <row r="835" spans="1:241" s="21" customFormat="1" ht="15" customHeight="1" hidden="1">
      <c r="A835" s="169" t="s">
        <v>1868</v>
      </c>
      <c r="B835" s="170" t="s">
        <v>1869</v>
      </c>
      <c r="C835" s="171" t="s">
        <v>90</v>
      </c>
      <c r="D835" s="64"/>
      <c r="E835" s="64">
        <v>-82.6</v>
      </c>
      <c r="F835" s="64">
        <v>-502.96</v>
      </c>
      <c r="HQ835" s="110"/>
      <c r="HR835" s="110"/>
      <c r="HS835" s="110"/>
      <c r="HT835" s="110"/>
      <c r="HU835" s="110"/>
      <c r="HV835" s="110"/>
      <c r="HW835" s="110"/>
      <c r="HX835" s="110"/>
      <c r="HY835" s="110"/>
      <c r="HZ835" s="110"/>
      <c r="IA835" s="110"/>
      <c r="IB835" s="110"/>
      <c r="IC835" s="110"/>
      <c r="ID835" s="110"/>
      <c r="IE835" s="110"/>
      <c r="IF835" s="110"/>
      <c r="IG835" s="110"/>
    </row>
    <row r="836" spans="1:241" s="21" customFormat="1" ht="15" customHeight="1" hidden="1">
      <c r="A836" s="169" t="s">
        <v>1920</v>
      </c>
      <c r="B836" s="170" t="s">
        <v>1921</v>
      </c>
      <c r="C836" s="171" t="s">
        <v>87</v>
      </c>
      <c r="D836" s="64"/>
      <c r="E836" s="64"/>
      <c r="F836" s="64">
        <v>-3125.48</v>
      </c>
      <c r="HQ836" s="110"/>
      <c r="HR836" s="110"/>
      <c r="HS836" s="110"/>
      <c r="HT836" s="110"/>
      <c r="HU836" s="110"/>
      <c r="HV836" s="110"/>
      <c r="HW836" s="110"/>
      <c r="HX836" s="110"/>
      <c r="HY836" s="110"/>
      <c r="HZ836" s="110"/>
      <c r="IA836" s="110"/>
      <c r="IB836" s="110"/>
      <c r="IC836" s="110"/>
      <c r="ID836" s="110"/>
      <c r="IE836" s="110"/>
      <c r="IF836" s="110"/>
      <c r="IG836" s="110"/>
    </row>
    <row r="837" spans="1:241" s="21" customFormat="1" ht="12.75" customHeight="1" hidden="1">
      <c r="A837" s="101" t="s">
        <v>1241</v>
      </c>
      <c r="B837" s="120" t="s">
        <v>1242</v>
      </c>
      <c r="C837" s="142" t="s">
        <v>87</v>
      </c>
      <c r="D837" s="64">
        <v>-14393.28</v>
      </c>
      <c r="E837" s="64">
        <v>-56175.05</v>
      </c>
      <c r="F837" s="64">
        <v>-16593.37</v>
      </c>
      <c r="HQ837" s="110"/>
      <c r="HR837" s="110"/>
      <c r="HS837" s="110"/>
      <c r="HT837" s="110"/>
      <c r="HU837" s="110"/>
      <c r="HV837" s="110"/>
      <c r="HW837" s="110"/>
      <c r="HX837" s="110"/>
      <c r="HY837" s="110"/>
      <c r="HZ837" s="110"/>
      <c r="IA837" s="110"/>
      <c r="IB837" s="110"/>
      <c r="IC837" s="110"/>
      <c r="ID837" s="110"/>
      <c r="IE837" s="110"/>
      <c r="IF837" s="110"/>
      <c r="IG837" s="110"/>
    </row>
    <row r="838" spans="1:241" s="21" customFormat="1" ht="12.75" customHeight="1" hidden="1">
      <c r="A838" s="169" t="s">
        <v>1882</v>
      </c>
      <c r="B838" s="170" t="s">
        <v>1883</v>
      </c>
      <c r="C838" s="171" t="s">
        <v>91</v>
      </c>
      <c r="D838" s="64"/>
      <c r="E838" s="64"/>
      <c r="F838" s="64">
        <v>-350.03</v>
      </c>
      <c r="HQ838" s="110"/>
      <c r="HR838" s="110"/>
      <c r="HS838" s="110"/>
      <c r="HT838" s="110"/>
      <c r="HU838" s="110"/>
      <c r="HV838" s="110"/>
      <c r="HW838" s="110"/>
      <c r="HX838" s="110"/>
      <c r="HY838" s="110"/>
      <c r="HZ838" s="110"/>
      <c r="IA838" s="110"/>
      <c r="IB838" s="110"/>
      <c r="IC838" s="110"/>
      <c r="ID838" s="110"/>
      <c r="IE838" s="110"/>
      <c r="IF838" s="110"/>
      <c r="IG838" s="110"/>
    </row>
    <row r="839" spans="1:241" s="21" customFormat="1" ht="12.75" customHeight="1" hidden="1">
      <c r="A839" s="101" t="s">
        <v>1741</v>
      </c>
      <c r="B839" s="120" t="s">
        <v>1742</v>
      </c>
      <c r="C839" s="142" t="s">
        <v>91</v>
      </c>
      <c r="D839" s="64">
        <v>-777.98</v>
      </c>
      <c r="E839" s="64">
        <v>-124.45</v>
      </c>
      <c r="F839" s="64">
        <v>-7.5</v>
      </c>
      <c r="HQ839" s="110"/>
      <c r="HR839" s="110"/>
      <c r="HS839" s="110"/>
      <c r="HT839" s="110"/>
      <c r="HU839" s="110"/>
      <c r="HV839" s="110"/>
      <c r="HW839" s="110"/>
      <c r="HX839" s="110"/>
      <c r="HY839" s="110"/>
      <c r="HZ839" s="110"/>
      <c r="IA839" s="110"/>
      <c r="IB839" s="110"/>
      <c r="IC839" s="110"/>
      <c r="ID839" s="110"/>
      <c r="IE839" s="110"/>
      <c r="IF839" s="110"/>
      <c r="IG839" s="110"/>
    </row>
    <row r="840" spans="1:241" s="21" customFormat="1" ht="12.75" customHeight="1" hidden="1">
      <c r="A840" s="101" t="s">
        <v>1741</v>
      </c>
      <c r="B840" s="120" t="s">
        <v>1742</v>
      </c>
      <c r="C840" s="142" t="s">
        <v>91</v>
      </c>
      <c r="D840" s="64"/>
      <c r="E840" s="64">
        <v>-356</v>
      </c>
      <c r="F840" s="64"/>
      <c r="HQ840" s="110"/>
      <c r="HR840" s="110"/>
      <c r="HS840" s="110"/>
      <c r="HT840" s="110"/>
      <c r="HU840" s="110"/>
      <c r="HV840" s="110"/>
      <c r="HW840" s="110"/>
      <c r="HX840" s="110"/>
      <c r="HY840" s="110"/>
      <c r="HZ840" s="110"/>
      <c r="IA840" s="110"/>
      <c r="IB840" s="110"/>
      <c r="IC840" s="110"/>
      <c r="ID840" s="110"/>
      <c r="IE840" s="110"/>
      <c r="IF840" s="110"/>
      <c r="IG840" s="110"/>
    </row>
    <row r="841" spans="1:241" s="21" customFormat="1" ht="12.75" customHeight="1" hidden="1">
      <c r="A841" s="101" t="s">
        <v>1743</v>
      </c>
      <c r="B841" s="120" t="s">
        <v>1744</v>
      </c>
      <c r="C841" s="142" t="s">
        <v>87</v>
      </c>
      <c r="D841" s="64">
        <v>-160.56</v>
      </c>
      <c r="E841" s="64">
        <v>-152.21</v>
      </c>
      <c r="F841" s="64">
        <v>-63.91</v>
      </c>
      <c r="HQ841" s="110"/>
      <c r="HR841" s="110"/>
      <c r="HS841" s="110"/>
      <c r="HT841" s="110"/>
      <c r="HU841" s="110"/>
      <c r="HV841" s="110"/>
      <c r="HW841" s="110"/>
      <c r="HX841" s="110"/>
      <c r="HY841" s="110"/>
      <c r="HZ841" s="110"/>
      <c r="IA841" s="110"/>
      <c r="IB841" s="110"/>
      <c r="IC841" s="110"/>
      <c r="ID841" s="110"/>
      <c r="IE841" s="110"/>
      <c r="IF841" s="110"/>
      <c r="IG841" s="110"/>
    </row>
    <row r="842" spans="1:241" s="21" customFormat="1" ht="12.75" customHeight="1" hidden="1">
      <c r="A842" s="101" t="s">
        <v>1244</v>
      </c>
      <c r="B842" s="120" t="s">
        <v>1245</v>
      </c>
      <c r="C842" s="142" t="s">
        <v>87</v>
      </c>
      <c r="D842" s="64"/>
      <c r="E842" s="64">
        <v>-52.24</v>
      </c>
      <c r="F842" s="64">
        <v>-115.22</v>
      </c>
      <c r="HQ842" s="110"/>
      <c r="HR842" s="110"/>
      <c r="HS842" s="110"/>
      <c r="HT842" s="110"/>
      <c r="HU842" s="110"/>
      <c r="HV842" s="110"/>
      <c r="HW842" s="110"/>
      <c r="HX842" s="110"/>
      <c r="HY842" s="110"/>
      <c r="HZ842" s="110"/>
      <c r="IA842" s="110"/>
      <c r="IB842" s="110"/>
      <c r="IC842" s="110"/>
      <c r="ID842" s="110"/>
      <c r="IE842" s="110"/>
      <c r="IF842" s="110"/>
      <c r="IG842" s="110"/>
    </row>
    <row r="843" spans="1:241" s="21" customFormat="1" ht="12.75" customHeight="1" hidden="1">
      <c r="A843" s="101" t="s">
        <v>955</v>
      </c>
      <c r="B843" s="120" t="s">
        <v>956</v>
      </c>
      <c r="C843" s="142" t="s">
        <v>146</v>
      </c>
      <c r="D843" s="64">
        <v>-22.26</v>
      </c>
      <c r="E843" s="64"/>
      <c r="F843" s="64"/>
      <c r="HQ843" s="110"/>
      <c r="HR843" s="110"/>
      <c r="HS843" s="110"/>
      <c r="HT843" s="110"/>
      <c r="HU843" s="110"/>
      <c r="HV843" s="110"/>
      <c r="HW843" s="110"/>
      <c r="HX843" s="110"/>
      <c r="HY843" s="110"/>
      <c r="HZ843" s="110"/>
      <c r="IA843" s="110"/>
      <c r="IB843" s="110"/>
      <c r="IC843" s="110"/>
      <c r="ID843" s="110"/>
      <c r="IE843" s="110"/>
      <c r="IF843" s="110"/>
      <c r="IG843" s="110"/>
    </row>
    <row r="844" spans="1:241" s="21" customFormat="1" ht="12.75" customHeight="1" hidden="1">
      <c r="A844" s="101" t="s">
        <v>1248</v>
      </c>
      <c r="B844" s="120" t="s">
        <v>1745</v>
      </c>
      <c r="C844" s="142" t="s">
        <v>91</v>
      </c>
      <c r="D844" s="64">
        <v>-2010</v>
      </c>
      <c r="E844" s="64">
        <v>-3450</v>
      </c>
      <c r="F844" s="64">
        <v>-2280</v>
      </c>
      <c r="HQ844" s="110"/>
      <c r="HR844" s="110"/>
      <c r="HS844" s="110"/>
      <c r="HT844" s="110"/>
      <c r="HU844" s="110"/>
      <c r="HV844" s="110"/>
      <c r="HW844" s="110"/>
      <c r="HX844" s="110"/>
      <c r="HY844" s="110"/>
      <c r="HZ844" s="110"/>
      <c r="IA844" s="110"/>
      <c r="IB844" s="110"/>
      <c r="IC844" s="110"/>
      <c r="ID844" s="110"/>
      <c r="IE844" s="110"/>
      <c r="IF844" s="110"/>
      <c r="IG844" s="110"/>
    </row>
    <row r="845" spans="1:241" s="21" customFormat="1" ht="12.75" customHeight="1" hidden="1">
      <c r="A845" s="101" t="s">
        <v>1262</v>
      </c>
      <c r="B845" s="120" t="s">
        <v>1263</v>
      </c>
      <c r="C845" s="142" t="s">
        <v>87</v>
      </c>
      <c r="D845" s="64">
        <v>-38.52</v>
      </c>
      <c r="E845" s="64">
        <v>-58.41</v>
      </c>
      <c r="F845" s="64">
        <v>-677.89</v>
      </c>
      <c r="HQ845" s="110"/>
      <c r="HR845" s="110"/>
      <c r="HS845" s="110"/>
      <c r="HT845" s="110"/>
      <c r="HU845" s="110"/>
      <c r="HV845" s="110"/>
      <c r="HW845" s="110"/>
      <c r="HX845" s="110"/>
      <c r="HY845" s="110"/>
      <c r="HZ845" s="110"/>
      <c r="IA845" s="110"/>
      <c r="IB845" s="110"/>
      <c r="IC845" s="110"/>
      <c r="ID845" s="110"/>
      <c r="IE845" s="110"/>
      <c r="IF845" s="110"/>
      <c r="IG845" s="110"/>
    </row>
    <row r="846" spans="1:241" s="21" customFormat="1" ht="12.75" customHeight="1" hidden="1">
      <c r="A846" s="101" t="s">
        <v>1332</v>
      </c>
      <c r="B846" s="101" t="s">
        <v>1333</v>
      </c>
      <c r="C846" s="142" t="s">
        <v>87</v>
      </c>
      <c r="D846" s="64">
        <v>-18244.89</v>
      </c>
      <c r="E846" s="64">
        <v>-5946.18</v>
      </c>
      <c r="F846" s="64">
        <v>-3829.86</v>
      </c>
      <c r="HQ846" s="110"/>
      <c r="HR846" s="110"/>
      <c r="HS846" s="110"/>
      <c r="HT846" s="110"/>
      <c r="HU846" s="110"/>
      <c r="HV846" s="110"/>
      <c r="HW846" s="110"/>
      <c r="HX846" s="110"/>
      <c r="HY846" s="110"/>
      <c r="HZ846" s="110"/>
      <c r="IA846" s="110"/>
      <c r="IB846" s="110"/>
      <c r="IC846" s="110"/>
      <c r="ID846" s="110"/>
      <c r="IE846" s="110"/>
      <c r="IF846" s="110"/>
      <c r="IG846" s="110"/>
    </row>
    <row r="847" spans="1:241" s="21" customFormat="1" ht="12.75" customHeight="1" hidden="1">
      <c r="A847" s="101" t="s">
        <v>967</v>
      </c>
      <c r="B847" s="120" t="s">
        <v>968</v>
      </c>
      <c r="C847" s="142" t="s">
        <v>87</v>
      </c>
      <c r="D847" s="64">
        <v>-6.11</v>
      </c>
      <c r="E847" s="64">
        <v>-61.78</v>
      </c>
      <c r="F847" s="64">
        <v>-534.15</v>
      </c>
      <c r="HQ847" s="110"/>
      <c r="HR847" s="110"/>
      <c r="HS847" s="110"/>
      <c r="HT847" s="110"/>
      <c r="HU847" s="110"/>
      <c r="HV847" s="110"/>
      <c r="HW847" s="110"/>
      <c r="HX847" s="110"/>
      <c r="HY847" s="110"/>
      <c r="HZ847" s="110"/>
      <c r="IA847" s="110"/>
      <c r="IB847" s="110"/>
      <c r="IC847" s="110"/>
      <c r="ID847" s="110"/>
      <c r="IE847" s="110"/>
      <c r="IF847" s="110"/>
      <c r="IG847" s="110"/>
    </row>
    <row r="848" spans="1:241" s="21" customFormat="1" ht="12.75" customHeight="1" hidden="1">
      <c r="A848" s="101" t="s">
        <v>977</v>
      </c>
      <c r="B848" s="120" t="s">
        <v>978</v>
      </c>
      <c r="C848" s="142" t="s">
        <v>87</v>
      </c>
      <c r="D848" s="64">
        <v>-17278.17</v>
      </c>
      <c r="E848" s="64">
        <v>-11274.23</v>
      </c>
      <c r="F848" s="64">
        <v>-10644.1</v>
      </c>
      <c r="HQ848" s="110"/>
      <c r="HR848" s="110"/>
      <c r="HS848" s="110"/>
      <c r="HT848" s="110"/>
      <c r="HU848" s="110"/>
      <c r="HV848" s="110"/>
      <c r="HW848" s="110"/>
      <c r="HX848" s="110"/>
      <c r="HY848" s="110"/>
      <c r="HZ848" s="110"/>
      <c r="IA848" s="110"/>
      <c r="IB848" s="110"/>
      <c r="IC848" s="110"/>
      <c r="ID848" s="110"/>
      <c r="IE848" s="110"/>
      <c r="IF848" s="110"/>
      <c r="IG848" s="110"/>
    </row>
    <row r="849" spans="1:241" s="21" customFormat="1" ht="12.75" customHeight="1" hidden="1">
      <c r="A849" s="101" t="s">
        <v>979</v>
      </c>
      <c r="B849" s="120" t="s">
        <v>980</v>
      </c>
      <c r="C849" s="142" t="s">
        <v>88</v>
      </c>
      <c r="D849" s="64">
        <v>-7204.04</v>
      </c>
      <c r="E849" s="64">
        <v>-4702.97</v>
      </c>
      <c r="F849" s="64">
        <v>-4436.95</v>
      </c>
      <c r="HQ849" s="110"/>
      <c r="HR849" s="110"/>
      <c r="HS849" s="110"/>
      <c r="HT849" s="110"/>
      <c r="HU849" s="110"/>
      <c r="HV849" s="110"/>
      <c r="HW849" s="110"/>
      <c r="HX849" s="110"/>
      <c r="HY849" s="110"/>
      <c r="HZ849" s="110"/>
      <c r="IA849" s="110"/>
      <c r="IB849" s="110"/>
      <c r="IC849" s="110"/>
      <c r="ID849" s="110"/>
      <c r="IE849" s="110"/>
      <c r="IF849" s="110"/>
      <c r="IG849" s="110"/>
    </row>
    <row r="850" spans="1:241" s="21" customFormat="1" ht="12.75" customHeight="1" hidden="1">
      <c r="A850" s="101" t="s">
        <v>981</v>
      </c>
      <c r="B850" s="120" t="s">
        <v>982</v>
      </c>
      <c r="C850" s="142" t="s">
        <v>89</v>
      </c>
      <c r="D850" s="64">
        <v>-4320.26</v>
      </c>
      <c r="E850" s="64">
        <v>-2820.28</v>
      </c>
      <c r="F850" s="64">
        <v>-2662.09</v>
      </c>
      <c r="HQ850" s="110"/>
      <c r="HR850" s="110"/>
      <c r="HS850" s="110"/>
      <c r="HT850" s="110"/>
      <c r="HU850" s="110"/>
      <c r="HV850" s="110"/>
      <c r="HW850" s="110"/>
      <c r="HX850" s="110"/>
      <c r="HY850" s="110"/>
      <c r="HZ850" s="110"/>
      <c r="IA850" s="110"/>
      <c r="IB850" s="110"/>
      <c r="IC850" s="110"/>
      <c r="ID850" s="110"/>
      <c r="IE850" s="110"/>
      <c r="IF850" s="110"/>
      <c r="IG850" s="110"/>
    </row>
    <row r="851" spans="1:241" s="21" customFormat="1" ht="12.75" customHeight="1" hidden="1">
      <c r="A851" s="101" t="s">
        <v>985</v>
      </c>
      <c r="B851" s="120" t="s">
        <v>986</v>
      </c>
      <c r="C851" s="142" t="s">
        <v>87</v>
      </c>
      <c r="D851" s="64">
        <v>-355.5</v>
      </c>
      <c r="E851" s="64">
        <v>-849.12</v>
      </c>
      <c r="F851" s="64">
        <v>-170.79</v>
      </c>
      <c r="HQ851" s="110"/>
      <c r="HR851" s="110"/>
      <c r="HS851" s="110"/>
      <c r="HT851" s="110"/>
      <c r="HU851" s="110"/>
      <c r="HV851" s="110"/>
      <c r="HW851" s="110"/>
      <c r="HX851" s="110"/>
      <c r="HY851" s="110"/>
      <c r="HZ851" s="110"/>
      <c r="IA851" s="110"/>
      <c r="IB851" s="110"/>
      <c r="IC851" s="110"/>
      <c r="ID851" s="110"/>
      <c r="IE851" s="110"/>
      <c r="IF851" s="110"/>
      <c r="IG851" s="110"/>
    </row>
    <row r="852" spans="1:241" s="21" customFormat="1" ht="12.75" customHeight="1" hidden="1">
      <c r="A852" s="101" t="s">
        <v>987</v>
      </c>
      <c r="B852" s="120" t="s">
        <v>988</v>
      </c>
      <c r="C852" s="142" t="s">
        <v>88</v>
      </c>
      <c r="D852" s="64">
        <v>-148.13</v>
      </c>
      <c r="E852" s="64">
        <v>-353.92</v>
      </c>
      <c r="F852" s="64">
        <v>-71.17</v>
      </c>
      <c r="HQ852" s="110"/>
      <c r="HR852" s="110"/>
      <c r="HS852" s="110"/>
      <c r="HT852" s="110"/>
      <c r="HU852" s="110"/>
      <c r="HV852" s="110"/>
      <c r="HW852" s="110"/>
      <c r="HX852" s="110"/>
      <c r="HY852" s="110"/>
      <c r="HZ852" s="110"/>
      <c r="IA852" s="110"/>
      <c r="IB852" s="110"/>
      <c r="IC852" s="110"/>
      <c r="ID852" s="110"/>
      <c r="IE852" s="110"/>
      <c r="IF852" s="110"/>
      <c r="IG852" s="110"/>
    </row>
    <row r="853" spans="1:241" s="21" customFormat="1" ht="12.75" customHeight="1" hidden="1">
      <c r="A853" s="101" t="s">
        <v>989</v>
      </c>
      <c r="B853" s="120" t="s">
        <v>990</v>
      </c>
      <c r="C853" s="142" t="s">
        <v>89</v>
      </c>
      <c r="D853" s="64">
        <v>-88.88</v>
      </c>
      <c r="E853" s="64">
        <v>-212.45</v>
      </c>
      <c r="F853" s="64">
        <v>-42.73</v>
      </c>
      <c r="HQ853" s="110"/>
      <c r="HR853" s="110"/>
      <c r="HS853" s="110"/>
      <c r="HT853" s="110"/>
      <c r="HU853" s="110"/>
      <c r="HV853" s="110"/>
      <c r="HW853" s="110"/>
      <c r="HX853" s="110"/>
      <c r="HY853" s="110"/>
      <c r="HZ853" s="110"/>
      <c r="IA853" s="110"/>
      <c r="IB853" s="110"/>
      <c r="IC853" s="110"/>
      <c r="ID853" s="110"/>
      <c r="IE853" s="110"/>
      <c r="IF853" s="110"/>
      <c r="IG853" s="110"/>
    </row>
    <row r="854" spans="1:241" s="21" customFormat="1" ht="26.25" customHeight="1" hidden="1">
      <c r="A854" s="116" t="s">
        <v>1266</v>
      </c>
      <c r="B854" s="168" t="s">
        <v>1267</v>
      </c>
      <c r="C854" s="113" t="s">
        <v>90</v>
      </c>
      <c r="D854" s="64"/>
      <c r="E854" s="64"/>
      <c r="F854" s="64">
        <v>-58.88</v>
      </c>
      <c r="HQ854" s="110"/>
      <c r="HR854" s="110"/>
      <c r="HS854" s="110"/>
      <c r="HT854" s="110"/>
      <c r="HU854" s="110"/>
      <c r="HV854" s="110"/>
      <c r="HW854" s="110"/>
      <c r="HX854" s="110"/>
      <c r="HY854" s="110"/>
      <c r="HZ854" s="110"/>
      <c r="IA854" s="110"/>
      <c r="IB854" s="110"/>
      <c r="IC854" s="110"/>
      <c r="ID854" s="110"/>
      <c r="IE854" s="110"/>
      <c r="IF854" s="110"/>
      <c r="IG854" s="110"/>
    </row>
    <row r="855" spans="1:241" s="21" customFormat="1" ht="18" customHeight="1" hidden="1">
      <c r="A855" s="101" t="s">
        <v>1762</v>
      </c>
      <c r="B855" s="120" t="s">
        <v>1846</v>
      </c>
      <c r="C855" s="142" t="s">
        <v>87</v>
      </c>
      <c r="D855" s="64">
        <v>-19.23</v>
      </c>
      <c r="E855" s="64">
        <v>-85.12</v>
      </c>
      <c r="F855" s="64">
        <v>-378.99</v>
      </c>
      <c r="HQ855" s="110"/>
      <c r="HR855" s="110"/>
      <c r="HS855" s="110"/>
      <c r="HT855" s="110"/>
      <c r="HU855" s="110"/>
      <c r="HV855" s="110"/>
      <c r="HW855" s="110"/>
      <c r="HX855" s="110"/>
      <c r="HY855" s="110"/>
      <c r="HZ855" s="110"/>
      <c r="IA855" s="110"/>
      <c r="IB855" s="110"/>
      <c r="IC855" s="110"/>
      <c r="ID855" s="110"/>
      <c r="IE855" s="110"/>
      <c r="IF855" s="110"/>
      <c r="IG855" s="110"/>
    </row>
    <row r="856" spans="1:241" s="21" customFormat="1" ht="18" customHeight="1" hidden="1">
      <c r="A856" s="101" t="s">
        <v>1763</v>
      </c>
      <c r="B856" s="120" t="s">
        <v>1847</v>
      </c>
      <c r="C856" s="142" t="s">
        <v>87</v>
      </c>
      <c r="D856" s="64">
        <v>-429.97</v>
      </c>
      <c r="E856" s="64">
        <v>-2329.82</v>
      </c>
      <c r="F856" s="64">
        <v>-10881.41</v>
      </c>
      <c r="HQ856" s="110"/>
      <c r="HR856" s="110"/>
      <c r="HS856" s="110"/>
      <c r="HT856" s="110"/>
      <c r="HU856" s="110"/>
      <c r="HV856" s="110"/>
      <c r="HW856" s="110"/>
      <c r="HX856" s="110"/>
      <c r="HY856" s="110"/>
      <c r="HZ856" s="110"/>
      <c r="IA856" s="110"/>
      <c r="IB856" s="110"/>
      <c r="IC856" s="110"/>
      <c r="ID856" s="110"/>
      <c r="IE856" s="110"/>
      <c r="IF856" s="110"/>
      <c r="IG856" s="110"/>
    </row>
    <row r="857" spans="1:241" s="21" customFormat="1" ht="18" customHeight="1" hidden="1">
      <c r="A857" s="101" t="s">
        <v>1630</v>
      </c>
      <c r="B857" s="120" t="s">
        <v>1631</v>
      </c>
      <c r="C857" s="142" t="s">
        <v>192</v>
      </c>
      <c r="D857" s="64">
        <v>-17.48</v>
      </c>
      <c r="E857" s="64"/>
      <c r="F857" s="64"/>
      <c r="HQ857" s="110"/>
      <c r="HR857" s="110"/>
      <c r="HS857" s="110"/>
      <c r="HT857" s="110"/>
      <c r="HU857" s="110"/>
      <c r="HV857" s="110"/>
      <c r="HW857" s="110"/>
      <c r="HX857" s="110"/>
      <c r="HY857" s="110"/>
      <c r="HZ857" s="110"/>
      <c r="IA857" s="110"/>
      <c r="IB857" s="110"/>
      <c r="IC857" s="110"/>
      <c r="ID857" s="110"/>
      <c r="IE857" s="110"/>
      <c r="IF857" s="110"/>
      <c r="IG857" s="110"/>
    </row>
    <row r="858" spans="1:241" s="21" customFormat="1" ht="27" customHeight="1" hidden="1">
      <c r="A858" s="101" t="s">
        <v>1746</v>
      </c>
      <c r="B858" s="120" t="s">
        <v>1747</v>
      </c>
      <c r="C858" s="142" t="s">
        <v>87</v>
      </c>
      <c r="D858" s="64">
        <v>-4657.75</v>
      </c>
      <c r="E858" s="64"/>
      <c r="F858" s="64"/>
      <c r="HQ858" s="110"/>
      <c r="HR858" s="110"/>
      <c r="HS858" s="110"/>
      <c r="HT858" s="110"/>
      <c r="HU858" s="110"/>
      <c r="HV858" s="110"/>
      <c r="HW858" s="110"/>
      <c r="HX858" s="110"/>
      <c r="HY858" s="110"/>
      <c r="HZ858" s="110"/>
      <c r="IA858" s="110"/>
      <c r="IB858" s="110"/>
      <c r="IC858" s="110"/>
      <c r="ID858" s="110"/>
      <c r="IE858" s="110"/>
      <c r="IF858" s="110"/>
      <c r="IG858" s="110"/>
    </row>
    <row r="859" spans="1:241" s="21" customFormat="1" ht="20.25" customHeight="1" hidden="1">
      <c r="A859" s="101" t="s">
        <v>1003</v>
      </c>
      <c r="B859" s="120" t="s">
        <v>1004</v>
      </c>
      <c r="C859" s="142" t="s">
        <v>87</v>
      </c>
      <c r="D859" s="64">
        <v>-1021.32</v>
      </c>
      <c r="E859" s="64">
        <v>-15459.21</v>
      </c>
      <c r="F859" s="64">
        <v>-3445.88</v>
      </c>
      <c r="HQ859" s="110"/>
      <c r="HR859" s="110"/>
      <c r="HS859" s="110"/>
      <c r="HT859" s="110"/>
      <c r="HU859" s="110"/>
      <c r="HV859" s="110"/>
      <c r="HW859" s="110"/>
      <c r="HX859" s="110"/>
      <c r="HY859" s="110"/>
      <c r="HZ859" s="110"/>
      <c r="IA859" s="110"/>
      <c r="IB859" s="110"/>
      <c r="IC859" s="110"/>
      <c r="ID859" s="110"/>
      <c r="IE859" s="110"/>
      <c r="IF859" s="110"/>
      <c r="IG859" s="110"/>
    </row>
    <row r="860" spans="1:241" s="21" customFormat="1" ht="15.75" customHeight="1" hidden="1">
      <c r="A860" s="169" t="s">
        <v>1872</v>
      </c>
      <c r="B860" s="170" t="s">
        <v>1873</v>
      </c>
      <c r="C860" s="171" t="s">
        <v>192</v>
      </c>
      <c r="D860" s="64"/>
      <c r="E860" s="64">
        <v>-33.28</v>
      </c>
      <c r="F860" s="64">
        <v>-84.43</v>
      </c>
      <c r="HQ860" s="110"/>
      <c r="HR860" s="110"/>
      <c r="HS860" s="110"/>
      <c r="HT860" s="110"/>
      <c r="HU860" s="110"/>
      <c r="HV860" s="110"/>
      <c r="HW860" s="110"/>
      <c r="HX860" s="110"/>
      <c r="HY860" s="110"/>
      <c r="HZ860" s="110"/>
      <c r="IA860" s="110"/>
      <c r="IB860" s="110"/>
      <c r="IC860" s="110"/>
      <c r="ID860" s="110"/>
      <c r="IE860" s="110"/>
      <c r="IF860" s="110"/>
      <c r="IG860" s="110"/>
    </row>
    <row r="861" spans="1:241" s="21" customFormat="1" ht="12.75" customHeight="1" hidden="1">
      <c r="A861" s="101" t="s">
        <v>1863</v>
      </c>
      <c r="B861" s="120" t="s">
        <v>1848</v>
      </c>
      <c r="C861" s="142" t="s">
        <v>91</v>
      </c>
      <c r="D861" s="64">
        <v>-95.43</v>
      </c>
      <c r="E861" s="64"/>
      <c r="F861" s="64">
        <v>-750</v>
      </c>
      <c r="HQ861" s="110"/>
      <c r="HR861" s="110"/>
      <c r="HS861" s="110"/>
      <c r="HT861" s="110"/>
      <c r="HU861" s="110"/>
      <c r="HV861" s="110"/>
      <c r="HW861" s="110"/>
      <c r="HX861" s="110"/>
      <c r="HY861" s="110"/>
      <c r="HZ861" s="110"/>
      <c r="IA861" s="110"/>
      <c r="IB861" s="110"/>
      <c r="IC861" s="110"/>
      <c r="ID861" s="110"/>
      <c r="IE861" s="110"/>
      <c r="IF861" s="110"/>
      <c r="IG861" s="110"/>
    </row>
    <row r="862" spans="1:241" s="21" customFormat="1" ht="12.75" customHeight="1" hidden="1">
      <c r="A862" s="169" t="s">
        <v>2701</v>
      </c>
      <c r="B862" s="170" t="s">
        <v>2702</v>
      </c>
      <c r="C862" s="171" t="s">
        <v>146</v>
      </c>
      <c r="D862" s="64"/>
      <c r="E862" s="64"/>
      <c r="F862" s="64">
        <v>-334.24</v>
      </c>
      <c r="HQ862" s="110"/>
      <c r="HR862" s="110"/>
      <c r="HS862" s="110"/>
      <c r="HT862" s="110"/>
      <c r="HU862" s="110"/>
      <c r="HV862" s="110"/>
      <c r="HW862" s="110"/>
      <c r="HX862" s="110"/>
      <c r="HY862" s="110"/>
      <c r="HZ862" s="110"/>
      <c r="IA862" s="110"/>
      <c r="IB862" s="110"/>
      <c r="IC862" s="110"/>
      <c r="ID862" s="110"/>
      <c r="IE862" s="110"/>
      <c r="IF862" s="110"/>
      <c r="IG862" s="110"/>
    </row>
    <row r="863" spans="1:241" s="21" customFormat="1" ht="12.75" customHeight="1" hidden="1">
      <c r="A863" s="101" t="s">
        <v>1037</v>
      </c>
      <c r="B863" s="120" t="s">
        <v>1038</v>
      </c>
      <c r="C863" s="142" t="s">
        <v>145</v>
      </c>
      <c r="D863" s="64">
        <v>-3.65</v>
      </c>
      <c r="E863" s="64">
        <v>-12.67</v>
      </c>
      <c r="F863" s="64"/>
      <c r="HQ863" s="110"/>
      <c r="HR863" s="110"/>
      <c r="HS863" s="110"/>
      <c r="HT863" s="110"/>
      <c r="HU863" s="110"/>
      <c r="HV863" s="110"/>
      <c r="HW863" s="110"/>
      <c r="HX863" s="110"/>
      <c r="HY863" s="110"/>
      <c r="HZ863" s="110"/>
      <c r="IA863" s="110"/>
      <c r="IB863" s="110"/>
      <c r="IC863" s="110"/>
      <c r="ID863" s="110"/>
      <c r="IE863" s="110"/>
      <c r="IF863" s="110"/>
      <c r="IG863" s="110"/>
    </row>
    <row r="864" spans="1:241" s="21" customFormat="1" ht="20.25" customHeight="1" hidden="1">
      <c r="A864" s="101" t="s">
        <v>1043</v>
      </c>
      <c r="B864" s="120" t="s">
        <v>1044</v>
      </c>
      <c r="C864" s="142" t="s">
        <v>93</v>
      </c>
      <c r="D864" s="64">
        <v>-31.87</v>
      </c>
      <c r="E864" s="64">
        <v>-59.72</v>
      </c>
      <c r="F864" s="64"/>
      <c r="HQ864" s="110"/>
      <c r="HR864" s="110"/>
      <c r="HS864" s="110"/>
      <c r="HT864" s="110"/>
      <c r="HU864" s="110"/>
      <c r="HV864" s="110"/>
      <c r="HW864" s="110"/>
      <c r="HX864" s="110"/>
      <c r="HY864" s="110"/>
      <c r="HZ864" s="110"/>
      <c r="IA864" s="110"/>
      <c r="IB864" s="110"/>
      <c r="IC864" s="110"/>
      <c r="ID864" s="110"/>
      <c r="IE864" s="110"/>
      <c r="IF864" s="110"/>
      <c r="IG864" s="110"/>
    </row>
    <row r="865" spans="1:241" s="21" customFormat="1" ht="20.25" customHeight="1" hidden="1">
      <c r="A865" s="101" t="s">
        <v>81</v>
      </c>
      <c r="B865" s="120" t="s">
        <v>1557</v>
      </c>
      <c r="C865" s="142" t="s">
        <v>93</v>
      </c>
      <c r="D865" s="64">
        <v>-0.58</v>
      </c>
      <c r="E865" s="64">
        <v>-11.18</v>
      </c>
      <c r="F865" s="64">
        <v>-2.23</v>
      </c>
      <c r="HQ865" s="110"/>
      <c r="HR865" s="110"/>
      <c r="HS865" s="110"/>
      <c r="HT865" s="110"/>
      <c r="HU865" s="110"/>
      <c r="HV865" s="110"/>
      <c r="HW865" s="110"/>
      <c r="HX865" s="110"/>
      <c r="HY865" s="110"/>
      <c r="HZ865" s="110"/>
      <c r="IA865" s="110"/>
      <c r="IB865" s="110"/>
      <c r="IC865" s="110"/>
      <c r="ID865" s="110"/>
      <c r="IE865" s="110"/>
      <c r="IF865" s="110"/>
      <c r="IG865" s="110"/>
    </row>
    <row r="866" spans="1:241" s="92" customFormat="1" ht="11.25" customHeight="1">
      <c r="A866" s="132"/>
      <c r="B866" s="161" t="s">
        <v>1498</v>
      </c>
      <c r="C866" s="134"/>
      <c r="D866" s="131">
        <f>SUM(D867:D912)</f>
        <v>-281306.11</v>
      </c>
      <c r="E866" s="131">
        <f>SUM(E867:E912)</f>
        <v>-101512.22</v>
      </c>
      <c r="F866" s="131">
        <f>SUM(F867:F912)</f>
        <v>-65570.37</v>
      </c>
      <c r="HQ866" s="93"/>
      <c r="HR866" s="93"/>
      <c r="HS866" s="93"/>
      <c r="HT866" s="93"/>
      <c r="HU866" s="93"/>
      <c r="HV866" s="93"/>
      <c r="HW866" s="93"/>
      <c r="HX866" s="93"/>
      <c r="HY866" s="93"/>
      <c r="HZ866" s="93"/>
      <c r="IA866" s="93"/>
      <c r="IB866" s="93"/>
      <c r="IC866" s="93"/>
      <c r="ID866" s="93"/>
      <c r="IE866" s="93"/>
      <c r="IF866" s="93"/>
      <c r="IG866" s="93"/>
    </row>
    <row r="867" spans="1:241" s="21" customFormat="1" ht="12.75" customHeight="1" hidden="1">
      <c r="A867" s="101" t="s">
        <v>59</v>
      </c>
      <c r="B867" s="120" t="s">
        <v>60</v>
      </c>
      <c r="C867" s="142" t="s">
        <v>87</v>
      </c>
      <c r="D867" s="64">
        <v>-19854.84</v>
      </c>
      <c r="E867" s="64">
        <v>-10614.27</v>
      </c>
      <c r="F867" s="64">
        <v>-5951.04</v>
      </c>
      <c r="HQ867" s="110"/>
      <c r="HR867" s="110"/>
      <c r="HS867" s="110"/>
      <c r="HT867" s="110"/>
      <c r="HU867" s="110"/>
      <c r="HV867" s="110"/>
      <c r="HW867" s="110"/>
      <c r="HX867" s="110"/>
      <c r="HY867" s="110"/>
      <c r="HZ867" s="110"/>
      <c r="IA867" s="110"/>
      <c r="IB867" s="110"/>
      <c r="IC867" s="110"/>
      <c r="ID867" s="110"/>
      <c r="IE867" s="110"/>
      <c r="IF867" s="110"/>
      <c r="IG867" s="110"/>
    </row>
    <row r="868" spans="1:241" s="21" customFormat="1" ht="12.75" customHeight="1" hidden="1">
      <c r="A868" s="101" t="s">
        <v>61</v>
      </c>
      <c r="B868" s="120" t="s">
        <v>62</v>
      </c>
      <c r="C868" s="142" t="s">
        <v>88</v>
      </c>
      <c r="D868" s="64">
        <v>-8274.1</v>
      </c>
      <c r="E868" s="64">
        <v>-4423.76</v>
      </c>
      <c r="F868" s="64">
        <v>-2480.01</v>
      </c>
      <c r="HQ868" s="110"/>
      <c r="HR868" s="110"/>
      <c r="HS868" s="110"/>
      <c r="HT868" s="110"/>
      <c r="HU868" s="110"/>
      <c r="HV868" s="110"/>
      <c r="HW868" s="110"/>
      <c r="HX868" s="110"/>
      <c r="HY868" s="110"/>
      <c r="HZ868" s="110"/>
      <c r="IA868" s="110"/>
      <c r="IB868" s="110"/>
      <c r="IC868" s="110"/>
      <c r="ID868" s="110"/>
      <c r="IE868" s="110"/>
      <c r="IF868" s="110"/>
      <c r="IG868" s="110"/>
    </row>
    <row r="869" spans="1:241" s="21" customFormat="1" ht="12.75" customHeight="1" hidden="1">
      <c r="A869" s="101" t="s">
        <v>63</v>
      </c>
      <c r="B869" s="120" t="s">
        <v>64</v>
      </c>
      <c r="C869" s="142" t="s">
        <v>89</v>
      </c>
      <c r="D869" s="64">
        <v>-4963.8</v>
      </c>
      <c r="E869" s="64">
        <v>-2653.69</v>
      </c>
      <c r="F869" s="64">
        <v>-1487.85</v>
      </c>
      <c r="HQ869" s="110"/>
      <c r="HR869" s="110"/>
      <c r="HS869" s="110"/>
      <c r="HT869" s="110"/>
      <c r="HU869" s="110"/>
      <c r="HV869" s="110"/>
      <c r="HW869" s="110"/>
      <c r="HX869" s="110"/>
      <c r="HY869" s="110"/>
      <c r="HZ869" s="110"/>
      <c r="IA869" s="110"/>
      <c r="IB869" s="110"/>
      <c r="IC869" s="110"/>
      <c r="ID869" s="110"/>
      <c r="IE869" s="110"/>
      <c r="IF869" s="110"/>
      <c r="IG869" s="110"/>
    </row>
    <row r="870" spans="1:241" s="21" customFormat="1" ht="12.75" customHeight="1" hidden="1">
      <c r="A870" s="101" t="s">
        <v>528</v>
      </c>
      <c r="B870" s="120" t="s">
        <v>529</v>
      </c>
      <c r="C870" s="102" t="s">
        <v>87</v>
      </c>
      <c r="D870" s="64">
        <v>-0.02</v>
      </c>
      <c r="E870" s="64">
        <v>-4405.35</v>
      </c>
      <c r="F870" s="64">
        <v>-13121.98</v>
      </c>
      <c r="HQ870" s="110"/>
      <c r="HR870" s="110"/>
      <c r="HS870" s="110"/>
      <c r="HT870" s="110"/>
      <c r="HU870" s="110"/>
      <c r="HV870" s="110"/>
      <c r="HW870" s="110"/>
      <c r="HX870" s="110"/>
      <c r="HY870" s="110"/>
      <c r="HZ870" s="110"/>
      <c r="IA870" s="110"/>
      <c r="IB870" s="110"/>
      <c r="IC870" s="110"/>
      <c r="ID870" s="110"/>
      <c r="IE870" s="110"/>
      <c r="IF870" s="110"/>
      <c r="IG870" s="110"/>
    </row>
    <row r="871" spans="1:241" s="21" customFormat="1" ht="12.75" customHeight="1" hidden="1">
      <c r="A871" s="101" t="s">
        <v>530</v>
      </c>
      <c r="B871" s="120" t="s">
        <v>531</v>
      </c>
      <c r="C871" s="102" t="s">
        <v>88</v>
      </c>
      <c r="D871" s="64"/>
      <c r="E871" s="64">
        <v>-1835.57</v>
      </c>
      <c r="F871" s="64">
        <v>-5467.49</v>
      </c>
      <c r="HQ871" s="110"/>
      <c r="HR871" s="110"/>
      <c r="HS871" s="110"/>
      <c r="HT871" s="110"/>
      <c r="HU871" s="110"/>
      <c r="HV871" s="110"/>
      <c r="HW871" s="110"/>
      <c r="HX871" s="110"/>
      <c r="HY871" s="110"/>
      <c r="HZ871" s="110"/>
      <c r="IA871" s="110"/>
      <c r="IB871" s="110"/>
      <c r="IC871" s="110"/>
      <c r="ID871" s="110"/>
      <c r="IE871" s="110"/>
      <c r="IF871" s="110"/>
      <c r="IG871" s="110"/>
    </row>
    <row r="872" spans="1:241" s="21" customFormat="1" ht="12.75" customHeight="1" hidden="1">
      <c r="A872" s="101" t="s">
        <v>532</v>
      </c>
      <c r="B872" s="120" t="s">
        <v>533</v>
      </c>
      <c r="C872" s="102" t="s">
        <v>89</v>
      </c>
      <c r="D872" s="64"/>
      <c r="E872" s="64">
        <v>-1101.34</v>
      </c>
      <c r="F872" s="64">
        <v>-3280.5</v>
      </c>
      <c r="HQ872" s="110"/>
      <c r="HR872" s="110"/>
      <c r="HS872" s="110"/>
      <c r="HT872" s="110"/>
      <c r="HU872" s="110"/>
      <c r="HV872" s="110"/>
      <c r="HW872" s="110"/>
      <c r="HX872" s="110"/>
      <c r="HY872" s="110"/>
      <c r="HZ872" s="110"/>
      <c r="IA872" s="110"/>
      <c r="IB872" s="110"/>
      <c r="IC872" s="110"/>
      <c r="ID872" s="110"/>
      <c r="IE872" s="110"/>
      <c r="IF872" s="110"/>
      <c r="IG872" s="110"/>
    </row>
    <row r="873" spans="1:241" s="21" customFormat="1" ht="12.75" customHeight="1" hidden="1">
      <c r="A873" s="101" t="s">
        <v>437</v>
      </c>
      <c r="B873" s="120" t="s">
        <v>539</v>
      </c>
      <c r="C873" s="142" t="s">
        <v>87</v>
      </c>
      <c r="D873" s="64">
        <v>-347.35</v>
      </c>
      <c r="E873" s="64"/>
      <c r="F873" s="64"/>
      <c r="HQ873" s="110"/>
      <c r="HR873" s="110"/>
      <c r="HS873" s="110"/>
      <c r="HT873" s="110"/>
      <c r="HU873" s="110"/>
      <c r="HV873" s="110"/>
      <c r="HW873" s="110"/>
      <c r="HX873" s="110"/>
      <c r="HY873" s="110"/>
      <c r="HZ873" s="110"/>
      <c r="IA873" s="110"/>
      <c r="IB873" s="110"/>
      <c r="IC873" s="110"/>
      <c r="ID873" s="110"/>
      <c r="IE873" s="110"/>
      <c r="IF873" s="110"/>
      <c r="IG873" s="110"/>
    </row>
    <row r="874" spans="1:241" s="21" customFormat="1" ht="12.75" customHeight="1" hidden="1">
      <c r="A874" s="101" t="s">
        <v>438</v>
      </c>
      <c r="B874" s="120" t="s">
        <v>541</v>
      </c>
      <c r="C874" s="142" t="s">
        <v>88</v>
      </c>
      <c r="D874" s="64">
        <v>-144.72</v>
      </c>
      <c r="E874" s="64"/>
      <c r="F874" s="64"/>
      <c r="HQ874" s="110"/>
      <c r="HR874" s="110"/>
      <c r="HS874" s="110"/>
      <c r="HT874" s="110"/>
      <c r="HU874" s="110"/>
      <c r="HV874" s="110"/>
      <c r="HW874" s="110"/>
      <c r="HX874" s="110"/>
      <c r="HY874" s="110"/>
      <c r="HZ874" s="110"/>
      <c r="IA874" s="110"/>
      <c r="IB874" s="110"/>
      <c r="IC874" s="110"/>
      <c r="ID874" s="110"/>
      <c r="IE874" s="110"/>
      <c r="IF874" s="110"/>
      <c r="IG874" s="110"/>
    </row>
    <row r="875" spans="1:241" s="21" customFormat="1" ht="12.75" customHeight="1" hidden="1">
      <c r="A875" s="101" t="s">
        <v>439</v>
      </c>
      <c r="B875" s="120" t="s">
        <v>543</v>
      </c>
      <c r="C875" s="142" t="s">
        <v>89</v>
      </c>
      <c r="D875" s="64">
        <v>-86.82</v>
      </c>
      <c r="E875" s="64"/>
      <c r="F875" s="64"/>
      <c r="HQ875" s="110"/>
      <c r="HR875" s="110"/>
      <c r="HS875" s="110"/>
      <c r="HT875" s="110"/>
      <c r="HU875" s="110"/>
      <c r="HV875" s="110"/>
      <c r="HW875" s="110"/>
      <c r="HX875" s="110"/>
      <c r="HY875" s="110"/>
      <c r="HZ875" s="110"/>
      <c r="IA875" s="110"/>
      <c r="IB875" s="110"/>
      <c r="IC875" s="110"/>
      <c r="ID875" s="110"/>
      <c r="IE875" s="110"/>
      <c r="IF875" s="110"/>
      <c r="IG875" s="110"/>
    </row>
    <row r="876" spans="1:241" s="21" customFormat="1" ht="18" customHeight="1" hidden="1">
      <c r="A876" s="101" t="s">
        <v>552</v>
      </c>
      <c r="B876" s="120" t="s">
        <v>1438</v>
      </c>
      <c r="C876" s="142" t="s">
        <v>87</v>
      </c>
      <c r="D876" s="64">
        <v>-1450.96</v>
      </c>
      <c r="E876" s="64">
        <v>-643.44</v>
      </c>
      <c r="F876" s="64">
        <v>-209.83</v>
      </c>
      <c r="HQ876" s="110"/>
      <c r="HR876" s="110"/>
      <c r="HS876" s="110"/>
      <c r="HT876" s="110"/>
      <c r="HU876" s="110"/>
      <c r="HV876" s="110"/>
      <c r="HW876" s="110"/>
      <c r="HX876" s="110"/>
      <c r="HY876" s="110"/>
      <c r="HZ876" s="110"/>
      <c r="IA876" s="110"/>
      <c r="IB876" s="110"/>
      <c r="IC876" s="110"/>
      <c r="ID876" s="110"/>
      <c r="IE876" s="110"/>
      <c r="IF876" s="110"/>
      <c r="IG876" s="110"/>
    </row>
    <row r="877" spans="1:241" s="21" customFormat="1" ht="12.75" customHeight="1" hidden="1">
      <c r="A877" s="169" t="s">
        <v>555</v>
      </c>
      <c r="B877" s="170" t="s">
        <v>556</v>
      </c>
      <c r="C877" s="171" t="s">
        <v>87</v>
      </c>
      <c r="D877" s="64"/>
      <c r="E877" s="64">
        <v>-12.63</v>
      </c>
      <c r="F877" s="64"/>
      <c r="HQ877" s="110"/>
      <c r="HR877" s="110"/>
      <c r="HS877" s="110"/>
      <c r="HT877" s="110"/>
      <c r="HU877" s="110"/>
      <c r="HV877" s="110"/>
      <c r="HW877" s="110"/>
      <c r="HX877" s="110"/>
      <c r="HY877" s="110"/>
      <c r="HZ877" s="110"/>
      <c r="IA877" s="110"/>
      <c r="IB877" s="110"/>
      <c r="IC877" s="110"/>
      <c r="ID877" s="110"/>
      <c r="IE877" s="110"/>
      <c r="IF877" s="110"/>
      <c r="IG877" s="110"/>
    </row>
    <row r="878" spans="1:241" s="21" customFormat="1" ht="12.75" customHeight="1" hidden="1">
      <c r="A878" s="101" t="s">
        <v>569</v>
      </c>
      <c r="B878" s="120" t="s">
        <v>570</v>
      </c>
      <c r="C878" s="142" t="s">
        <v>87</v>
      </c>
      <c r="D878" s="64">
        <v>-334.86</v>
      </c>
      <c r="E878" s="64">
        <v>-278.32</v>
      </c>
      <c r="F878" s="64"/>
      <c r="HQ878" s="110"/>
      <c r="HR878" s="110"/>
      <c r="HS878" s="110"/>
      <c r="HT878" s="110"/>
      <c r="HU878" s="110"/>
      <c r="HV878" s="110"/>
      <c r="HW878" s="110"/>
      <c r="HX878" s="110"/>
      <c r="HY878" s="110"/>
      <c r="HZ878" s="110"/>
      <c r="IA878" s="110"/>
      <c r="IB878" s="110"/>
      <c r="IC878" s="110"/>
      <c r="ID878" s="110"/>
      <c r="IE878" s="110"/>
      <c r="IF878" s="110"/>
      <c r="IG878" s="110"/>
    </row>
    <row r="879" spans="1:241" s="21" customFormat="1" ht="12.75" customHeight="1" hidden="1">
      <c r="A879" s="101" t="s">
        <v>571</v>
      </c>
      <c r="B879" s="120" t="s">
        <v>572</v>
      </c>
      <c r="C879" s="142" t="s">
        <v>87</v>
      </c>
      <c r="D879" s="64">
        <v>-6000.27</v>
      </c>
      <c r="E879" s="64">
        <v>-4250.43</v>
      </c>
      <c r="F879" s="64">
        <v>-6844.03</v>
      </c>
      <c r="HQ879" s="110"/>
      <c r="HR879" s="110"/>
      <c r="HS879" s="110"/>
      <c r="HT879" s="110"/>
      <c r="HU879" s="110"/>
      <c r="HV879" s="110"/>
      <c r="HW879" s="110"/>
      <c r="HX879" s="110"/>
      <c r="HY879" s="110"/>
      <c r="HZ879" s="110"/>
      <c r="IA879" s="110"/>
      <c r="IB879" s="110"/>
      <c r="IC879" s="110"/>
      <c r="ID879" s="110"/>
      <c r="IE879" s="110"/>
      <c r="IF879" s="110"/>
      <c r="IG879" s="110"/>
    </row>
    <row r="880" spans="1:241" s="21" customFormat="1" ht="12.75" customHeight="1" hidden="1">
      <c r="A880" s="101" t="s">
        <v>1072</v>
      </c>
      <c r="B880" s="120" t="s">
        <v>443</v>
      </c>
      <c r="C880" s="142" t="s">
        <v>192</v>
      </c>
      <c r="D880" s="64">
        <v>-432.26</v>
      </c>
      <c r="E880" s="64">
        <v>-454.76</v>
      </c>
      <c r="F880" s="64">
        <v>-55.56</v>
      </c>
      <c r="HQ880" s="110"/>
      <c r="HR880" s="110"/>
      <c r="HS880" s="110"/>
      <c r="HT880" s="110"/>
      <c r="HU880" s="110"/>
      <c r="HV880" s="110"/>
      <c r="HW880" s="110"/>
      <c r="HX880" s="110"/>
      <c r="HY880" s="110"/>
      <c r="HZ880" s="110"/>
      <c r="IA880" s="110"/>
      <c r="IB880" s="110"/>
      <c r="IC880" s="110"/>
      <c r="ID880" s="110"/>
      <c r="IE880" s="110"/>
      <c r="IF880" s="110"/>
      <c r="IG880" s="110"/>
    </row>
    <row r="881" spans="1:241" s="21" customFormat="1" ht="12.75" customHeight="1" hidden="1">
      <c r="A881" s="101" t="s">
        <v>907</v>
      </c>
      <c r="B881" s="120" t="s">
        <v>908</v>
      </c>
      <c r="C881" s="142" t="s">
        <v>87</v>
      </c>
      <c r="D881" s="64">
        <v>-805.29</v>
      </c>
      <c r="E881" s="64">
        <v>-966.34</v>
      </c>
      <c r="F881" s="64">
        <v>-822.32</v>
      </c>
      <c r="HQ881" s="110"/>
      <c r="HR881" s="110"/>
      <c r="HS881" s="110"/>
      <c r="HT881" s="110"/>
      <c r="HU881" s="110"/>
      <c r="HV881" s="110"/>
      <c r="HW881" s="110"/>
      <c r="HX881" s="110"/>
      <c r="HY881" s="110"/>
      <c r="HZ881" s="110"/>
      <c r="IA881" s="110"/>
      <c r="IB881" s="110"/>
      <c r="IC881" s="110"/>
      <c r="ID881" s="110"/>
      <c r="IE881" s="110"/>
      <c r="IF881" s="110"/>
      <c r="IG881" s="110"/>
    </row>
    <row r="882" spans="1:241" s="21" customFormat="1" ht="12.75" customHeight="1" hidden="1">
      <c r="A882" s="101" t="s">
        <v>909</v>
      </c>
      <c r="B882" s="120" t="s">
        <v>910</v>
      </c>
      <c r="C882" s="142" t="s">
        <v>88</v>
      </c>
      <c r="D882" s="64">
        <v>-336.24</v>
      </c>
      <c r="E882" s="64">
        <v>-403.45</v>
      </c>
      <c r="F882" s="64">
        <v>-343.2</v>
      </c>
      <c r="HQ882" s="110"/>
      <c r="HR882" s="110"/>
      <c r="HS882" s="110"/>
      <c r="HT882" s="110"/>
      <c r="HU882" s="110"/>
      <c r="HV882" s="110"/>
      <c r="HW882" s="110"/>
      <c r="HX882" s="110"/>
      <c r="HY882" s="110"/>
      <c r="HZ882" s="110"/>
      <c r="IA882" s="110"/>
      <c r="IB882" s="110"/>
      <c r="IC882" s="110"/>
      <c r="ID882" s="110"/>
      <c r="IE882" s="110"/>
      <c r="IF882" s="110"/>
      <c r="IG882" s="110"/>
    </row>
    <row r="883" spans="1:241" s="21" customFormat="1" ht="12.75" customHeight="1" hidden="1">
      <c r="A883" s="101" t="s">
        <v>911</v>
      </c>
      <c r="B883" s="120" t="s">
        <v>912</v>
      </c>
      <c r="C883" s="142" t="s">
        <v>89</v>
      </c>
      <c r="D883" s="64">
        <v>-201.64</v>
      </c>
      <c r="E883" s="64">
        <v>-241.75</v>
      </c>
      <c r="F883" s="64">
        <v>-205.77</v>
      </c>
      <c r="HQ883" s="110"/>
      <c r="HR883" s="110"/>
      <c r="HS883" s="110"/>
      <c r="HT883" s="110"/>
      <c r="HU883" s="110"/>
      <c r="HV883" s="110"/>
      <c r="HW883" s="110"/>
      <c r="HX883" s="110"/>
      <c r="HY883" s="110"/>
      <c r="HZ883" s="110"/>
      <c r="IA883" s="110"/>
      <c r="IB883" s="110"/>
      <c r="IC883" s="110"/>
      <c r="ID883" s="110"/>
      <c r="IE883" s="110"/>
      <c r="IF883" s="110"/>
      <c r="IG883" s="110"/>
    </row>
    <row r="884" spans="1:241" s="21" customFormat="1" ht="12.75" customHeight="1" hidden="1">
      <c r="A884" s="101" t="s">
        <v>915</v>
      </c>
      <c r="B884" s="120" t="s">
        <v>916</v>
      </c>
      <c r="C884" s="142" t="s">
        <v>87</v>
      </c>
      <c r="D884" s="64">
        <v>-1.25</v>
      </c>
      <c r="E884" s="64"/>
      <c r="F884" s="64"/>
      <c r="HQ884" s="110"/>
      <c r="HR884" s="110"/>
      <c r="HS884" s="110"/>
      <c r="HT884" s="110"/>
      <c r="HU884" s="110"/>
      <c r="HV884" s="110"/>
      <c r="HW884" s="110"/>
      <c r="HX884" s="110"/>
      <c r="HY884" s="110"/>
      <c r="HZ884" s="110"/>
      <c r="IA884" s="110"/>
      <c r="IB884" s="110"/>
      <c r="IC884" s="110"/>
      <c r="ID884" s="110"/>
      <c r="IE884" s="110"/>
      <c r="IF884" s="110"/>
      <c r="IG884" s="110"/>
    </row>
    <row r="885" spans="1:241" s="21" customFormat="1" ht="12.75" customHeight="1" hidden="1">
      <c r="A885" s="101" t="s">
        <v>917</v>
      </c>
      <c r="B885" s="120" t="s">
        <v>918</v>
      </c>
      <c r="C885" s="142" t="s">
        <v>88</v>
      </c>
      <c r="D885" s="64">
        <v>-0.52</v>
      </c>
      <c r="E885" s="64"/>
      <c r="F885" s="64"/>
      <c r="HQ885" s="110"/>
      <c r="HR885" s="110"/>
      <c r="HS885" s="110"/>
      <c r="HT885" s="110"/>
      <c r="HU885" s="110"/>
      <c r="HV885" s="110"/>
      <c r="HW885" s="110"/>
      <c r="HX885" s="110"/>
      <c r="HY885" s="110"/>
      <c r="HZ885" s="110"/>
      <c r="IA885" s="110"/>
      <c r="IB885" s="110"/>
      <c r="IC885" s="110"/>
      <c r="ID885" s="110"/>
      <c r="IE885" s="110"/>
      <c r="IF885" s="110"/>
      <c r="IG885" s="110"/>
    </row>
    <row r="886" spans="1:241" s="21" customFormat="1" ht="12.75" customHeight="1" hidden="1">
      <c r="A886" s="101" t="s">
        <v>919</v>
      </c>
      <c r="B886" s="120" t="s">
        <v>920</v>
      </c>
      <c r="C886" s="142" t="s">
        <v>89</v>
      </c>
      <c r="D886" s="64">
        <v>-0.32</v>
      </c>
      <c r="E886" s="64"/>
      <c r="F886" s="64"/>
      <c r="HQ886" s="110"/>
      <c r="HR886" s="110"/>
      <c r="HS886" s="110"/>
      <c r="HT886" s="110"/>
      <c r="HU886" s="110"/>
      <c r="HV886" s="110"/>
      <c r="HW886" s="110"/>
      <c r="HX886" s="110"/>
      <c r="HY886" s="110"/>
      <c r="HZ886" s="110"/>
      <c r="IA886" s="110"/>
      <c r="IB886" s="110"/>
      <c r="IC886" s="110"/>
      <c r="ID886" s="110"/>
      <c r="IE886" s="110"/>
      <c r="IF886" s="110"/>
      <c r="IG886" s="110"/>
    </row>
    <row r="887" spans="1:241" s="21" customFormat="1" ht="12.75" customHeight="1" hidden="1">
      <c r="A887" s="101" t="s">
        <v>1755</v>
      </c>
      <c r="B887" s="120" t="s">
        <v>1859</v>
      </c>
      <c r="C887" s="142" t="s">
        <v>87</v>
      </c>
      <c r="D887" s="64">
        <v>-189.51</v>
      </c>
      <c r="E887" s="64">
        <v>-1.18</v>
      </c>
      <c r="F887" s="64"/>
      <c r="HQ887" s="110"/>
      <c r="HR887" s="110"/>
      <c r="HS887" s="110"/>
      <c r="HT887" s="110"/>
      <c r="HU887" s="110"/>
      <c r="HV887" s="110"/>
      <c r="HW887" s="110"/>
      <c r="HX887" s="110"/>
      <c r="HY887" s="110"/>
      <c r="HZ887" s="110"/>
      <c r="IA887" s="110"/>
      <c r="IB887" s="110"/>
      <c r="IC887" s="110"/>
      <c r="ID887" s="110"/>
      <c r="IE887" s="110"/>
      <c r="IF887" s="110"/>
      <c r="IG887" s="110"/>
    </row>
    <row r="888" spans="1:241" s="21" customFormat="1" ht="12.75" customHeight="1" hidden="1">
      <c r="A888" s="101" t="s">
        <v>1756</v>
      </c>
      <c r="B888" s="120" t="s">
        <v>1860</v>
      </c>
      <c r="C888" s="142" t="s">
        <v>87</v>
      </c>
      <c r="D888" s="64">
        <v>-213.24</v>
      </c>
      <c r="E888" s="64">
        <v>-190.72</v>
      </c>
      <c r="F888" s="64">
        <v>-496.2</v>
      </c>
      <c r="HQ888" s="110"/>
      <c r="HR888" s="110"/>
      <c r="HS888" s="110"/>
      <c r="HT888" s="110"/>
      <c r="HU888" s="110"/>
      <c r="HV888" s="110"/>
      <c r="HW888" s="110"/>
      <c r="HX888" s="110"/>
      <c r="HY888" s="110"/>
      <c r="HZ888" s="110"/>
      <c r="IA888" s="110"/>
      <c r="IB888" s="110"/>
      <c r="IC888" s="110"/>
      <c r="ID888" s="110"/>
      <c r="IE888" s="110"/>
      <c r="IF888" s="110"/>
      <c r="IG888" s="110"/>
    </row>
    <row r="889" spans="1:241" s="21" customFormat="1" ht="18" customHeight="1" hidden="1">
      <c r="A889" s="101" t="s">
        <v>1421</v>
      </c>
      <c r="B889" s="120" t="s">
        <v>1422</v>
      </c>
      <c r="C889" s="142" t="s">
        <v>192</v>
      </c>
      <c r="D889" s="64">
        <v>-2.4</v>
      </c>
      <c r="E889" s="64">
        <v>-8</v>
      </c>
      <c r="F889" s="64">
        <v>-4.44</v>
      </c>
      <c r="HQ889" s="110"/>
      <c r="HR889" s="110"/>
      <c r="HS889" s="110"/>
      <c r="HT889" s="110"/>
      <c r="HU889" s="110"/>
      <c r="HV889" s="110"/>
      <c r="HW889" s="110"/>
      <c r="HX889" s="110"/>
      <c r="HY889" s="110"/>
      <c r="HZ889" s="110"/>
      <c r="IA889" s="110"/>
      <c r="IB889" s="110"/>
      <c r="IC889" s="110"/>
      <c r="ID889" s="110"/>
      <c r="IE889" s="110"/>
      <c r="IF889" s="110"/>
      <c r="IG889" s="110"/>
    </row>
    <row r="890" spans="1:241" s="21" customFormat="1" ht="18" customHeight="1" hidden="1">
      <c r="A890" s="101" t="s">
        <v>936</v>
      </c>
      <c r="B890" s="120" t="s">
        <v>937</v>
      </c>
      <c r="C890" s="142" t="s">
        <v>87</v>
      </c>
      <c r="D890" s="64">
        <v>-28340.04</v>
      </c>
      <c r="E890" s="64">
        <v>-6221.41</v>
      </c>
      <c r="F890" s="64">
        <v>-5671.81</v>
      </c>
      <c r="HQ890" s="110"/>
      <c r="HR890" s="110"/>
      <c r="HS890" s="110"/>
      <c r="HT890" s="110"/>
      <c r="HU890" s="110"/>
      <c r="HV890" s="110"/>
      <c r="HW890" s="110"/>
      <c r="HX890" s="110"/>
      <c r="HY890" s="110"/>
      <c r="HZ890" s="110"/>
      <c r="IA890" s="110"/>
      <c r="IB890" s="110"/>
      <c r="IC890" s="110"/>
      <c r="ID890" s="110"/>
      <c r="IE890" s="110"/>
      <c r="IF890" s="110"/>
      <c r="IG890" s="110"/>
    </row>
    <row r="891" spans="1:241" s="21" customFormat="1" ht="18" customHeight="1" hidden="1">
      <c r="A891" s="101" t="s">
        <v>938</v>
      </c>
      <c r="B891" s="120" t="s">
        <v>939</v>
      </c>
      <c r="C891" s="142" t="s">
        <v>88</v>
      </c>
      <c r="D891" s="64">
        <v>-11810.23</v>
      </c>
      <c r="E891" s="64">
        <v>-2593.57</v>
      </c>
      <c r="F891" s="64">
        <v>-2363.66</v>
      </c>
      <c r="HQ891" s="110"/>
      <c r="HR891" s="110"/>
      <c r="HS891" s="110"/>
      <c r="HT891" s="110"/>
      <c r="HU891" s="110"/>
      <c r="HV891" s="110"/>
      <c r="HW891" s="110"/>
      <c r="HX891" s="110"/>
      <c r="HY891" s="110"/>
      <c r="HZ891" s="110"/>
      <c r="IA891" s="110"/>
      <c r="IB891" s="110"/>
      <c r="IC891" s="110"/>
      <c r="ID891" s="110"/>
      <c r="IE891" s="110"/>
      <c r="IF891" s="110"/>
      <c r="IG891" s="110"/>
    </row>
    <row r="892" spans="1:241" s="21" customFormat="1" ht="18" customHeight="1" hidden="1">
      <c r="A892" s="101" t="s">
        <v>940</v>
      </c>
      <c r="B892" s="120" t="s">
        <v>941</v>
      </c>
      <c r="C892" s="142" t="s">
        <v>89</v>
      </c>
      <c r="D892" s="64">
        <v>-7085.29</v>
      </c>
      <c r="E892" s="64">
        <v>-1555.84</v>
      </c>
      <c r="F892" s="64">
        <v>-1417.91</v>
      </c>
      <c r="HQ892" s="110"/>
      <c r="HR892" s="110"/>
      <c r="HS892" s="110"/>
      <c r="HT892" s="110"/>
      <c r="HU892" s="110"/>
      <c r="HV892" s="110"/>
      <c r="HW892" s="110"/>
      <c r="HX892" s="110"/>
      <c r="HY892" s="110"/>
      <c r="HZ892" s="110"/>
      <c r="IA892" s="110"/>
      <c r="IB892" s="110"/>
      <c r="IC892" s="110"/>
      <c r="ID892" s="110"/>
      <c r="IE892" s="110"/>
      <c r="IF892" s="110"/>
      <c r="IG892" s="110"/>
    </row>
    <row r="893" spans="1:241" s="21" customFormat="1" ht="18" customHeight="1" hidden="1">
      <c r="A893" s="101" t="s">
        <v>943</v>
      </c>
      <c r="B893" s="120" t="s">
        <v>944</v>
      </c>
      <c r="C893" s="142" t="s">
        <v>87</v>
      </c>
      <c r="D893" s="64">
        <v>-1589.92</v>
      </c>
      <c r="E893" s="64">
        <v>-204.95</v>
      </c>
      <c r="F893" s="64">
        <v>-5.73</v>
      </c>
      <c r="HQ893" s="110"/>
      <c r="HR893" s="110"/>
      <c r="HS893" s="110"/>
      <c r="HT893" s="110"/>
      <c r="HU893" s="110"/>
      <c r="HV893" s="110"/>
      <c r="HW893" s="110"/>
      <c r="HX893" s="110"/>
      <c r="HY893" s="110"/>
      <c r="HZ893" s="110"/>
      <c r="IA893" s="110"/>
      <c r="IB893" s="110"/>
      <c r="IC893" s="110"/>
      <c r="ID893" s="110"/>
      <c r="IE893" s="110"/>
      <c r="IF893" s="110"/>
      <c r="IG893" s="110"/>
    </row>
    <row r="894" spans="1:241" s="21" customFormat="1" ht="18" customHeight="1" hidden="1">
      <c r="A894" s="101" t="s">
        <v>945</v>
      </c>
      <c r="B894" s="120" t="s">
        <v>946</v>
      </c>
      <c r="C894" s="142" t="s">
        <v>88</v>
      </c>
      <c r="D894" s="64">
        <v>-662.49</v>
      </c>
      <c r="E894" s="64">
        <v>-85.46</v>
      </c>
      <c r="F894" s="64">
        <v>-2.39</v>
      </c>
      <c r="HQ894" s="110"/>
      <c r="HR894" s="110"/>
      <c r="HS894" s="110"/>
      <c r="HT894" s="110"/>
      <c r="HU894" s="110"/>
      <c r="HV894" s="110"/>
      <c r="HW894" s="110"/>
      <c r="HX894" s="110"/>
      <c r="HY894" s="110"/>
      <c r="HZ894" s="110"/>
      <c r="IA894" s="110"/>
      <c r="IB894" s="110"/>
      <c r="IC894" s="110"/>
      <c r="ID894" s="110"/>
      <c r="IE894" s="110"/>
      <c r="IF894" s="110"/>
      <c r="IG894" s="110"/>
    </row>
    <row r="895" spans="1:241" s="21" customFormat="1" ht="18" customHeight="1" hidden="1">
      <c r="A895" s="101" t="s">
        <v>947</v>
      </c>
      <c r="B895" s="120" t="s">
        <v>948</v>
      </c>
      <c r="C895" s="142" t="s">
        <v>89</v>
      </c>
      <c r="D895" s="64">
        <v>-397.49</v>
      </c>
      <c r="E895" s="64">
        <v>-51.25</v>
      </c>
      <c r="F895" s="64">
        <v>-1.43</v>
      </c>
      <c r="HQ895" s="110"/>
      <c r="HR895" s="110"/>
      <c r="HS895" s="110"/>
      <c r="HT895" s="110"/>
      <c r="HU895" s="110"/>
      <c r="HV895" s="110"/>
      <c r="HW895" s="110"/>
      <c r="HX895" s="110"/>
      <c r="HY895" s="110"/>
      <c r="HZ895" s="110"/>
      <c r="IA895" s="110"/>
      <c r="IB895" s="110"/>
      <c r="IC895" s="110"/>
      <c r="ID895" s="110"/>
      <c r="IE895" s="110"/>
      <c r="IF895" s="110"/>
      <c r="IG895" s="110"/>
    </row>
    <row r="896" spans="1:241" s="21" customFormat="1" ht="18" customHeight="1" hidden="1">
      <c r="A896" s="101" t="s">
        <v>1757</v>
      </c>
      <c r="B896" s="120" t="s">
        <v>1861</v>
      </c>
      <c r="C896" s="142" t="s">
        <v>87</v>
      </c>
      <c r="D896" s="64">
        <v>-5206.01</v>
      </c>
      <c r="E896" s="64">
        <v>-344.88</v>
      </c>
      <c r="F896" s="64">
        <v>-291.86</v>
      </c>
      <c r="HQ896" s="110"/>
      <c r="HR896" s="110"/>
      <c r="HS896" s="110"/>
      <c r="HT896" s="110"/>
      <c r="HU896" s="110"/>
      <c r="HV896" s="110"/>
      <c r="HW896" s="110"/>
      <c r="HX896" s="110"/>
      <c r="HY896" s="110"/>
      <c r="HZ896" s="110"/>
      <c r="IA896" s="110"/>
      <c r="IB896" s="110"/>
      <c r="IC896" s="110"/>
      <c r="ID896" s="110"/>
      <c r="IE896" s="110"/>
      <c r="IF896" s="110"/>
      <c r="IG896" s="110"/>
    </row>
    <row r="897" spans="1:241" s="21" customFormat="1" ht="18" customHeight="1" hidden="1">
      <c r="A897" s="101" t="s">
        <v>1765</v>
      </c>
      <c r="B897" s="120" t="s">
        <v>1862</v>
      </c>
      <c r="C897" s="142" t="s">
        <v>87</v>
      </c>
      <c r="D897" s="64">
        <v>-12656.1</v>
      </c>
      <c r="E897" s="64">
        <v>-1599.18</v>
      </c>
      <c r="F897" s="64">
        <v>-3730.4</v>
      </c>
      <c r="HQ897" s="110"/>
      <c r="HR897" s="110"/>
      <c r="HS897" s="110"/>
      <c r="HT897" s="110"/>
      <c r="HU897" s="110"/>
      <c r="HV897" s="110"/>
      <c r="HW897" s="110"/>
      <c r="HX897" s="110"/>
      <c r="HY897" s="110"/>
      <c r="HZ897" s="110"/>
      <c r="IA897" s="110"/>
      <c r="IB897" s="110"/>
      <c r="IC897" s="110"/>
      <c r="ID897" s="110"/>
      <c r="IE897" s="110"/>
      <c r="IF897" s="110"/>
      <c r="IG897" s="110"/>
    </row>
    <row r="898" spans="1:241" s="21" customFormat="1" ht="18" customHeight="1" hidden="1">
      <c r="A898" s="101" t="s">
        <v>1235</v>
      </c>
      <c r="B898" s="120" t="s">
        <v>1236</v>
      </c>
      <c r="C898" s="142" t="s">
        <v>192</v>
      </c>
      <c r="D898" s="64">
        <v>-51.76</v>
      </c>
      <c r="E898" s="64">
        <v>-56.46</v>
      </c>
      <c r="F898" s="64">
        <v>-83.73</v>
      </c>
      <c r="HQ898" s="110"/>
      <c r="HR898" s="110"/>
      <c r="HS898" s="110"/>
      <c r="HT898" s="110"/>
      <c r="HU898" s="110"/>
      <c r="HV898" s="110"/>
      <c r="HW898" s="110"/>
      <c r="HX898" s="110"/>
      <c r="HY898" s="110"/>
      <c r="HZ898" s="110"/>
      <c r="IA898" s="110"/>
      <c r="IB898" s="110"/>
      <c r="IC898" s="110"/>
      <c r="ID898" s="110"/>
      <c r="IE898" s="110"/>
      <c r="IF898" s="110"/>
      <c r="IG898" s="110"/>
    </row>
    <row r="899" spans="1:241" s="21" customFormat="1" ht="12.75" customHeight="1" hidden="1">
      <c r="A899" s="101" t="s">
        <v>1241</v>
      </c>
      <c r="B899" s="120" t="s">
        <v>1242</v>
      </c>
      <c r="C899" s="142" t="s">
        <v>87</v>
      </c>
      <c r="D899" s="64">
        <v>-767.07</v>
      </c>
      <c r="E899" s="64">
        <v>-14843.79</v>
      </c>
      <c r="F899" s="64"/>
      <c r="HQ899" s="110"/>
      <c r="HR899" s="110"/>
      <c r="HS899" s="110"/>
      <c r="HT899" s="110"/>
      <c r="HU899" s="110"/>
      <c r="HV899" s="110"/>
      <c r="HW899" s="110"/>
      <c r="HX899" s="110"/>
      <c r="HY899" s="110"/>
      <c r="HZ899" s="110"/>
      <c r="IA899" s="110"/>
      <c r="IB899" s="110"/>
      <c r="IC899" s="110"/>
      <c r="ID899" s="110"/>
      <c r="IE899" s="110"/>
      <c r="IF899" s="110"/>
      <c r="IG899" s="110"/>
    </row>
    <row r="900" spans="1:241" s="21" customFormat="1" ht="12.75" customHeight="1" hidden="1">
      <c r="A900" s="101" t="s">
        <v>977</v>
      </c>
      <c r="B900" s="120" t="s">
        <v>978</v>
      </c>
      <c r="C900" s="142" t="s">
        <v>87</v>
      </c>
      <c r="D900" s="64">
        <v>-34542.46</v>
      </c>
      <c r="E900" s="64">
        <v>-13659</v>
      </c>
      <c r="F900" s="64">
        <v>-4539.96</v>
      </c>
      <c r="HQ900" s="110"/>
      <c r="HR900" s="110"/>
      <c r="HS900" s="110"/>
      <c r="HT900" s="110"/>
      <c r="HU900" s="110"/>
      <c r="HV900" s="110"/>
      <c r="HW900" s="110"/>
      <c r="HX900" s="110"/>
      <c r="HY900" s="110"/>
      <c r="HZ900" s="110"/>
      <c r="IA900" s="110"/>
      <c r="IB900" s="110"/>
      <c r="IC900" s="110"/>
      <c r="ID900" s="110"/>
      <c r="IE900" s="110"/>
      <c r="IF900" s="110"/>
      <c r="IG900" s="110"/>
    </row>
    <row r="901" spans="1:241" s="21" customFormat="1" ht="12.75" customHeight="1" hidden="1">
      <c r="A901" s="101" t="s">
        <v>979</v>
      </c>
      <c r="B901" s="120" t="s">
        <v>980</v>
      </c>
      <c r="C901" s="142" t="s">
        <v>88</v>
      </c>
      <c r="D901" s="64">
        <v>-14395.08</v>
      </c>
      <c r="E901" s="64">
        <v>-5692.4</v>
      </c>
      <c r="F901" s="64">
        <v>-1892.29</v>
      </c>
      <c r="HQ901" s="110"/>
      <c r="HR901" s="110"/>
      <c r="HS901" s="110"/>
      <c r="HT901" s="110"/>
      <c r="HU901" s="110"/>
      <c r="HV901" s="110"/>
      <c r="HW901" s="110"/>
      <c r="HX901" s="110"/>
      <c r="HY901" s="110"/>
      <c r="HZ901" s="110"/>
      <c r="IA901" s="110"/>
      <c r="IB901" s="110"/>
      <c r="IC901" s="110"/>
      <c r="ID901" s="110"/>
      <c r="IE901" s="110"/>
      <c r="IF901" s="110"/>
      <c r="IG901" s="110"/>
    </row>
    <row r="902" spans="1:241" s="21" customFormat="1" ht="12.75" customHeight="1" hidden="1">
      <c r="A902" s="101" t="s">
        <v>981</v>
      </c>
      <c r="B902" s="120" t="s">
        <v>982</v>
      </c>
      <c r="C902" s="142" t="s">
        <v>89</v>
      </c>
      <c r="D902" s="64">
        <v>-8636</v>
      </c>
      <c r="E902" s="64">
        <v>-3414.71</v>
      </c>
      <c r="F902" s="64">
        <v>-1135.47</v>
      </c>
      <c r="HQ902" s="110"/>
      <c r="HR902" s="110"/>
      <c r="HS902" s="110"/>
      <c r="HT902" s="110"/>
      <c r="HU902" s="110"/>
      <c r="HV902" s="110"/>
      <c r="HW902" s="110"/>
      <c r="HX902" s="110"/>
      <c r="HY902" s="110"/>
      <c r="HZ902" s="110"/>
      <c r="IA902" s="110"/>
      <c r="IB902" s="110"/>
      <c r="IC902" s="110"/>
      <c r="ID902" s="110"/>
      <c r="IE902" s="110"/>
      <c r="IF902" s="110"/>
      <c r="IG902" s="110"/>
    </row>
    <row r="903" spans="1:241" s="21" customFormat="1" ht="12.75" customHeight="1" hidden="1">
      <c r="A903" s="101" t="s">
        <v>985</v>
      </c>
      <c r="B903" s="120" t="s">
        <v>986</v>
      </c>
      <c r="C903" s="142" t="s">
        <v>87</v>
      </c>
      <c r="D903" s="64">
        <v>-2060.25</v>
      </c>
      <c r="E903" s="64">
        <v>-1483.21</v>
      </c>
      <c r="F903" s="64"/>
      <c r="HQ903" s="110"/>
      <c r="HR903" s="110"/>
      <c r="HS903" s="110"/>
      <c r="HT903" s="110"/>
      <c r="HU903" s="110"/>
      <c r="HV903" s="110"/>
      <c r="HW903" s="110"/>
      <c r="HX903" s="110"/>
      <c r="HY903" s="110"/>
      <c r="HZ903" s="110"/>
      <c r="IA903" s="110"/>
      <c r="IB903" s="110"/>
      <c r="IC903" s="110"/>
      <c r="ID903" s="110"/>
      <c r="IE903" s="110"/>
      <c r="IF903" s="110"/>
      <c r="IG903" s="110"/>
    </row>
    <row r="904" spans="1:241" s="21" customFormat="1" ht="12.75" customHeight="1" hidden="1">
      <c r="A904" s="101" t="s">
        <v>987</v>
      </c>
      <c r="B904" s="120" t="s">
        <v>988</v>
      </c>
      <c r="C904" s="142" t="s">
        <v>88</v>
      </c>
      <c r="D904" s="64">
        <v>-858.44</v>
      </c>
      <c r="E904" s="64">
        <v>-618</v>
      </c>
      <c r="F904" s="64"/>
      <c r="HQ904" s="110"/>
      <c r="HR904" s="110"/>
      <c r="HS904" s="110"/>
      <c r="HT904" s="110"/>
      <c r="HU904" s="110"/>
      <c r="HV904" s="110"/>
      <c r="HW904" s="110"/>
      <c r="HX904" s="110"/>
      <c r="HY904" s="110"/>
      <c r="HZ904" s="110"/>
      <c r="IA904" s="110"/>
      <c r="IB904" s="110"/>
      <c r="IC904" s="110"/>
      <c r="ID904" s="110"/>
      <c r="IE904" s="110"/>
      <c r="IF904" s="110"/>
      <c r="IG904" s="110"/>
    </row>
    <row r="905" spans="1:241" s="21" customFormat="1" ht="12.75" customHeight="1" hidden="1">
      <c r="A905" s="101" t="s">
        <v>989</v>
      </c>
      <c r="B905" s="120" t="s">
        <v>990</v>
      </c>
      <c r="C905" s="142" t="s">
        <v>89</v>
      </c>
      <c r="D905" s="64">
        <v>-515.05</v>
      </c>
      <c r="E905" s="64">
        <v>-370.8</v>
      </c>
      <c r="F905" s="64"/>
      <c r="HQ905" s="110"/>
      <c r="HR905" s="110"/>
      <c r="HS905" s="110"/>
      <c r="HT905" s="110"/>
      <c r="HU905" s="110"/>
      <c r="HV905" s="110"/>
      <c r="HW905" s="110"/>
      <c r="HX905" s="110"/>
      <c r="HY905" s="110"/>
      <c r="HZ905" s="110"/>
      <c r="IA905" s="110"/>
      <c r="IB905" s="110"/>
      <c r="IC905" s="110"/>
      <c r="ID905" s="110"/>
      <c r="IE905" s="110"/>
      <c r="IF905" s="110"/>
      <c r="IG905" s="110"/>
    </row>
    <row r="906" spans="1:241" s="21" customFormat="1" ht="18" customHeight="1" hidden="1">
      <c r="A906" s="101" t="s">
        <v>1762</v>
      </c>
      <c r="B906" s="120" t="s">
        <v>1846</v>
      </c>
      <c r="C906" s="142" t="s">
        <v>87</v>
      </c>
      <c r="D906" s="64">
        <v>-1985.51</v>
      </c>
      <c r="E906" s="64">
        <v>-257.37</v>
      </c>
      <c r="F906" s="64">
        <v>-197.76</v>
      </c>
      <c r="HQ906" s="110"/>
      <c r="HR906" s="110"/>
      <c r="HS906" s="110"/>
      <c r="HT906" s="110"/>
      <c r="HU906" s="110"/>
      <c r="HV906" s="110"/>
      <c r="HW906" s="110"/>
      <c r="HX906" s="110"/>
      <c r="HY906" s="110"/>
      <c r="HZ906" s="110"/>
      <c r="IA906" s="110"/>
      <c r="IB906" s="110"/>
      <c r="IC906" s="110"/>
      <c r="ID906" s="110"/>
      <c r="IE906" s="110"/>
      <c r="IF906" s="110"/>
      <c r="IG906" s="110"/>
    </row>
    <row r="907" spans="1:241" s="21" customFormat="1" ht="18" customHeight="1" hidden="1">
      <c r="A907" s="101" t="s">
        <v>1763</v>
      </c>
      <c r="B907" s="120" t="s">
        <v>1847</v>
      </c>
      <c r="C907" s="142" t="s">
        <v>87</v>
      </c>
      <c r="D907" s="64">
        <v>-14818.06</v>
      </c>
      <c r="E907" s="64">
        <v>-3756.72</v>
      </c>
      <c r="F907" s="64">
        <v>-3102.95</v>
      </c>
      <c r="HQ907" s="110"/>
      <c r="HR907" s="110"/>
      <c r="HS907" s="110"/>
      <c r="HT907" s="110"/>
      <c r="HU907" s="110"/>
      <c r="HV907" s="110"/>
      <c r="HW907" s="110"/>
      <c r="HX907" s="110"/>
      <c r="HY907" s="110"/>
      <c r="HZ907" s="110"/>
      <c r="IA907" s="110"/>
      <c r="IB907" s="110"/>
      <c r="IC907" s="110"/>
      <c r="ID907" s="110"/>
      <c r="IE907" s="110"/>
      <c r="IF907" s="110"/>
      <c r="IG907" s="110"/>
    </row>
    <row r="908" spans="1:241" s="21" customFormat="1" ht="12.75" customHeight="1" hidden="1">
      <c r="A908" s="101" t="s">
        <v>1592</v>
      </c>
      <c r="B908" s="101" t="s">
        <v>1593</v>
      </c>
      <c r="C908" s="142" t="s">
        <v>192</v>
      </c>
      <c r="D908" s="64"/>
      <c r="E908" s="64"/>
      <c r="F908" s="64">
        <v>-362.8</v>
      </c>
      <c r="HQ908" s="110"/>
      <c r="HR908" s="110"/>
      <c r="HS908" s="110"/>
      <c r="HT908" s="110"/>
      <c r="HU908" s="110"/>
      <c r="HV908" s="110"/>
      <c r="HW908" s="110"/>
      <c r="HX908" s="110"/>
      <c r="HY908" s="110"/>
      <c r="HZ908" s="110"/>
      <c r="IA908" s="110"/>
      <c r="IB908" s="110"/>
      <c r="IC908" s="110"/>
      <c r="ID908" s="110"/>
      <c r="IE908" s="110"/>
      <c r="IF908" s="110"/>
      <c r="IG908" s="110"/>
    </row>
    <row r="909" spans="1:241" s="21" customFormat="1" ht="15.75" customHeight="1" hidden="1">
      <c r="A909" s="101" t="s">
        <v>1630</v>
      </c>
      <c r="B909" s="120" t="s">
        <v>1631</v>
      </c>
      <c r="C909" s="142" t="s">
        <v>192</v>
      </c>
      <c r="D909" s="64">
        <v>-124.51</v>
      </c>
      <c r="E909" s="64"/>
      <c r="F909" s="64"/>
      <c r="HQ909" s="110"/>
      <c r="HR909" s="110"/>
      <c r="HS909" s="110"/>
      <c r="HT909" s="110"/>
      <c r="HU909" s="110"/>
      <c r="HV909" s="110"/>
      <c r="HW909" s="110"/>
      <c r="HX909" s="110"/>
      <c r="HY909" s="110"/>
      <c r="HZ909" s="110"/>
      <c r="IA909" s="110"/>
      <c r="IB909" s="110"/>
      <c r="IC909" s="110"/>
      <c r="ID909" s="110"/>
      <c r="IE909" s="110"/>
      <c r="IF909" s="110"/>
      <c r="IG909" s="110"/>
    </row>
    <row r="910" spans="1:241" s="21" customFormat="1" ht="22.5" customHeight="1" hidden="1">
      <c r="A910" s="101" t="s">
        <v>1003</v>
      </c>
      <c r="B910" s="120" t="s">
        <v>1004</v>
      </c>
      <c r="C910" s="142" t="s">
        <v>87</v>
      </c>
      <c r="D910" s="64">
        <v>-221.21</v>
      </c>
      <c r="E910" s="64">
        <v>-11970.8</v>
      </c>
      <c r="F910" s="64"/>
      <c r="HQ910" s="110"/>
      <c r="HR910" s="110"/>
      <c r="HS910" s="110"/>
      <c r="HT910" s="110"/>
      <c r="HU910" s="110"/>
      <c r="HV910" s="110"/>
      <c r="HW910" s="110"/>
      <c r="HX910" s="110"/>
      <c r="HY910" s="110"/>
      <c r="HZ910" s="110"/>
      <c r="IA910" s="110"/>
      <c r="IB910" s="110"/>
      <c r="IC910" s="110"/>
      <c r="ID910" s="110"/>
      <c r="IE910" s="110"/>
      <c r="IF910" s="110"/>
      <c r="IG910" s="110"/>
    </row>
    <row r="911" spans="1:241" s="21" customFormat="1" ht="13.5" customHeight="1" hidden="1">
      <c r="A911" s="169" t="s">
        <v>1872</v>
      </c>
      <c r="B911" s="170" t="s">
        <v>1873</v>
      </c>
      <c r="C911" s="171" t="s">
        <v>192</v>
      </c>
      <c r="D911" s="64"/>
      <c r="E911" s="64">
        <v>-247.42</v>
      </c>
      <c r="F911" s="64"/>
      <c r="HQ911" s="110"/>
      <c r="HR911" s="110"/>
      <c r="HS911" s="110"/>
      <c r="HT911" s="110"/>
      <c r="HU911" s="110"/>
      <c r="HV911" s="110"/>
      <c r="HW911" s="110"/>
      <c r="HX911" s="110"/>
      <c r="HY911" s="110"/>
      <c r="HZ911" s="110"/>
      <c r="IA911" s="110"/>
      <c r="IB911" s="110"/>
      <c r="IC911" s="110"/>
      <c r="ID911" s="110"/>
      <c r="IE911" s="110"/>
      <c r="IF911" s="110"/>
      <c r="IG911" s="110"/>
    </row>
    <row r="912" spans="1:241" s="21" customFormat="1" ht="12.75" customHeight="1" hidden="1">
      <c r="A912" s="169" t="s">
        <v>1037</v>
      </c>
      <c r="B912" s="170" t="s">
        <v>1038</v>
      </c>
      <c r="C912" s="171" t="s">
        <v>145</v>
      </c>
      <c r="D912" s="64">
        <v>-90942.73</v>
      </c>
      <c r="E912" s="64"/>
      <c r="F912" s="64"/>
      <c r="HQ912" s="110"/>
      <c r="HR912" s="110"/>
      <c r="HS912" s="110"/>
      <c r="HT912" s="110"/>
      <c r="HU912" s="110"/>
      <c r="HV912" s="110"/>
      <c r="HW912" s="110"/>
      <c r="HX912" s="110"/>
      <c r="HY912" s="110"/>
      <c r="HZ912" s="110"/>
      <c r="IA912" s="110"/>
      <c r="IB912" s="110"/>
      <c r="IC912" s="110"/>
      <c r="ID912" s="110"/>
      <c r="IE912" s="110"/>
      <c r="IF912" s="110"/>
      <c r="IG912" s="110"/>
    </row>
    <row r="913" spans="1:241" s="92" customFormat="1" ht="12.75" customHeight="1">
      <c r="A913" s="132"/>
      <c r="B913" s="161" t="s">
        <v>1390</v>
      </c>
      <c r="C913" s="134"/>
      <c r="D913" s="131">
        <f>SUM(D914:D952)</f>
        <v>-14647192.510000002</v>
      </c>
      <c r="E913" s="131">
        <f>SUM(E914:E952)</f>
        <v>-13027882.11</v>
      </c>
      <c r="F913" s="131">
        <f>SUM(F914:F952)</f>
        <v>-17907132.54</v>
      </c>
      <c r="HQ913" s="93"/>
      <c r="HR913" s="93"/>
      <c r="HS913" s="93"/>
      <c r="HT913" s="93"/>
      <c r="HU913" s="93"/>
      <c r="HV913" s="93"/>
      <c r="HW913" s="93"/>
      <c r="HX913" s="93"/>
      <c r="HY913" s="93"/>
      <c r="HZ913" s="93"/>
      <c r="IA913" s="93"/>
      <c r="IB913" s="93"/>
      <c r="IC913" s="93"/>
      <c r="ID913" s="93"/>
      <c r="IE913" s="93"/>
      <c r="IF913" s="93"/>
      <c r="IG913" s="93"/>
    </row>
    <row r="914" spans="1:241" s="21" customFormat="1" ht="12.75" customHeight="1" hidden="1">
      <c r="A914" s="101" t="s">
        <v>59</v>
      </c>
      <c r="B914" s="120" t="s">
        <v>60</v>
      </c>
      <c r="C914" s="142" t="s">
        <v>87</v>
      </c>
      <c r="D914" s="64">
        <v>-1758.22</v>
      </c>
      <c r="E914" s="64"/>
      <c r="F914" s="64"/>
      <c r="HQ914" s="110"/>
      <c r="HR914" s="110"/>
      <c r="HS914" s="110"/>
      <c r="HT914" s="110"/>
      <c r="HU914" s="110"/>
      <c r="HV914" s="110"/>
      <c r="HW914" s="110"/>
      <c r="HX914" s="110"/>
      <c r="HY914" s="110"/>
      <c r="HZ914" s="110"/>
      <c r="IA914" s="110"/>
      <c r="IB914" s="110"/>
      <c r="IC914" s="110"/>
      <c r="ID914" s="110"/>
      <c r="IE914" s="110"/>
      <c r="IF914" s="110"/>
      <c r="IG914" s="110"/>
    </row>
    <row r="915" spans="1:241" s="21" customFormat="1" ht="12.75" customHeight="1" hidden="1">
      <c r="A915" s="101" t="s">
        <v>61</v>
      </c>
      <c r="B915" s="120" t="s">
        <v>62</v>
      </c>
      <c r="C915" s="142" t="s">
        <v>88</v>
      </c>
      <c r="D915" s="64">
        <v>-400.76</v>
      </c>
      <c r="E915" s="64"/>
      <c r="F915" s="64"/>
      <c r="HQ915" s="110"/>
      <c r="HR915" s="110"/>
      <c r="HS915" s="110"/>
      <c r="HT915" s="110"/>
      <c r="HU915" s="110"/>
      <c r="HV915" s="110"/>
      <c r="HW915" s="110"/>
      <c r="HX915" s="110"/>
      <c r="HY915" s="110"/>
      <c r="HZ915" s="110"/>
      <c r="IA915" s="110"/>
      <c r="IB915" s="110"/>
      <c r="IC915" s="110"/>
      <c r="ID915" s="110"/>
      <c r="IE915" s="110"/>
      <c r="IF915" s="110"/>
      <c r="IG915" s="110"/>
    </row>
    <row r="916" spans="1:241" s="21" customFormat="1" ht="12.75" customHeight="1" hidden="1">
      <c r="A916" s="101" t="s">
        <v>63</v>
      </c>
      <c r="B916" s="120" t="s">
        <v>64</v>
      </c>
      <c r="C916" s="142" t="s">
        <v>89</v>
      </c>
      <c r="D916" s="64">
        <v>-240.45</v>
      </c>
      <c r="E916" s="64"/>
      <c r="F916" s="64"/>
      <c r="HQ916" s="110"/>
      <c r="HR916" s="110"/>
      <c r="HS916" s="110"/>
      <c r="HT916" s="110"/>
      <c r="HU916" s="110"/>
      <c r="HV916" s="110"/>
      <c r="HW916" s="110"/>
      <c r="HX916" s="110"/>
      <c r="HY916" s="110"/>
      <c r="HZ916" s="110"/>
      <c r="IA916" s="110"/>
      <c r="IB916" s="110"/>
      <c r="IC916" s="110"/>
      <c r="ID916" s="110"/>
      <c r="IE916" s="110"/>
      <c r="IF916" s="110"/>
      <c r="IG916" s="110"/>
    </row>
    <row r="917" spans="1:241" s="21" customFormat="1" ht="12.75" customHeight="1" hidden="1">
      <c r="A917" s="101" t="s">
        <v>528</v>
      </c>
      <c r="B917" s="120" t="s">
        <v>529</v>
      </c>
      <c r="C917" s="102" t="s">
        <v>87</v>
      </c>
      <c r="D917" s="64">
        <v>-6837</v>
      </c>
      <c r="E917" s="64"/>
      <c r="F917" s="64"/>
      <c r="HQ917" s="110"/>
      <c r="HR917" s="110"/>
      <c r="HS917" s="110"/>
      <c r="HT917" s="110"/>
      <c r="HU917" s="110"/>
      <c r="HV917" s="110"/>
      <c r="HW917" s="110"/>
      <c r="HX917" s="110"/>
      <c r="HY917" s="110"/>
      <c r="HZ917" s="110"/>
      <c r="IA917" s="110"/>
      <c r="IB917" s="110"/>
      <c r="IC917" s="110"/>
      <c r="ID917" s="110"/>
      <c r="IE917" s="110"/>
      <c r="IF917" s="110"/>
      <c r="IG917" s="110"/>
    </row>
    <row r="918" spans="1:241" s="21" customFormat="1" ht="12.75" customHeight="1" hidden="1">
      <c r="A918" s="101" t="s">
        <v>530</v>
      </c>
      <c r="B918" s="120" t="s">
        <v>531</v>
      </c>
      <c r="C918" s="102" t="s">
        <v>88</v>
      </c>
      <c r="D918" s="64">
        <v>-2848.75</v>
      </c>
      <c r="E918" s="64"/>
      <c r="F918" s="64"/>
      <c r="HQ918" s="110"/>
      <c r="HR918" s="110"/>
      <c r="HS918" s="110"/>
      <c r="HT918" s="110"/>
      <c r="HU918" s="110"/>
      <c r="HV918" s="110"/>
      <c r="HW918" s="110"/>
      <c r="HX918" s="110"/>
      <c r="HY918" s="110"/>
      <c r="HZ918" s="110"/>
      <c r="IA918" s="110"/>
      <c r="IB918" s="110"/>
      <c r="IC918" s="110"/>
      <c r="ID918" s="110"/>
      <c r="IE918" s="110"/>
      <c r="IF918" s="110"/>
      <c r="IG918" s="110"/>
    </row>
    <row r="919" spans="1:241" s="21" customFormat="1" ht="12.75" customHeight="1" hidden="1">
      <c r="A919" s="101" t="s">
        <v>532</v>
      </c>
      <c r="B919" s="120" t="s">
        <v>533</v>
      </c>
      <c r="C919" s="102" t="s">
        <v>89</v>
      </c>
      <c r="D919" s="64">
        <v>-1709.25</v>
      </c>
      <c r="E919" s="64"/>
      <c r="F919" s="64"/>
      <c r="HQ919" s="110"/>
      <c r="HR919" s="110"/>
      <c r="HS919" s="110"/>
      <c r="HT919" s="110"/>
      <c r="HU919" s="110"/>
      <c r="HV919" s="110"/>
      <c r="HW919" s="110"/>
      <c r="HX919" s="110"/>
      <c r="HY919" s="110"/>
      <c r="HZ919" s="110"/>
      <c r="IA919" s="110"/>
      <c r="IB919" s="110"/>
      <c r="IC919" s="110"/>
      <c r="ID919" s="110"/>
      <c r="IE919" s="110"/>
      <c r="IF919" s="110"/>
      <c r="IG919" s="110"/>
    </row>
    <row r="920" spans="1:241" s="21" customFormat="1" ht="18" customHeight="1" hidden="1">
      <c r="A920" s="101" t="s">
        <v>502</v>
      </c>
      <c r="B920" s="120" t="s">
        <v>503</v>
      </c>
      <c r="C920" s="142" t="s">
        <v>87</v>
      </c>
      <c r="D920" s="64"/>
      <c r="E920" s="64">
        <v>-4843.6</v>
      </c>
      <c r="F920" s="64"/>
      <c r="HQ920" s="110"/>
      <c r="HR920" s="110"/>
      <c r="HS920" s="110"/>
      <c r="HT920" s="110"/>
      <c r="HU920" s="110"/>
      <c r="HV920" s="110"/>
      <c r="HW920" s="110"/>
      <c r="HX920" s="110"/>
      <c r="HY920" s="110"/>
      <c r="HZ920" s="110"/>
      <c r="IA920" s="110"/>
      <c r="IB920" s="110"/>
      <c r="IC920" s="110"/>
      <c r="ID920" s="110"/>
      <c r="IE920" s="110"/>
      <c r="IF920" s="110"/>
      <c r="IG920" s="110"/>
    </row>
    <row r="921" spans="1:241" s="21" customFormat="1" ht="18" customHeight="1" hidden="1">
      <c r="A921" s="101" t="s">
        <v>504</v>
      </c>
      <c r="B921" s="120" t="s">
        <v>505</v>
      </c>
      <c r="C921" s="142" t="s">
        <v>88</v>
      </c>
      <c r="D921" s="64"/>
      <c r="E921" s="64">
        <v>-2018.21</v>
      </c>
      <c r="F921" s="64"/>
      <c r="HQ921" s="110"/>
      <c r="HR921" s="110"/>
      <c r="HS921" s="110"/>
      <c r="HT921" s="110"/>
      <c r="HU921" s="110"/>
      <c r="HV921" s="110"/>
      <c r="HW921" s="110"/>
      <c r="HX921" s="110"/>
      <c r="HY921" s="110"/>
      <c r="HZ921" s="110"/>
      <c r="IA921" s="110"/>
      <c r="IB921" s="110"/>
      <c r="IC921" s="110"/>
      <c r="ID921" s="110"/>
      <c r="IE921" s="110"/>
      <c r="IF921" s="110"/>
      <c r="IG921" s="110"/>
    </row>
    <row r="922" spans="1:241" s="21" customFormat="1" ht="18" customHeight="1" hidden="1">
      <c r="A922" s="101" t="s">
        <v>506</v>
      </c>
      <c r="B922" s="120" t="s">
        <v>507</v>
      </c>
      <c r="C922" s="142" t="s">
        <v>89</v>
      </c>
      <c r="D922" s="64"/>
      <c r="E922" s="64">
        <v>-1210.9</v>
      </c>
      <c r="F922" s="64"/>
      <c r="HQ922" s="110"/>
      <c r="HR922" s="110"/>
      <c r="HS922" s="110"/>
      <c r="HT922" s="110"/>
      <c r="HU922" s="110"/>
      <c r="HV922" s="110"/>
      <c r="HW922" s="110"/>
      <c r="HX922" s="110"/>
      <c r="HY922" s="110"/>
      <c r="HZ922" s="110"/>
      <c r="IA922" s="110"/>
      <c r="IB922" s="110"/>
      <c r="IC922" s="110"/>
      <c r="ID922" s="110"/>
      <c r="IE922" s="110"/>
      <c r="IF922" s="110"/>
      <c r="IG922" s="110"/>
    </row>
    <row r="923" spans="1:241" s="21" customFormat="1" ht="18" customHeight="1" hidden="1">
      <c r="A923" s="169" t="s">
        <v>520</v>
      </c>
      <c r="B923" s="170" t="s">
        <v>521</v>
      </c>
      <c r="C923" s="171" t="s">
        <v>87</v>
      </c>
      <c r="D923" s="64"/>
      <c r="E923" s="64">
        <v>-31713.24</v>
      </c>
      <c r="F923" s="64"/>
      <c r="HQ923" s="110"/>
      <c r="HR923" s="110"/>
      <c r="HS923" s="110"/>
      <c r="HT923" s="110"/>
      <c r="HU923" s="110"/>
      <c r="HV923" s="110"/>
      <c r="HW923" s="110"/>
      <c r="HX923" s="110"/>
      <c r="HY923" s="110"/>
      <c r="HZ923" s="110"/>
      <c r="IA923" s="110"/>
      <c r="IB923" s="110"/>
      <c r="IC923" s="110"/>
      <c r="ID923" s="110"/>
      <c r="IE923" s="110"/>
      <c r="IF923" s="110"/>
      <c r="IG923" s="110"/>
    </row>
    <row r="924" spans="1:241" s="21" customFormat="1" ht="18" customHeight="1" hidden="1">
      <c r="A924" s="169" t="s">
        <v>522</v>
      </c>
      <c r="B924" s="170" t="s">
        <v>523</v>
      </c>
      <c r="C924" s="171" t="s">
        <v>88</v>
      </c>
      <c r="D924" s="64"/>
      <c r="E924" s="64">
        <v>-13213.86</v>
      </c>
      <c r="F924" s="64"/>
      <c r="HQ924" s="110"/>
      <c r="HR924" s="110"/>
      <c r="HS924" s="110"/>
      <c r="HT924" s="110"/>
      <c r="HU924" s="110"/>
      <c r="HV924" s="110"/>
      <c r="HW924" s="110"/>
      <c r="HX924" s="110"/>
      <c r="HY924" s="110"/>
      <c r="HZ924" s="110"/>
      <c r="IA924" s="110"/>
      <c r="IB924" s="110"/>
      <c r="IC924" s="110"/>
      <c r="ID924" s="110"/>
      <c r="IE924" s="110"/>
      <c r="IF924" s="110"/>
      <c r="IG924" s="110"/>
    </row>
    <row r="925" spans="1:241" s="21" customFormat="1" ht="18" customHeight="1" hidden="1">
      <c r="A925" s="169" t="s">
        <v>524</v>
      </c>
      <c r="B925" s="170" t="s">
        <v>525</v>
      </c>
      <c r="C925" s="171" t="s">
        <v>89</v>
      </c>
      <c r="D925" s="64"/>
      <c r="E925" s="64">
        <v>-7928.31</v>
      </c>
      <c r="F925" s="64"/>
      <c r="HQ925" s="110"/>
      <c r="HR925" s="110"/>
      <c r="HS925" s="110"/>
      <c r="HT925" s="110"/>
      <c r="HU925" s="110"/>
      <c r="HV925" s="110"/>
      <c r="HW925" s="110"/>
      <c r="HX925" s="110"/>
      <c r="HY925" s="110"/>
      <c r="HZ925" s="110"/>
      <c r="IA925" s="110"/>
      <c r="IB925" s="110"/>
      <c r="IC925" s="110"/>
      <c r="ID925" s="110"/>
      <c r="IE925" s="110"/>
      <c r="IF925" s="110"/>
      <c r="IG925" s="110"/>
    </row>
    <row r="926" spans="1:241" s="21" customFormat="1" ht="18" customHeight="1" hidden="1">
      <c r="A926" s="169" t="s">
        <v>552</v>
      </c>
      <c r="B926" s="170" t="s">
        <v>1436</v>
      </c>
      <c r="C926" s="171" t="s">
        <v>87</v>
      </c>
      <c r="D926" s="64"/>
      <c r="E926" s="64">
        <v>-32.92</v>
      </c>
      <c r="F926" s="64"/>
      <c r="HQ926" s="110"/>
      <c r="HR926" s="110"/>
      <c r="HS926" s="110"/>
      <c r="HT926" s="110"/>
      <c r="HU926" s="110"/>
      <c r="HV926" s="110"/>
      <c r="HW926" s="110"/>
      <c r="HX926" s="110"/>
      <c r="HY926" s="110"/>
      <c r="HZ926" s="110"/>
      <c r="IA926" s="110"/>
      <c r="IB926" s="110"/>
      <c r="IC926" s="110"/>
      <c r="ID926" s="110"/>
      <c r="IE926" s="110"/>
      <c r="IF926" s="110"/>
      <c r="IG926" s="110"/>
    </row>
    <row r="927" spans="1:241" s="21" customFormat="1" ht="12.75" customHeight="1" hidden="1">
      <c r="A927" s="101" t="s">
        <v>571</v>
      </c>
      <c r="B927" s="120" t="s">
        <v>572</v>
      </c>
      <c r="C927" s="142" t="s">
        <v>87</v>
      </c>
      <c r="D927" s="64">
        <v>-239.11</v>
      </c>
      <c r="E927" s="64"/>
      <c r="F927" s="64"/>
      <c r="HQ927" s="110"/>
      <c r="HR927" s="110"/>
      <c r="HS927" s="110"/>
      <c r="HT927" s="110"/>
      <c r="HU927" s="110"/>
      <c r="HV927" s="110"/>
      <c r="HW927" s="110"/>
      <c r="HX927" s="110"/>
      <c r="HY927" s="110"/>
      <c r="HZ927" s="110"/>
      <c r="IA927" s="110"/>
      <c r="IB927" s="110"/>
      <c r="IC927" s="110"/>
      <c r="ID927" s="110"/>
      <c r="IE927" s="110"/>
      <c r="IF927" s="110"/>
      <c r="IG927" s="110"/>
    </row>
    <row r="928" spans="1:241" s="21" customFormat="1" ht="12.75" customHeight="1" hidden="1">
      <c r="A928" s="121" t="s">
        <v>649</v>
      </c>
      <c r="B928" s="122" t="s">
        <v>1073</v>
      </c>
      <c r="C928" s="102" t="s">
        <v>119</v>
      </c>
      <c r="D928" s="64"/>
      <c r="E928" s="64"/>
      <c r="F928" s="64"/>
      <c r="HQ928" s="110"/>
      <c r="HR928" s="110"/>
      <c r="HS928" s="110"/>
      <c r="HT928" s="110"/>
      <c r="HU928" s="110"/>
      <c r="HV928" s="110"/>
      <c r="HW928" s="110"/>
      <c r="HX928" s="110"/>
      <c r="HY928" s="110"/>
      <c r="HZ928" s="110"/>
      <c r="IA928" s="110"/>
      <c r="IB928" s="110"/>
      <c r="IC928" s="110"/>
      <c r="ID928" s="110"/>
      <c r="IE928" s="110"/>
      <c r="IF928" s="110"/>
      <c r="IG928" s="110"/>
    </row>
    <row r="929" spans="1:241" s="21" customFormat="1" ht="18" customHeight="1" hidden="1">
      <c r="A929" s="101" t="s">
        <v>385</v>
      </c>
      <c r="B929" s="120" t="s">
        <v>273</v>
      </c>
      <c r="C929" s="142" t="s">
        <v>380</v>
      </c>
      <c r="D929" s="64">
        <v>-30818.79</v>
      </c>
      <c r="E929" s="64">
        <v>-1535.67</v>
      </c>
      <c r="F929" s="64">
        <v>-34728.39</v>
      </c>
      <c r="HQ929" s="110"/>
      <c r="HR929" s="110"/>
      <c r="HS929" s="110"/>
      <c r="HT929" s="110"/>
      <c r="HU929" s="110"/>
      <c r="HV929" s="110"/>
      <c r="HW929" s="110"/>
      <c r="HX929" s="110"/>
      <c r="HY929" s="110"/>
      <c r="HZ929" s="110"/>
      <c r="IA929" s="110"/>
      <c r="IB929" s="110"/>
      <c r="IC929" s="110"/>
      <c r="ID929" s="110"/>
      <c r="IE929" s="110"/>
      <c r="IF929" s="110"/>
      <c r="IG929" s="110"/>
    </row>
    <row r="930" spans="1:241" s="21" customFormat="1" ht="12.75" customHeight="1" hidden="1">
      <c r="A930" s="101" t="s">
        <v>718</v>
      </c>
      <c r="B930" s="120" t="s">
        <v>719</v>
      </c>
      <c r="C930" s="142" t="s">
        <v>150</v>
      </c>
      <c r="D930" s="64">
        <v>-74.18</v>
      </c>
      <c r="E930" s="64"/>
      <c r="F930" s="64"/>
      <c r="HQ930" s="110"/>
      <c r="HR930" s="110"/>
      <c r="HS930" s="110"/>
      <c r="HT930" s="110"/>
      <c r="HU930" s="110"/>
      <c r="HV930" s="110"/>
      <c r="HW930" s="110"/>
      <c r="HX930" s="110"/>
      <c r="HY930" s="110"/>
      <c r="HZ930" s="110"/>
      <c r="IA930" s="110"/>
      <c r="IB930" s="110"/>
      <c r="IC930" s="110"/>
      <c r="ID930" s="110"/>
      <c r="IE930" s="110"/>
      <c r="IF930" s="110"/>
      <c r="IG930" s="110"/>
    </row>
    <row r="931" spans="1:241" s="21" customFormat="1" ht="12.75" customHeight="1" hidden="1">
      <c r="A931" s="169" t="s">
        <v>1105</v>
      </c>
      <c r="B931" s="169" t="s">
        <v>1106</v>
      </c>
      <c r="C931" s="172" t="s">
        <v>1056</v>
      </c>
      <c r="D931" s="64"/>
      <c r="E931" s="64">
        <v>-18234.89</v>
      </c>
      <c r="F931" s="64"/>
      <c r="HQ931" s="110"/>
      <c r="HR931" s="110"/>
      <c r="HS931" s="110"/>
      <c r="HT931" s="110"/>
      <c r="HU931" s="110"/>
      <c r="HV931" s="110"/>
      <c r="HW931" s="110"/>
      <c r="HX931" s="110"/>
      <c r="HY931" s="110"/>
      <c r="HZ931" s="110"/>
      <c r="IA931" s="110"/>
      <c r="IB931" s="110"/>
      <c r="IC931" s="110"/>
      <c r="ID931" s="110"/>
      <c r="IE931" s="110"/>
      <c r="IF931" s="110"/>
      <c r="IG931" s="110"/>
    </row>
    <row r="932" spans="1:241" s="21" customFormat="1" ht="12.75" customHeight="1" hidden="1">
      <c r="A932" s="101" t="s">
        <v>281</v>
      </c>
      <c r="B932" s="120" t="s">
        <v>282</v>
      </c>
      <c r="C932" s="142" t="s">
        <v>380</v>
      </c>
      <c r="D932" s="64">
        <v>-14346490.99</v>
      </c>
      <c r="E932" s="64">
        <v>-12299078.34</v>
      </c>
      <c r="F932" s="64">
        <v>-16502317.79</v>
      </c>
      <c r="HQ932" s="110"/>
      <c r="HR932" s="110"/>
      <c r="HS932" s="110"/>
      <c r="HT932" s="110"/>
      <c r="HU932" s="110"/>
      <c r="HV932" s="110"/>
      <c r="HW932" s="110"/>
      <c r="HX932" s="110"/>
      <c r="HY932" s="110"/>
      <c r="HZ932" s="110"/>
      <c r="IA932" s="110"/>
      <c r="IB932" s="110"/>
      <c r="IC932" s="110"/>
      <c r="ID932" s="110"/>
      <c r="IE932" s="110"/>
      <c r="IF932" s="110"/>
      <c r="IG932" s="110"/>
    </row>
    <row r="933" spans="1:241" s="21" customFormat="1" ht="18" customHeight="1" hidden="1">
      <c r="A933" s="101" t="s">
        <v>381</v>
      </c>
      <c r="B933" s="120" t="s">
        <v>382</v>
      </c>
      <c r="C933" s="142" t="s">
        <v>380</v>
      </c>
      <c r="D933" s="64">
        <v>-231.23</v>
      </c>
      <c r="E933" s="64">
        <v>-1087.52</v>
      </c>
      <c r="F933" s="64">
        <v>-25566.37</v>
      </c>
      <c r="HQ933" s="110"/>
      <c r="HR933" s="110"/>
      <c r="HS933" s="110"/>
      <c r="HT933" s="110"/>
      <c r="HU933" s="110"/>
      <c r="HV933" s="110"/>
      <c r="HW933" s="110"/>
      <c r="HX933" s="110"/>
      <c r="HY933" s="110"/>
      <c r="HZ933" s="110"/>
      <c r="IA933" s="110"/>
      <c r="IB933" s="110"/>
      <c r="IC933" s="110"/>
      <c r="ID933" s="110"/>
      <c r="IE933" s="110"/>
      <c r="IF933" s="110"/>
      <c r="IG933" s="110"/>
    </row>
    <row r="934" spans="1:241" s="21" customFormat="1" ht="18" customHeight="1" hidden="1">
      <c r="A934" s="101" t="s">
        <v>283</v>
      </c>
      <c r="B934" s="120" t="s">
        <v>383</v>
      </c>
      <c r="C934" s="142" t="s">
        <v>380</v>
      </c>
      <c r="D934" s="64">
        <v>-94595.67</v>
      </c>
      <c r="E934" s="64">
        <v>-1407.09</v>
      </c>
      <c r="F934" s="64">
        <v>-40968.78</v>
      </c>
      <c r="HQ934" s="110"/>
      <c r="HR934" s="110"/>
      <c r="HS934" s="110"/>
      <c r="HT934" s="110"/>
      <c r="HU934" s="110"/>
      <c r="HV934" s="110"/>
      <c r="HW934" s="110"/>
      <c r="HX934" s="110"/>
      <c r="HY934" s="110"/>
      <c r="HZ934" s="110"/>
      <c r="IA934" s="110"/>
      <c r="IB934" s="110"/>
      <c r="IC934" s="110"/>
      <c r="ID934" s="110"/>
      <c r="IE934" s="110"/>
      <c r="IF934" s="110"/>
      <c r="IG934" s="110"/>
    </row>
    <row r="935" spans="1:241" s="21" customFormat="1" ht="18" customHeight="1" hidden="1">
      <c r="A935" s="169" t="s">
        <v>1802</v>
      </c>
      <c r="B935" s="170" t="s">
        <v>1895</v>
      </c>
      <c r="C935" s="171" t="s">
        <v>380</v>
      </c>
      <c r="D935" s="64"/>
      <c r="E935" s="64">
        <v>-4731.64</v>
      </c>
      <c r="F935" s="64">
        <v>-1056098.19</v>
      </c>
      <c r="HQ935" s="110"/>
      <c r="HR935" s="110"/>
      <c r="HS935" s="110"/>
      <c r="HT935" s="110"/>
      <c r="HU935" s="110"/>
      <c r="HV935" s="110"/>
      <c r="HW935" s="110"/>
      <c r="HX935" s="110"/>
      <c r="HY935" s="110"/>
      <c r="HZ935" s="110"/>
      <c r="IA935" s="110"/>
      <c r="IB935" s="110"/>
      <c r="IC935" s="110"/>
      <c r="ID935" s="110"/>
      <c r="IE935" s="110"/>
      <c r="IF935" s="110"/>
      <c r="IG935" s="110"/>
    </row>
    <row r="936" spans="1:241" s="21" customFormat="1" ht="12.75" customHeight="1" hidden="1">
      <c r="A936" s="101" t="s">
        <v>1381</v>
      </c>
      <c r="B936" s="120" t="s">
        <v>1380</v>
      </c>
      <c r="C936" s="142" t="s">
        <v>380</v>
      </c>
      <c r="D936" s="64">
        <v>-157002.21</v>
      </c>
      <c r="E936" s="64">
        <v>-640819.86</v>
      </c>
      <c r="F936" s="64">
        <v>-247297.59</v>
      </c>
      <c r="HQ936" s="110"/>
      <c r="HR936" s="110"/>
      <c r="HS936" s="110"/>
      <c r="HT936" s="110"/>
      <c r="HU936" s="110"/>
      <c r="HV936" s="110"/>
      <c r="HW936" s="110"/>
      <c r="HX936" s="110"/>
      <c r="HY936" s="110"/>
      <c r="HZ936" s="110"/>
      <c r="IA936" s="110"/>
      <c r="IB936" s="110"/>
      <c r="IC936" s="110"/>
      <c r="ID936" s="110"/>
      <c r="IE936" s="110"/>
      <c r="IF936" s="110"/>
      <c r="IG936" s="110"/>
    </row>
    <row r="937" spans="1:241" s="21" customFormat="1" ht="11.25" customHeight="1" hidden="1">
      <c r="A937" s="101" t="s">
        <v>936</v>
      </c>
      <c r="B937" s="120" t="s">
        <v>937</v>
      </c>
      <c r="C937" s="142" t="s">
        <v>87</v>
      </c>
      <c r="D937" s="64">
        <v>-749.98</v>
      </c>
      <c r="E937" s="64"/>
      <c r="F937" s="64"/>
      <c r="HQ937" s="110"/>
      <c r="HR937" s="110"/>
      <c r="HS937" s="110"/>
      <c r="HT937" s="110"/>
      <c r="HU937" s="110"/>
      <c r="HV937" s="110"/>
      <c r="HW937" s="110"/>
      <c r="HX937" s="110"/>
      <c r="HY937" s="110"/>
      <c r="HZ937" s="110"/>
      <c r="IA937" s="110"/>
      <c r="IB937" s="110"/>
      <c r="IC937" s="110"/>
      <c r="ID937" s="110"/>
      <c r="IE937" s="110"/>
      <c r="IF937" s="110"/>
      <c r="IG937" s="110"/>
    </row>
    <row r="938" spans="1:241" s="21" customFormat="1" ht="11.25" customHeight="1" hidden="1">
      <c r="A938" s="101" t="s">
        <v>938</v>
      </c>
      <c r="B938" s="120" t="s">
        <v>939</v>
      </c>
      <c r="C938" s="142" t="s">
        <v>88</v>
      </c>
      <c r="D938" s="64">
        <v>-303.95</v>
      </c>
      <c r="E938" s="64"/>
      <c r="F938" s="64"/>
      <c r="HQ938" s="110"/>
      <c r="HR938" s="110"/>
      <c r="HS938" s="110"/>
      <c r="HT938" s="110"/>
      <c r="HU938" s="110"/>
      <c r="HV938" s="110"/>
      <c r="HW938" s="110"/>
      <c r="HX938" s="110"/>
      <c r="HY938" s="110"/>
      <c r="HZ938" s="110"/>
      <c r="IA938" s="110"/>
      <c r="IB938" s="110"/>
      <c r="IC938" s="110"/>
      <c r="ID938" s="110"/>
      <c r="IE938" s="110"/>
      <c r="IF938" s="110"/>
      <c r="IG938" s="110"/>
    </row>
    <row r="939" spans="1:241" s="21" customFormat="1" ht="11.25" customHeight="1" hidden="1">
      <c r="A939" s="101" t="s">
        <v>940</v>
      </c>
      <c r="B939" s="120" t="s">
        <v>941</v>
      </c>
      <c r="C939" s="142" t="s">
        <v>89</v>
      </c>
      <c r="D939" s="64">
        <v>-182.36</v>
      </c>
      <c r="E939" s="64"/>
      <c r="F939" s="64"/>
      <c r="HQ939" s="110"/>
      <c r="HR939" s="110"/>
      <c r="HS939" s="110"/>
      <c r="HT939" s="110"/>
      <c r="HU939" s="110"/>
      <c r="HV939" s="110"/>
      <c r="HW939" s="110"/>
      <c r="HX939" s="110"/>
      <c r="HY939" s="110"/>
      <c r="HZ939" s="110"/>
      <c r="IA939" s="110"/>
      <c r="IB939" s="110"/>
      <c r="IC939" s="110"/>
      <c r="ID939" s="110"/>
      <c r="IE939" s="110"/>
      <c r="IF939" s="110"/>
      <c r="IG939" s="110"/>
    </row>
    <row r="940" spans="1:241" s="21" customFormat="1" ht="12.75" customHeight="1" hidden="1">
      <c r="A940" s="101" t="s">
        <v>951</v>
      </c>
      <c r="B940" s="120" t="s">
        <v>952</v>
      </c>
      <c r="C940" s="142" t="s">
        <v>87</v>
      </c>
      <c r="D940" s="64"/>
      <c r="E940" s="64"/>
      <c r="F940" s="64"/>
      <c r="HQ940" s="110"/>
      <c r="HR940" s="110"/>
      <c r="HS940" s="110"/>
      <c r="HT940" s="110"/>
      <c r="HU940" s="110"/>
      <c r="HV940" s="110"/>
      <c r="HW940" s="110"/>
      <c r="HX940" s="110"/>
      <c r="HY940" s="110"/>
      <c r="HZ940" s="110"/>
      <c r="IA940" s="110"/>
      <c r="IB940" s="110"/>
      <c r="IC940" s="110"/>
      <c r="ID940" s="110"/>
      <c r="IE940" s="110"/>
      <c r="IF940" s="110"/>
      <c r="IG940" s="110"/>
    </row>
    <row r="941" spans="1:241" s="21" customFormat="1" ht="18" customHeight="1" hidden="1">
      <c r="A941" s="101" t="s">
        <v>1757</v>
      </c>
      <c r="B941" s="120" t="s">
        <v>1861</v>
      </c>
      <c r="C941" s="142" t="s">
        <v>87</v>
      </c>
      <c r="D941" s="64">
        <v>-98.72</v>
      </c>
      <c r="E941" s="64"/>
      <c r="F941" s="64">
        <v>-6.79</v>
      </c>
      <c r="HQ941" s="110"/>
      <c r="HR941" s="110"/>
      <c r="HS941" s="110"/>
      <c r="HT941" s="110"/>
      <c r="HU941" s="110"/>
      <c r="HV941" s="110"/>
      <c r="HW941" s="110"/>
      <c r="HX941" s="110"/>
      <c r="HY941" s="110"/>
      <c r="HZ941" s="110"/>
      <c r="IA941" s="110"/>
      <c r="IB941" s="110"/>
      <c r="IC941" s="110"/>
      <c r="ID941" s="110"/>
      <c r="IE941" s="110"/>
      <c r="IF941" s="110"/>
      <c r="IG941" s="110"/>
    </row>
    <row r="942" spans="1:241" s="21" customFormat="1" ht="18" customHeight="1" hidden="1">
      <c r="A942" s="101" t="s">
        <v>1765</v>
      </c>
      <c r="B942" s="120" t="s">
        <v>1862</v>
      </c>
      <c r="C942" s="142" t="s">
        <v>87</v>
      </c>
      <c r="D942" s="64">
        <v>-3.49</v>
      </c>
      <c r="E942" s="64"/>
      <c r="F942" s="64"/>
      <c r="HQ942" s="110"/>
      <c r="HR942" s="110"/>
      <c r="HS942" s="110"/>
      <c r="HT942" s="110"/>
      <c r="HU942" s="110"/>
      <c r="HV942" s="110"/>
      <c r="HW942" s="110"/>
      <c r="HX942" s="110"/>
      <c r="HY942" s="110"/>
      <c r="HZ942" s="110"/>
      <c r="IA942" s="110"/>
      <c r="IB942" s="110"/>
      <c r="IC942" s="110"/>
      <c r="ID942" s="110"/>
      <c r="IE942" s="110"/>
      <c r="IF942" s="110"/>
      <c r="IG942" s="110"/>
    </row>
    <row r="943" spans="1:241" s="21" customFormat="1" ht="13.5" customHeight="1" hidden="1">
      <c r="A943" s="169" t="s">
        <v>1979</v>
      </c>
      <c r="B943" s="170" t="s">
        <v>1980</v>
      </c>
      <c r="C943" s="171" t="s">
        <v>91</v>
      </c>
      <c r="D943" s="64"/>
      <c r="E943" s="64"/>
      <c r="F943" s="64">
        <v>-135.97</v>
      </c>
      <c r="HQ943" s="110"/>
      <c r="HR943" s="110"/>
      <c r="HS943" s="110"/>
      <c r="HT943" s="110"/>
      <c r="HU943" s="110"/>
      <c r="HV943" s="110"/>
      <c r="HW943" s="110"/>
      <c r="HX943" s="110"/>
      <c r="HY943" s="110"/>
      <c r="HZ943" s="110"/>
      <c r="IA943" s="110"/>
      <c r="IB943" s="110"/>
      <c r="IC943" s="110"/>
      <c r="ID943" s="110"/>
      <c r="IE943" s="110"/>
      <c r="IF943" s="110"/>
      <c r="IG943" s="110"/>
    </row>
    <row r="944" spans="1:241" s="21" customFormat="1" ht="13.5" customHeight="1" hidden="1">
      <c r="A944" s="101" t="s">
        <v>1241</v>
      </c>
      <c r="B944" s="120" t="s">
        <v>1242</v>
      </c>
      <c r="C944" s="142" t="s">
        <v>87</v>
      </c>
      <c r="D944" s="64">
        <v>-490.03</v>
      </c>
      <c r="E944" s="64"/>
      <c r="F944" s="64">
        <v>-0.05</v>
      </c>
      <c r="HQ944" s="110"/>
      <c r="HR944" s="110"/>
      <c r="HS944" s="110"/>
      <c r="HT944" s="110"/>
      <c r="HU944" s="110"/>
      <c r="HV944" s="110"/>
      <c r="HW944" s="110"/>
      <c r="HX944" s="110"/>
      <c r="HY944" s="110"/>
      <c r="HZ944" s="110"/>
      <c r="IA944" s="110"/>
      <c r="IB944" s="110"/>
      <c r="IC944" s="110"/>
      <c r="ID944" s="110"/>
      <c r="IE944" s="110"/>
      <c r="IF944" s="110"/>
      <c r="IG944" s="110"/>
    </row>
    <row r="945" spans="1:241" s="21" customFormat="1" ht="13.5" customHeight="1" hidden="1">
      <c r="A945" s="101" t="s">
        <v>1248</v>
      </c>
      <c r="B945" s="120" t="s">
        <v>1745</v>
      </c>
      <c r="C945" s="142" t="s">
        <v>91</v>
      </c>
      <c r="D945" s="64">
        <v>-150</v>
      </c>
      <c r="E945" s="64"/>
      <c r="F945" s="64"/>
      <c r="HQ945" s="110"/>
      <c r="HR945" s="110"/>
      <c r="HS945" s="110"/>
      <c r="HT945" s="110"/>
      <c r="HU945" s="110"/>
      <c r="HV945" s="110"/>
      <c r="HW945" s="110"/>
      <c r="HX945" s="110"/>
      <c r="HY945" s="110"/>
      <c r="HZ945" s="110"/>
      <c r="IA945" s="110"/>
      <c r="IB945" s="110"/>
      <c r="IC945" s="110"/>
      <c r="ID945" s="110"/>
      <c r="IE945" s="110"/>
      <c r="IF945" s="110"/>
      <c r="IG945" s="110"/>
    </row>
    <row r="946" spans="1:241" s="21" customFormat="1" ht="13.5" customHeight="1" hidden="1">
      <c r="A946" s="101" t="s">
        <v>977</v>
      </c>
      <c r="B946" s="120" t="s">
        <v>978</v>
      </c>
      <c r="C946" s="142" t="s">
        <v>87</v>
      </c>
      <c r="D946" s="64">
        <v>-595.97</v>
      </c>
      <c r="E946" s="64"/>
      <c r="F946" s="64"/>
      <c r="HQ946" s="110"/>
      <c r="HR946" s="110"/>
      <c r="HS946" s="110"/>
      <c r="HT946" s="110"/>
      <c r="HU946" s="110"/>
      <c r="HV946" s="110"/>
      <c r="HW946" s="110"/>
      <c r="HX946" s="110"/>
      <c r="HY946" s="110"/>
      <c r="HZ946" s="110"/>
      <c r="IA946" s="110"/>
      <c r="IB946" s="110"/>
      <c r="IC946" s="110"/>
      <c r="ID946" s="110"/>
      <c r="IE946" s="110"/>
      <c r="IF946" s="110"/>
      <c r="IG946" s="110"/>
    </row>
    <row r="947" spans="1:241" s="21" customFormat="1" ht="12.75" customHeight="1" hidden="1">
      <c r="A947" s="101" t="s">
        <v>979</v>
      </c>
      <c r="B947" s="120" t="s">
        <v>980</v>
      </c>
      <c r="C947" s="142" t="s">
        <v>88</v>
      </c>
      <c r="D947" s="64">
        <v>-248.35</v>
      </c>
      <c r="E947" s="64"/>
      <c r="F947" s="64"/>
      <c r="HQ947" s="110"/>
      <c r="HR947" s="110"/>
      <c r="HS947" s="110"/>
      <c r="HT947" s="110"/>
      <c r="HU947" s="110"/>
      <c r="HV947" s="110"/>
      <c r="HW947" s="110"/>
      <c r="HX947" s="110"/>
      <c r="HY947" s="110"/>
      <c r="HZ947" s="110"/>
      <c r="IA947" s="110"/>
      <c r="IB947" s="110"/>
      <c r="IC947" s="110"/>
      <c r="ID947" s="110"/>
      <c r="IE947" s="110"/>
      <c r="IF947" s="110"/>
      <c r="IG947" s="110"/>
    </row>
    <row r="948" spans="1:241" s="21" customFormat="1" ht="12.75" customHeight="1" hidden="1">
      <c r="A948" s="101" t="s">
        <v>981</v>
      </c>
      <c r="B948" s="120" t="s">
        <v>982</v>
      </c>
      <c r="C948" s="142" t="s">
        <v>89</v>
      </c>
      <c r="D948" s="64">
        <v>-149.02</v>
      </c>
      <c r="E948" s="64"/>
      <c r="F948" s="64"/>
      <c r="HQ948" s="110"/>
      <c r="HR948" s="110"/>
      <c r="HS948" s="110"/>
      <c r="HT948" s="110"/>
      <c r="HU948" s="110"/>
      <c r="HV948" s="110"/>
      <c r="HW948" s="110"/>
      <c r="HX948" s="110"/>
      <c r="HY948" s="110"/>
      <c r="HZ948" s="110"/>
      <c r="IA948" s="110"/>
      <c r="IB948" s="110"/>
      <c r="IC948" s="110"/>
      <c r="ID948" s="110"/>
      <c r="IE948" s="110"/>
      <c r="IF948" s="110"/>
      <c r="IG948" s="110"/>
    </row>
    <row r="949" spans="1:241" s="21" customFormat="1" ht="18" customHeight="1" hidden="1">
      <c r="A949" s="101" t="s">
        <v>1762</v>
      </c>
      <c r="B949" s="120" t="s">
        <v>1846</v>
      </c>
      <c r="C949" s="142" t="s">
        <v>87</v>
      </c>
      <c r="D949" s="64">
        <v>-274.68</v>
      </c>
      <c r="E949" s="64"/>
      <c r="F949" s="64">
        <v>-9.3</v>
      </c>
      <c r="HQ949" s="110"/>
      <c r="HR949" s="110"/>
      <c r="HS949" s="110"/>
      <c r="HT949" s="110"/>
      <c r="HU949" s="110"/>
      <c r="HV949" s="110"/>
      <c r="HW949" s="110"/>
      <c r="HX949" s="110"/>
      <c r="HY949" s="110"/>
      <c r="HZ949" s="110"/>
      <c r="IA949" s="110"/>
      <c r="IB949" s="110"/>
      <c r="IC949" s="110"/>
      <c r="ID949" s="110"/>
      <c r="IE949" s="110"/>
      <c r="IF949" s="110"/>
      <c r="IG949" s="110"/>
    </row>
    <row r="950" spans="1:241" s="21" customFormat="1" ht="18" customHeight="1" hidden="1">
      <c r="A950" s="101" t="s">
        <v>1763</v>
      </c>
      <c r="B950" s="120" t="s">
        <v>1847</v>
      </c>
      <c r="C950" s="142" t="s">
        <v>87</v>
      </c>
      <c r="D950" s="64">
        <v>-86.97</v>
      </c>
      <c r="E950" s="64"/>
      <c r="F950" s="64"/>
      <c r="HQ950" s="110"/>
      <c r="HR950" s="110"/>
      <c r="HS950" s="110"/>
      <c r="HT950" s="110"/>
      <c r="HU950" s="110"/>
      <c r="HV950" s="110"/>
      <c r="HW950" s="110"/>
      <c r="HX950" s="110"/>
      <c r="HY950" s="110"/>
      <c r="HZ950" s="110"/>
      <c r="IA950" s="110"/>
      <c r="IB950" s="110"/>
      <c r="IC950" s="110"/>
      <c r="ID950" s="110"/>
      <c r="IE950" s="110"/>
      <c r="IF950" s="110"/>
      <c r="IG950" s="110"/>
    </row>
    <row r="951" spans="1:241" s="21" customFormat="1" ht="27" customHeight="1" hidden="1">
      <c r="A951" s="101" t="s">
        <v>1003</v>
      </c>
      <c r="B951" s="120" t="s">
        <v>1004</v>
      </c>
      <c r="C951" s="142" t="s">
        <v>87</v>
      </c>
      <c r="D951" s="64">
        <v>-544.48</v>
      </c>
      <c r="E951" s="64"/>
      <c r="F951" s="64"/>
      <c r="HQ951" s="110"/>
      <c r="HR951" s="110"/>
      <c r="HS951" s="110"/>
      <c r="HT951" s="110"/>
      <c r="HU951" s="110"/>
      <c r="HV951" s="110"/>
      <c r="HW951" s="110"/>
      <c r="HX951" s="110"/>
      <c r="HY951" s="110"/>
      <c r="HZ951" s="110"/>
      <c r="IA951" s="110"/>
      <c r="IB951" s="110"/>
      <c r="IC951" s="110"/>
      <c r="ID951" s="110"/>
      <c r="IE951" s="110"/>
      <c r="IF951" s="110"/>
      <c r="IG951" s="110"/>
    </row>
    <row r="952" spans="1:241" s="21" customFormat="1" ht="12.75" customHeight="1" hidden="1">
      <c r="A952" s="101" t="s">
        <v>1009</v>
      </c>
      <c r="B952" s="120" t="s">
        <v>1010</v>
      </c>
      <c r="C952" s="142" t="s">
        <v>87</v>
      </c>
      <c r="D952" s="64">
        <v>-67.9</v>
      </c>
      <c r="E952" s="64">
        <v>-26.06</v>
      </c>
      <c r="F952" s="64">
        <v>-3.32</v>
      </c>
      <c r="HQ952" s="110"/>
      <c r="HR952" s="110"/>
      <c r="HS952" s="110"/>
      <c r="HT952" s="110"/>
      <c r="HU952" s="110"/>
      <c r="HV952" s="110"/>
      <c r="HW952" s="110"/>
      <c r="HX952" s="110"/>
      <c r="HY952" s="110"/>
      <c r="HZ952" s="110"/>
      <c r="IA952" s="110"/>
      <c r="IB952" s="110"/>
      <c r="IC952" s="110"/>
      <c r="ID952" s="110"/>
      <c r="IE952" s="110"/>
      <c r="IF952" s="110"/>
      <c r="IG952" s="110"/>
    </row>
    <row r="953" spans="1:241" s="21" customFormat="1" ht="12.75">
      <c r="A953" s="101"/>
      <c r="B953" s="161" t="s">
        <v>1391</v>
      </c>
      <c r="C953" s="142"/>
      <c r="D953" s="76">
        <f>SUM(D681+D688+D702+D795+D913+D866)</f>
        <v>-55555476.599999994</v>
      </c>
      <c r="E953" s="76">
        <f>SUM(E681+E688+E702+E795+E913+E866)</f>
        <v>-57534975.63999999</v>
      </c>
      <c r="F953" s="76">
        <f>SUM(F681+F688+F702+F795+F913+F866)</f>
        <v>-62206155.25</v>
      </c>
      <c r="HQ953" s="110"/>
      <c r="HR953" s="110"/>
      <c r="HS953" s="110"/>
      <c r="HT953" s="110"/>
      <c r="HU953" s="110"/>
      <c r="HV953" s="110"/>
      <c r="HW953" s="110"/>
      <c r="HX953" s="110"/>
      <c r="HY953" s="110"/>
      <c r="HZ953" s="110"/>
      <c r="IA953" s="110"/>
      <c r="IB953" s="110"/>
      <c r="IC953" s="110"/>
      <c r="ID953" s="110"/>
      <c r="IE953" s="110"/>
      <c r="IF953" s="110"/>
      <c r="IG953" s="110"/>
    </row>
    <row r="954" spans="1:6" ht="12.75">
      <c r="A954" s="125"/>
      <c r="B954" s="126" t="s">
        <v>84</v>
      </c>
      <c r="C954" s="127"/>
      <c r="D954" s="76">
        <f>SUM(D2+D604+D667+D953)</f>
        <v>540226922.51</v>
      </c>
      <c r="E954" s="76">
        <f>SUM(E2+E604+E667+E953)</f>
        <v>605545334.3399999</v>
      </c>
      <c r="F954" s="76">
        <f>SUM(F2+F604+F667+F953)</f>
        <v>643926206.853</v>
      </c>
    </row>
  </sheetData>
  <sheetProtection/>
  <printOptions horizontalCentered="1"/>
  <pageMargins left="0.4330708661417323" right="0.2362204724409449" top="0.9448818897637796" bottom="0.2362204724409449" header="0.35433070866141736" footer="0.15748031496062992"/>
  <pageSetup fitToHeight="0" fitToWidth="1" horizontalDpi="600" verticalDpi="600" orientation="portrait" paperSize="9" r:id="rId1"/>
  <headerFooter alignWithMargins="0">
    <oddHeader>&amp;CPREFEITURA MUNICIPAL DE SANTA MARIA&amp;12
&amp;10SECRETARIA DE MUNICÍPIO DAS FINANÇAS
LDO 2019</oddHeader>
  </headerFooter>
  <colBreaks count="2" manualBreakCount="2">
    <brk id="163" max="65535" man="1"/>
    <brk id="203" max="8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N537"/>
  <sheetViews>
    <sheetView tabSelected="1" zoomScale="120" zoomScaleNormal="120" zoomScalePageLayoutView="0" workbookViewId="0" topLeftCell="A1">
      <pane xSplit="4" ySplit="1" topLeftCell="E49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499" sqref="A499:IV502"/>
    </sheetView>
  </sheetViews>
  <sheetFormatPr defaultColWidth="11.57421875" defaultRowHeight="12.75"/>
  <cols>
    <col min="1" max="1" width="16.57421875" style="146" customWidth="1"/>
    <col min="2" max="2" width="4.57421875" style="146" hidden="1" customWidth="1"/>
    <col min="3" max="3" width="40.57421875" style="166" customWidth="1"/>
    <col min="4" max="4" width="7.57421875" style="166" customWidth="1"/>
    <col min="5" max="8" width="12.8515625" style="78" customWidth="1"/>
    <col min="9" max="10" width="12.7109375" style="111" customWidth="1"/>
    <col min="11" max="11" width="12.8515625" style="111" customWidth="1"/>
    <col min="12" max="227" width="11.57421875" style="111" customWidth="1"/>
    <col min="228" max="16384" width="11.57421875" style="110" customWidth="1"/>
  </cols>
  <sheetData>
    <row r="1" spans="1:244" s="107" customFormat="1" ht="12" customHeight="1">
      <c r="A1" s="123"/>
      <c r="B1" s="123"/>
      <c r="C1" s="124" t="s">
        <v>219</v>
      </c>
      <c r="D1" s="124" t="s">
        <v>364</v>
      </c>
      <c r="E1" s="123" t="s">
        <v>1736</v>
      </c>
      <c r="F1" s="123" t="s">
        <v>1786</v>
      </c>
      <c r="G1" s="123" t="s">
        <v>1944</v>
      </c>
      <c r="H1" s="123" t="s">
        <v>2718</v>
      </c>
      <c r="HT1" s="108"/>
      <c r="HU1" s="108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10"/>
      <c r="IH1" s="110"/>
      <c r="II1" s="110"/>
      <c r="IJ1" s="110"/>
    </row>
    <row r="2" spans="1:8" ht="12.75">
      <c r="A2" s="125" t="s">
        <v>2002</v>
      </c>
      <c r="B2" s="125"/>
      <c r="C2" s="126" t="s">
        <v>50</v>
      </c>
      <c r="D2" s="127"/>
      <c r="E2" s="76">
        <f>SUM(E3+E118+E152+E239+E250+E398)</f>
        <v>623149920</v>
      </c>
      <c r="F2" s="76">
        <f>SUM(F3+F118+F152+F239+F250+F398)</f>
        <v>643719550</v>
      </c>
      <c r="G2" s="76">
        <f>SUM(G3+G118+G152+G239+G250+G398)</f>
        <v>664028000</v>
      </c>
      <c r="H2" s="76">
        <f>SUM(H3+H118+H152+H239+H250+H398)</f>
        <v>682849800</v>
      </c>
    </row>
    <row r="3" spans="1:8" ht="12.75">
      <c r="A3" s="128" t="s">
        <v>2003</v>
      </c>
      <c r="B3" s="128"/>
      <c r="C3" s="129" t="s">
        <v>2004</v>
      </c>
      <c r="D3" s="130"/>
      <c r="E3" s="131">
        <f>SUM(E4+E77)</f>
        <v>198713770</v>
      </c>
      <c r="F3" s="131">
        <f>SUM(F4+F77)</f>
        <v>204690950</v>
      </c>
      <c r="G3" s="131">
        <f>SUM(G4+G77)</f>
        <v>210825000</v>
      </c>
      <c r="H3" s="131">
        <f>SUM(H4+H77)</f>
        <v>216934700</v>
      </c>
    </row>
    <row r="4" spans="1:8" ht="12.75">
      <c r="A4" s="132" t="s">
        <v>2005</v>
      </c>
      <c r="B4" s="132"/>
      <c r="C4" s="133" t="s">
        <v>54</v>
      </c>
      <c r="D4" s="134"/>
      <c r="E4" s="131">
        <f>SUM(E5+E31)</f>
        <v>177040500</v>
      </c>
      <c r="F4" s="131">
        <f>SUM(F5+F31)</f>
        <v>182350000</v>
      </c>
      <c r="G4" s="131">
        <f>SUM(G5+G31)</f>
        <v>187801100</v>
      </c>
      <c r="H4" s="131">
        <f>SUM(H5+H31)</f>
        <v>193450200</v>
      </c>
    </row>
    <row r="5" spans="1:244" s="21" customFormat="1" ht="22.5">
      <c r="A5" s="103" t="s">
        <v>2006</v>
      </c>
      <c r="B5" s="103"/>
      <c r="C5" s="119" t="s">
        <v>66</v>
      </c>
      <c r="D5" s="139"/>
      <c r="E5" s="62">
        <f>E6</f>
        <v>30957500</v>
      </c>
      <c r="F5" s="62">
        <f>F6</f>
        <v>31881000</v>
      </c>
      <c r="G5" s="62">
        <f>G6</f>
        <v>32825000</v>
      </c>
      <c r="H5" s="62">
        <f>H6</f>
        <v>33820000</v>
      </c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</row>
    <row r="6" spans="1:8" ht="12.75">
      <c r="A6" s="135" t="s">
        <v>2007</v>
      </c>
      <c r="B6" s="135"/>
      <c r="C6" s="136" t="s">
        <v>2008</v>
      </c>
      <c r="D6" s="137"/>
      <c r="E6" s="138">
        <f>SUM(E7+E25)</f>
        <v>30957500</v>
      </c>
      <c r="F6" s="138">
        <f>SUM(F7+F25)</f>
        <v>31881000</v>
      </c>
      <c r="G6" s="138">
        <f>SUM(G7+G25)</f>
        <v>32825000</v>
      </c>
      <c r="H6" s="138">
        <f>SUM(H7+H25)</f>
        <v>33820000</v>
      </c>
    </row>
    <row r="7" spans="1:244" s="21" customFormat="1" ht="12.75">
      <c r="A7" s="103" t="s">
        <v>2009</v>
      </c>
      <c r="B7" s="103"/>
      <c r="C7" s="119" t="s">
        <v>2010</v>
      </c>
      <c r="D7" s="139"/>
      <c r="E7" s="62">
        <f>E8</f>
        <v>30337000</v>
      </c>
      <c r="F7" s="62">
        <f>F8</f>
        <v>31241000</v>
      </c>
      <c r="G7" s="62">
        <f>G8</f>
        <v>32165000</v>
      </c>
      <c r="H7" s="62">
        <f>H8</f>
        <v>33140000</v>
      </c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</row>
    <row r="8" spans="1:244" s="21" customFormat="1" ht="22.5">
      <c r="A8" s="103" t="s">
        <v>2011</v>
      </c>
      <c r="B8" s="103"/>
      <c r="C8" s="119" t="s">
        <v>2012</v>
      </c>
      <c r="D8" s="139"/>
      <c r="E8" s="62">
        <f>SUM(E9+E13+E17+E21)</f>
        <v>30337000</v>
      </c>
      <c r="F8" s="62">
        <f>SUM(F9+F13+F17+F21)</f>
        <v>31241000</v>
      </c>
      <c r="G8" s="62">
        <f>SUM(G9+G13+G17+G21)</f>
        <v>32165000</v>
      </c>
      <c r="H8" s="62">
        <f>SUM(H9+H13+H17+H21)</f>
        <v>33140000</v>
      </c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</row>
    <row r="9" spans="1:244" s="140" customFormat="1" ht="22.5">
      <c r="A9" s="103" t="s">
        <v>2013</v>
      </c>
      <c r="B9" s="103"/>
      <c r="C9" s="119" t="s">
        <v>2014</v>
      </c>
      <c r="D9" s="139"/>
      <c r="E9" s="62">
        <f>SUM(E10:E12)</f>
        <v>19307000</v>
      </c>
      <c r="F9" s="62">
        <f>SUM(F10:F12)</f>
        <v>19880000</v>
      </c>
      <c r="G9" s="62">
        <f>SUM(G10:G12)</f>
        <v>20470000</v>
      </c>
      <c r="H9" s="62">
        <f>SUM(H10:H12)</f>
        <v>21090000</v>
      </c>
      <c r="HT9" s="198"/>
      <c r="HU9" s="198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</row>
    <row r="10" spans="1:227" s="141" customFormat="1" ht="18" hidden="1">
      <c r="A10" s="101" t="s">
        <v>2015</v>
      </c>
      <c r="B10" s="101"/>
      <c r="C10" s="120" t="s">
        <v>2016</v>
      </c>
      <c r="D10" s="142" t="s">
        <v>87</v>
      </c>
      <c r="E10" s="64">
        <v>11584200</v>
      </c>
      <c r="F10" s="64">
        <v>11928000</v>
      </c>
      <c r="G10" s="64">
        <v>12282000</v>
      </c>
      <c r="H10" s="64">
        <v>12654000</v>
      </c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</row>
    <row r="11" spans="1:227" s="141" customFormat="1" ht="18" hidden="1">
      <c r="A11" s="101" t="s">
        <v>2017</v>
      </c>
      <c r="B11" s="101"/>
      <c r="C11" s="120" t="s">
        <v>2019</v>
      </c>
      <c r="D11" s="142" t="s">
        <v>88</v>
      </c>
      <c r="E11" s="64">
        <v>4826750</v>
      </c>
      <c r="F11" s="64">
        <v>4970000</v>
      </c>
      <c r="G11" s="64">
        <v>5117500</v>
      </c>
      <c r="H11" s="64">
        <v>5272500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</row>
    <row r="12" spans="1:227" s="141" customFormat="1" ht="18" hidden="1">
      <c r="A12" s="101" t="s">
        <v>2018</v>
      </c>
      <c r="B12" s="101"/>
      <c r="C12" s="120" t="s">
        <v>2020</v>
      </c>
      <c r="D12" s="142" t="s">
        <v>89</v>
      </c>
      <c r="E12" s="64">
        <v>2896050</v>
      </c>
      <c r="F12" s="64">
        <v>2982000</v>
      </c>
      <c r="G12" s="64">
        <v>3070500</v>
      </c>
      <c r="H12" s="64">
        <v>3163500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</row>
    <row r="13" spans="1:244" s="140" customFormat="1" ht="22.5">
      <c r="A13" s="103" t="s">
        <v>2022</v>
      </c>
      <c r="B13" s="103"/>
      <c r="C13" s="119" t="s">
        <v>2021</v>
      </c>
      <c r="D13" s="139"/>
      <c r="E13" s="62">
        <f>SUM(E14:E16)</f>
        <v>938000</v>
      </c>
      <c r="F13" s="62">
        <f>SUM(F14:F16)</f>
        <v>966000</v>
      </c>
      <c r="G13" s="62">
        <f>SUM(G14:G16)</f>
        <v>995000</v>
      </c>
      <c r="H13" s="62">
        <f>SUM(H14:H16)</f>
        <v>1025000</v>
      </c>
      <c r="HT13" s="198"/>
      <c r="HU13" s="198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</row>
    <row r="14" spans="1:227" s="141" customFormat="1" ht="12.75" hidden="1">
      <c r="A14" s="101" t="s">
        <v>2023</v>
      </c>
      <c r="B14" s="101"/>
      <c r="C14" s="120" t="s">
        <v>479</v>
      </c>
      <c r="D14" s="142" t="s">
        <v>87</v>
      </c>
      <c r="E14" s="64">
        <v>562800</v>
      </c>
      <c r="F14" s="64">
        <v>579600</v>
      </c>
      <c r="G14" s="64">
        <v>597000</v>
      </c>
      <c r="H14" s="64">
        <v>615000</v>
      </c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</row>
    <row r="15" spans="1:227" s="141" customFormat="1" ht="12.75" hidden="1">
      <c r="A15" s="101" t="s">
        <v>2024</v>
      </c>
      <c r="B15" s="101"/>
      <c r="C15" s="120" t="s">
        <v>481</v>
      </c>
      <c r="D15" s="142" t="s">
        <v>88</v>
      </c>
      <c r="E15" s="64">
        <v>234500</v>
      </c>
      <c r="F15" s="64">
        <v>241500</v>
      </c>
      <c r="G15" s="64">
        <v>248750</v>
      </c>
      <c r="H15" s="64">
        <v>256250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</row>
    <row r="16" spans="1:227" s="141" customFormat="1" ht="12.75" hidden="1">
      <c r="A16" s="101" t="s">
        <v>2025</v>
      </c>
      <c r="B16" s="101"/>
      <c r="C16" s="120" t="s">
        <v>483</v>
      </c>
      <c r="D16" s="142" t="s">
        <v>89</v>
      </c>
      <c r="E16" s="64">
        <v>140700</v>
      </c>
      <c r="F16" s="64">
        <v>144900</v>
      </c>
      <c r="G16" s="64">
        <v>149250</v>
      </c>
      <c r="H16" s="64">
        <v>153750</v>
      </c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</row>
    <row r="17" spans="1:244" s="140" customFormat="1" ht="22.5">
      <c r="A17" s="103" t="s">
        <v>2027</v>
      </c>
      <c r="B17" s="103"/>
      <c r="C17" s="119" t="s">
        <v>2026</v>
      </c>
      <c r="D17" s="139"/>
      <c r="E17" s="62">
        <f>SUM(E18:E20)</f>
        <v>9675000</v>
      </c>
      <c r="F17" s="62">
        <f>SUM(F18:F20)</f>
        <v>9965000</v>
      </c>
      <c r="G17" s="62">
        <f>SUM(G18:G20)</f>
        <v>10260000</v>
      </c>
      <c r="H17" s="62">
        <f>SUM(H18:H20)</f>
        <v>10570000</v>
      </c>
      <c r="HT17" s="198"/>
      <c r="HU17" s="198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</row>
    <row r="18" spans="1:227" s="141" customFormat="1" ht="12.75" hidden="1">
      <c r="A18" s="101" t="s">
        <v>2028</v>
      </c>
      <c r="B18" s="101"/>
      <c r="C18" s="120" t="s">
        <v>487</v>
      </c>
      <c r="D18" s="142" t="s">
        <v>87</v>
      </c>
      <c r="E18" s="64">
        <v>5805000</v>
      </c>
      <c r="F18" s="64">
        <v>5979000</v>
      </c>
      <c r="G18" s="64">
        <v>6156000</v>
      </c>
      <c r="H18" s="64">
        <v>6342000</v>
      </c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</row>
    <row r="19" spans="1:227" s="141" customFormat="1" ht="12.75" hidden="1">
      <c r="A19" s="101" t="s">
        <v>2029</v>
      </c>
      <c r="B19" s="101"/>
      <c r="C19" s="120" t="s">
        <v>489</v>
      </c>
      <c r="D19" s="142" t="s">
        <v>88</v>
      </c>
      <c r="E19" s="64">
        <v>2418750</v>
      </c>
      <c r="F19" s="64">
        <v>2491250</v>
      </c>
      <c r="G19" s="64">
        <v>2565000</v>
      </c>
      <c r="H19" s="64">
        <v>2642500</v>
      </c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</row>
    <row r="20" spans="1:227" s="141" customFormat="1" ht="12.75" hidden="1">
      <c r="A20" s="101" t="s">
        <v>2030</v>
      </c>
      <c r="B20" s="101"/>
      <c r="C20" s="120" t="s">
        <v>491</v>
      </c>
      <c r="D20" s="142" t="s">
        <v>89</v>
      </c>
      <c r="E20" s="64">
        <v>1451250</v>
      </c>
      <c r="F20" s="64">
        <v>1494750</v>
      </c>
      <c r="G20" s="64">
        <v>1539000</v>
      </c>
      <c r="H20" s="64">
        <v>1585500</v>
      </c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</row>
    <row r="21" spans="1:244" s="140" customFormat="1" ht="22.5">
      <c r="A21" s="103" t="s">
        <v>2271</v>
      </c>
      <c r="B21" s="103"/>
      <c r="C21" s="119" t="s">
        <v>2031</v>
      </c>
      <c r="D21" s="139"/>
      <c r="E21" s="62">
        <f>SUM(E22:E24)</f>
        <v>417000</v>
      </c>
      <c r="F21" s="62">
        <f>SUM(F22:F24)</f>
        <v>430000</v>
      </c>
      <c r="G21" s="62">
        <f>SUM(G22:G24)</f>
        <v>440000</v>
      </c>
      <c r="H21" s="62">
        <f>SUM(H22:H24)</f>
        <v>455000</v>
      </c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</row>
    <row r="22" spans="1:227" s="141" customFormat="1" ht="12.75" hidden="1">
      <c r="A22" s="101" t="s">
        <v>2032</v>
      </c>
      <c r="B22" s="101"/>
      <c r="C22" s="120" t="s">
        <v>495</v>
      </c>
      <c r="D22" s="142" t="s">
        <v>87</v>
      </c>
      <c r="E22" s="64">
        <v>250200</v>
      </c>
      <c r="F22" s="64">
        <v>258000</v>
      </c>
      <c r="G22" s="64">
        <v>264000</v>
      </c>
      <c r="H22" s="64">
        <v>273000</v>
      </c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</row>
    <row r="23" spans="1:227" s="141" customFormat="1" ht="12.75" hidden="1">
      <c r="A23" s="101" t="s">
        <v>2033</v>
      </c>
      <c r="B23" s="101"/>
      <c r="C23" s="120" t="s">
        <v>497</v>
      </c>
      <c r="D23" s="142" t="s">
        <v>88</v>
      </c>
      <c r="E23" s="64">
        <v>104250</v>
      </c>
      <c r="F23" s="64">
        <v>107500</v>
      </c>
      <c r="G23" s="64">
        <v>110000</v>
      </c>
      <c r="H23" s="64">
        <v>113750</v>
      </c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</row>
    <row r="24" spans="1:227" s="141" customFormat="1" ht="12.75" hidden="1">
      <c r="A24" s="101" t="s">
        <v>2034</v>
      </c>
      <c r="B24" s="101"/>
      <c r="C24" s="120" t="s">
        <v>499</v>
      </c>
      <c r="D24" s="142" t="s">
        <v>89</v>
      </c>
      <c r="E24" s="64">
        <v>62550</v>
      </c>
      <c r="F24" s="64">
        <v>64500</v>
      </c>
      <c r="G24" s="64">
        <v>66000</v>
      </c>
      <c r="H24" s="64">
        <v>68250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</row>
    <row r="25" spans="1:8" ht="18" customHeight="1">
      <c r="A25" s="103" t="s">
        <v>2035</v>
      </c>
      <c r="B25" s="103"/>
      <c r="C25" s="119" t="s">
        <v>2036</v>
      </c>
      <c r="D25" s="139"/>
      <c r="E25" s="62">
        <f aca="true" t="shared" si="0" ref="E25:H26">E26</f>
        <v>620500</v>
      </c>
      <c r="F25" s="62">
        <f t="shared" si="0"/>
        <v>640000</v>
      </c>
      <c r="G25" s="62">
        <f t="shared" si="0"/>
        <v>660000</v>
      </c>
      <c r="H25" s="62">
        <f t="shared" si="0"/>
        <v>680000</v>
      </c>
    </row>
    <row r="26" spans="1:8" ht="23.25" customHeight="1">
      <c r="A26" s="103" t="s">
        <v>2037</v>
      </c>
      <c r="B26" s="103"/>
      <c r="C26" s="119" t="s">
        <v>2038</v>
      </c>
      <c r="D26" s="139"/>
      <c r="E26" s="62">
        <f t="shared" si="0"/>
        <v>620500</v>
      </c>
      <c r="F26" s="62">
        <f t="shared" si="0"/>
        <v>640000</v>
      </c>
      <c r="G26" s="62">
        <f t="shared" si="0"/>
        <v>660000</v>
      </c>
      <c r="H26" s="62">
        <f t="shared" si="0"/>
        <v>680000</v>
      </c>
    </row>
    <row r="27" spans="1:227" s="141" customFormat="1" ht="17.25" customHeight="1">
      <c r="A27" s="103" t="s">
        <v>2039</v>
      </c>
      <c r="B27" s="103"/>
      <c r="C27" s="119" t="s">
        <v>2040</v>
      </c>
      <c r="D27" s="139"/>
      <c r="E27" s="175">
        <f>SUM(E28:E30)</f>
        <v>620500</v>
      </c>
      <c r="F27" s="175">
        <f>SUM(F28:F30)</f>
        <v>640000</v>
      </c>
      <c r="G27" s="175">
        <f>SUM(G28:G30)</f>
        <v>660000</v>
      </c>
      <c r="H27" s="175">
        <f>SUM(H28:H30)</f>
        <v>680000</v>
      </c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</row>
    <row r="28" spans="1:227" s="141" customFormat="1" ht="13.5" customHeight="1" hidden="1">
      <c r="A28" s="101" t="s">
        <v>2041</v>
      </c>
      <c r="B28" s="101"/>
      <c r="C28" s="120" t="s">
        <v>2042</v>
      </c>
      <c r="D28" s="142" t="s">
        <v>87</v>
      </c>
      <c r="E28" s="64">
        <v>372300</v>
      </c>
      <c r="F28" s="64">
        <v>384000</v>
      </c>
      <c r="G28" s="64">
        <v>396000</v>
      </c>
      <c r="H28" s="64">
        <v>408000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3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3"/>
      <c r="GT28" s="143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3"/>
      <c r="HF28" s="143"/>
      <c r="HG28" s="143"/>
      <c r="HH28" s="143"/>
      <c r="HI28" s="143"/>
      <c r="HJ28" s="143"/>
      <c r="HK28" s="143"/>
      <c r="HL28" s="143"/>
      <c r="HM28" s="143"/>
      <c r="HN28" s="143"/>
      <c r="HO28" s="143"/>
      <c r="HP28" s="143"/>
      <c r="HQ28" s="143"/>
      <c r="HR28" s="143"/>
      <c r="HS28" s="143"/>
    </row>
    <row r="29" spans="1:227" s="141" customFormat="1" ht="13.5" customHeight="1" hidden="1">
      <c r="A29" s="101" t="s">
        <v>2043</v>
      </c>
      <c r="B29" s="101"/>
      <c r="C29" s="120" t="s">
        <v>2045</v>
      </c>
      <c r="D29" s="142" t="s">
        <v>88</v>
      </c>
      <c r="E29" s="64">
        <v>155125</v>
      </c>
      <c r="F29" s="64">
        <v>160000</v>
      </c>
      <c r="G29" s="64">
        <v>165000</v>
      </c>
      <c r="H29" s="64">
        <v>170000</v>
      </c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</row>
    <row r="30" spans="1:227" s="141" customFormat="1" ht="13.5" customHeight="1" hidden="1">
      <c r="A30" s="101" t="s">
        <v>2044</v>
      </c>
      <c r="B30" s="101"/>
      <c r="C30" s="120" t="s">
        <v>2046</v>
      </c>
      <c r="D30" s="142" t="s">
        <v>89</v>
      </c>
      <c r="E30" s="64">
        <v>93075</v>
      </c>
      <c r="F30" s="64">
        <v>96000</v>
      </c>
      <c r="G30" s="64">
        <v>99000</v>
      </c>
      <c r="H30" s="64">
        <v>102000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3"/>
      <c r="HS30" s="143"/>
    </row>
    <row r="31" spans="1:227" s="112" customFormat="1" ht="11.25">
      <c r="A31" s="103" t="s">
        <v>2047</v>
      </c>
      <c r="B31" s="103"/>
      <c r="C31" s="119" t="s">
        <v>2048</v>
      </c>
      <c r="D31" s="139"/>
      <c r="E31" s="62">
        <f>SUM(E32+E59)</f>
        <v>146083000</v>
      </c>
      <c r="F31" s="62">
        <f>SUM(F32+F59)</f>
        <v>150469000</v>
      </c>
      <c r="G31" s="62">
        <f>SUM(G32+G59)</f>
        <v>154976100</v>
      </c>
      <c r="H31" s="62">
        <f>SUM(H32+H59)</f>
        <v>159630200</v>
      </c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</row>
    <row r="32" spans="1:227" s="112" customFormat="1" ht="11.25">
      <c r="A32" s="103" t="s">
        <v>2049</v>
      </c>
      <c r="B32" s="103"/>
      <c r="C32" s="119" t="s">
        <v>2050</v>
      </c>
      <c r="D32" s="139"/>
      <c r="E32" s="62">
        <f>SUM(E33+E50)</f>
        <v>74284000</v>
      </c>
      <c r="F32" s="62">
        <f>SUM(F33+F50)</f>
        <v>76515000</v>
      </c>
      <c r="G32" s="62">
        <f>SUM(G33+G50)</f>
        <v>78808100</v>
      </c>
      <c r="H32" s="62">
        <f>SUM(H33+H50)</f>
        <v>81177200</v>
      </c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</row>
    <row r="33" spans="1:244" s="21" customFormat="1" ht="18" customHeight="1">
      <c r="A33" s="103" t="s">
        <v>2051</v>
      </c>
      <c r="B33" s="103"/>
      <c r="C33" s="119" t="s">
        <v>58</v>
      </c>
      <c r="D33" s="139"/>
      <c r="E33" s="64">
        <f>SUM(E34+E38+E42+E46)</f>
        <v>51012000</v>
      </c>
      <c r="F33" s="64">
        <f>SUM(F34+F38+F42+F46)</f>
        <v>52545000</v>
      </c>
      <c r="G33" s="64">
        <f>SUM(G34+G38+G42+G46)</f>
        <v>54119000</v>
      </c>
      <c r="H33" s="64">
        <f>SUM(H34+H38+H42+H46)</f>
        <v>55745000</v>
      </c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</row>
    <row r="34" spans="1:244" s="140" customFormat="1" ht="22.5">
      <c r="A34" s="103" t="s">
        <v>2053</v>
      </c>
      <c r="B34" s="103"/>
      <c r="C34" s="119" t="s">
        <v>2052</v>
      </c>
      <c r="D34" s="139"/>
      <c r="E34" s="64">
        <f>SUM(E35:E37)</f>
        <v>42745000</v>
      </c>
      <c r="F34" s="64">
        <f>SUM(F35:F37)</f>
        <v>44030000</v>
      </c>
      <c r="G34" s="64">
        <f>SUM(G35:G37)</f>
        <v>45350000</v>
      </c>
      <c r="H34" s="64">
        <f>SUM(H35:H37)</f>
        <v>46710000</v>
      </c>
      <c r="HT34" s="141"/>
      <c r="HU34" s="141"/>
      <c r="HV34" s="141"/>
      <c r="HW34" s="141"/>
      <c r="HX34" s="141"/>
      <c r="HY34" s="141"/>
      <c r="HZ34" s="141"/>
      <c r="IA34" s="141"/>
      <c r="IB34" s="141"/>
      <c r="IC34" s="141"/>
      <c r="ID34" s="141"/>
      <c r="IE34" s="141"/>
      <c r="IF34" s="141"/>
      <c r="IG34" s="141"/>
      <c r="IH34" s="141"/>
      <c r="II34" s="141"/>
      <c r="IJ34" s="141"/>
    </row>
    <row r="35" spans="1:227" s="141" customFormat="1" ht="12.75" hidden="1">
      <c r="A35" s="101" t="s">
        <v>2054</v>
      </c>
      <c r="B35" s="101"/>
      <c r="C35" s="120" t="s">
        <v>2055</v>
      </c>
      <c r="D35" s="142" t="s">
        <v>87</v>
      </c>
      <c r="E35" s="64">
        <v>25647000</v>
      </c>
      <c r="F35" s="64">
        <v>26418000</v>
      </c>
      <c r="G35" s="64">
        <v>27210000</v>
      </c>
      <c r="H35" s="64">
        <v>28026000</v>
      </c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</row>
    <row r="36" spans="1:227" s="141" customFormat="1" ht="12.75" hidden="1">
      <c r="A36" s="101" t="s">
        <v>2058</v>
      </c>
      <c r="B36" s="101"/>
      <c r="C36" s="120" t="s">
        <v>2056</v>
      </c>
      <c r="D36" s="142" t="s">
        <v>88</v>
      </c>
      <c r="E36" s="64">
        <v>10686250</v>
      </c>
      <c r="F36" s="64">
        <v>11007500</v>
      </c>
      <c r="G36" s="64">
        <v>11337500</v>
      </c>
      <c r="H36" s="64">
        <v>11677500</v>
      </c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</row>
    <row r="37" spans="1:227" s="141" customFormat="1" ht="12.75" hidden="1">
      <c r="A37" s="101" t="s">
        <v>2059</v>
      </c>
      <c r="B37" s="101"/>
      <c r="C37" s="120" t="s">
        <v>2057</v>
      </c>
      <c r="D37" s="142" t="s">
        <v>89</v>
      </c>
      <c r="E37" s="64">
        <v>6411750</v>
      </c>
      <c r="F37" s="64">
        <v>6604500</v>
      </c>
      <c r="G37" s="64">
        <v>6802500</v>
      </c>
      <c r="H37" s="64">
        <v>7006500</v>
      </c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  <c r="FW37" s="143"/>
      <c r="FX37" s="143"/>
      <c r="FY37" s="143"/>
      <c r="FZ37" s="143"/>
      <c r="GA37" s="143"/>
      <c r="GB37" s="143"/>
      <c r="GC37" s="143"/>
      <c r="GD37" s="143"/>
      <c r="GE37" s="143"/>
      <c r="GF37" s="143"/>
      <c r="GG37" s="143"/>
      <c r="GH37" s="143"/>
      <c r="GI37" s="143"/>
      <c r="GJ37" s="143"/>
      <c r="GK37" s="143"/>
      <c r="GL37" s="143"/>
      <c r="GM37" s="143"/>
      <c r="GN37" s="143"/>
      <c r="GO37" s="143"/>
      <c r="GP37" s="143"/>
      <c r="GQ37" s="143"/>
      <c r="GR37" s="143"/>
      <c r="GS37" s="143"/>
      <c r="GT37" s="143"/>
      <c r="GU37" s="143"/>
      <c r="GV37" s="143"/>
      <c r="GW37" s="143"/>
      <c r="GX37" s="143"/>
      <c r="GY37" s="143"/>
      <c r="GZ37" s="143"/>
      <c r="HA37" s="143"/>
      <c r="HB37" s="143"/>
      <c r="HC37" s="143"/>
      <c r="HD37" s="143"/>
      <c r="HE37" s="143"/>
      <c r="HF37" s="143"/>
      <c r="HG37" s="143"/>
      <c r="HH37" s="143"/>
      <c r="HI37" s="143"/>
      <c r="HJ37" s="143"/>
      <c r="HK37" s="143"/>
      <c r="HL37" s="143"/>
      <c r="HM37" s="143"/>
      <c r="HN37" s="143"/>
      <c r="HO37" s="143"/>
      <c r="HP37" s="143"/>
      <c r="HQ37" s="143"/>
      <c r="HR37" s="143"/>
      <c r="HS37" s="143"/>
    </row>
    <row r="38" spans="1:8" s="141" customFormat="1" ht="22.5">
      <c r="A38" s="103" t="s">
        <v>2060</v>
      </c>
      <c r="B38" s="103"/>
      <c r="C38" s="119" t="s">
        <v>2061</v>
      </c>
      <c r="D38" s="139"/>
      <c r="E38" s="62">
        <f>SUM(E39:E41)</f>
        <v>284000</v>
      </c>
      <c r="F38" s="62">
        <f>SUM(F39:F41)</f>
        <v>292000</v>
      </c>
      <c r="G38" s="62">
        <f>SUM(G39:G41)</f>
        <v>301000</v>
      </c>
      <c r="H38" s="62">
        <f>SUM(H39:H41)</f>
        <v>310000</v>
      </c>
    </row>
    <row r="39" spans="1:8" s="141" customFormat="1" ht="12.75" hidden="1">
      <c r="A39" s="101" t="s">
        <v>2065</v>
      </c>
      <c r="B39" s="101"/>
      <c r="C39" s="120" t="s">
        <v>2062</v>
      </c>
      <c r="D39" s="142" t="s">
        <v>87</v>
      </c>
      <c r="E39" s="64">
        <v>170400</v>
      </c>
      <c r="F39" s="64">
        <v>175200</v>
      </c>
      <c r="G39" s="64">
        <v>180600</v>
      </c>
      <c r="H39" s="64">
        <v>186000</v>
      </c>
    </row>
    <row r="40" spans="1:8" s="141" customFormat="1" ht="12.75" hidden="1">
      <c r="A40" s="101" t="s">
        <v>2066</v>
      </c>
      <c r="B40" s="101"/>
      <c r="C40" s="120" t="s">
        <v>2063</v>
      </c>
      <c r="D40" s="142" t="s">
        <v>88</v>
      </c>
      <c r="E40" s="64">
        <v>71000</v>
      </c>
      <c r="F40" s="64">
        <v>73000</v>
      </c>
      <c r="G40" s="64">
        <v>75250</v>
      </c>
      <c r="H40" s="64">
        <v>77500</v>
      </c>
    </row>
    <row r="41" spans="1:8" s="141" customFormat="1" ht="12.75" hidden="1">
      <c r="A41" s="101" t="s">
        <v>2067</v>
      </c>
      <c r="B41" s="101"/>
      <c r="C41" s="120" t="s">
        <v>2064</v>
      </c>
      <c r="D41" s="142" t="s">
        <v>89</v>
      </c>
      <c r="E41" s="64">
        <v>42600</v>
      </c>
      <c r="F41" s="64">
        <v>43800</v>
      </c>
      <c r="G41" s="64">
        <v>45150</v>
      </c>
      <c r="H41" s="64">
        <v>46500</v>
      </c>
    </row>
    <row r="42" spans="1:244" s="143" customFormat="1" ht="22.5">
      <c r="A42" s="103" t="s">
        <v>2068</v>
      </c>
      <c r="B42" s="103"/>
      <c r="C42" s="119" t="s">
        <v>2069</v>
      </c>
      <c r="D42" s="139"/>
      <c r="E42" s="62">
        <f>SUM(E43:E45)</f>
        <v>5270000</v>
      </c>
      <c r="F42" s="62">
        <f>SUM(F43:F45)</f>
        <v>5428000</v>
      </c>
      <c r="G42" s="62">
        <f>SUM(G43:G45)</f>
        <v>5590000</v>
      </c>
      <c r="H42" s="62">
        <f>SUM(H43:H45)</f>
        <v>5760000</v>
      </c>
      <c r="HT42" s="141"/>
      <c r="HU42" s="141"/>
      <c r="HV42" s="141"/>
      <c r="HW42" s="141"/>
      <c r="HX42" s="141"/>
      <c r="HY42" s="141"/>
      <c r="HZ42" s="141"/>
      <c r="IA42" s="141"/>
      <c r="IB42" s="141"/>
      <c r="IC42" s="141"/>
      <c r="ID42" s="141"/>
      <c r="IE42" s="141"/>
      <c r="IF42" s="141"/>
      <c r="IG42" s="141"/>
      <c r="IH42" s="141"/>
      <c r="II42" s="141"/>
      <c r="IJ42" s="141"/>
    </row>
    <row r="43" spans="1:244" s="143" customFormat="1" ht="12.75" hidden="1">
      <c r="A43" s="101" t="s">
        <v>2070</v>
      </c>
      <c r="B43" s="101"/>
      <c r="C43" s="120" t="s">
        <v>2073</v>
      </c>
      <c r="D43" s="142" t="s">
        <v>87</v>
      </c>
      <c r="E43" s="64">
        <v>3162000</v>
      </c>
      <c r="F43" s="64">
        <v>3256800</v>
      </c>
      <c r="G43" s="64">
        <v>3354000</v>
      </c>
      <c r="H43" s="64">
        <v>3456000</v>
      </c>
      <c r="HT43" s="141"/>
      <c r="HU43" s="141"/>
      <c r="HV43" s="141"/>
      <c r="HW43" s="141"/>
      <c r="HX43" s="141"/>
      <c r="HY43" s="141"/>
      <c r="HZ43" s="141"/>
      <c r="IA43" s="141"/>
      <c r="IB43" s="141"/>
      <c r="IC43" s="141"/>
      <c r="ID43" s="141"/>
      <c r="IE43" s="141"/>
      <c r="IF43" s="141"/>
      <c r="IG43" s="141"/>
      <c r="IH43" s="141"/>
      <c r="II43" s="141"/>
      <c r="IJ43" s="141"/>
    </row>
    <row r="44" spans="1:244" s="143" customFormat="1" ht="12.75" hidden="1">
      <c r="A44" s="101" t="s">
        <v>2071</v>
      </c>
      <c r="B44" s="101"/>
      <c r="C44" s="120" t="s">
        <v>2074</v>
      </c>
      <c r="D44" s="142" t="s">
        <v>88</v>
      </c>
      <c r="E44" s="64">
        <v>1317500</v>
      </c>
      <c r="F44" s="64">
        <v>1357000</v>
      </c>
      <c r="G44" s="64">
        <v>1397500</v>
      </c>
      <c r="H44" s="64">
        <v>1440000</v>
      </c>
      <c r="HT44" s="141"/>
      <c r="HU44" s="141"/>
      <c r="HV44" s="141"/>
      <c r="HW44" s="141"/>
      <c r="HX44" s="141"/>
      <c r="HY44" s="141"/>
      <c r="HZ44" s="141"/>
      <c r="IA44" s="141"/>
      <c r="IB44" s="141"/>
      <c r="IC44" s="141"/>
      <c r="ID44" s="141"/>
      <c r="IE44" s="141"/>
      <c r="IF44" s="141"/>
      <c r="IG44" s="141"/>
      <c r="IH44" s="141"/>
      <c r="II44" s="141"/>
      <c r="IJ44" s="141"/>
    </row>
    <row r="45" spans="1:244" s="143" customFormat="1" ht="12.75" hidden="1">
      <c r="A45" s="101" t="s">
        <v>2072</v>
      </c>
      <c r="B45" s="101"/>
      <c r="C45" s="120" t="s">
        <v>2075</v>
      </c>
      <c r="D45" s="142" t="s">
        <v>89</v>
      </c>
      <c r="E45" s="64">
        <v>790500</v>
      </c>
      <c r="F45" s="64">
        <v>814200</v>
      </c>
      <c r="G45" s="64">
        <v>838500</v>
      </c>
      <c r="H45" s="64">
        <v>864000</v>
      </c>
      <c r="HT45" s="141"/>
      <c r="HU45" s="141"/>
      <c r="HV45" s="141"/>
      <c r="HW45" s="141"/>
      <c r="HX45" s="141"/>
      <c r="HY45" s="141"/>
      <c r="HZ45" s="141"/>
      <c r="IA45" s="141"/>
      <c r="IB45" s="141"/>
      <c r="IC45" s="141"/>
      <c r="ID45" s="141"/>
      <c r="IE45" s="141"/>
      <c r="IF45" s="141"/>
      <c r="IG45" s="141"/>
      <c r="IH45" s="141"/>
      <c r="II45" s="141"/>
      <c r="IJ45" s="141"/>
    </row>
    <row r="46" spans="1:244" s="143" customFormat="1" ht="22.5">
      <c r="A46" s="103" t="s">
        <v>2076</v>
      </c>
      <c r="B46" s="103"/>
      <c r="C46" s="119" t="s">
        <v>2077</v>
      </c>
      <c r="D46" s="139"/>
      <c r="E46" s="62">
        <f>SUM(E47:E49)</f>
        <v>2713000</v>
      </c>
      <c r="F46" s="62">
        <f>SUM(F47:F49)</f>
        <v>2795000</v>
      </c>
      <c r="G46" s="62">
        <f>SUM(G47:G49)</f>
        <v>2878000</v>
      </c>
      <c r="H46" s="62">
        <f>SUM(H47:H49)</f>
        <v>2965000</v>
      </c>
      <c r="HT46" s="141"/>
      <c r="HU46" s="141"/>
      <c r="HV46" s="141"/>
      <c r="HW46" s="141"/>
      <c r="HX46" s="141"/>
      <c r="HY46" s="141"/>
      <c r="HZ46" s="141"/>
      <c r="IA46" s="141"/>
      <c r="IB46" s="141"/>
      <c r="IC46" s="141"/>
      <c r="ID46" s="141"/>
      <c r="IE46" s="141"/>
      <c r="IF46" s="141"/>
      <c r="IG46" s="141"/>
      <c r="IH46" s="141"/>
      <c r="II46" s="141"/>
      <c r="IJ46" s="141"/>
    </row>
    <row r="47" spans="1:227" s="141" customFormat="1" ht="12" customHeight="1" hidden="1">
      <c r="A47" s="101" t="s">
        <v>2081</v>
      </c>
      <c r="B47" s="101"/>
      <c r="C47" s="120" t="s">
        <v>2078</v>
      </c>
      <c r="D47" s="142" t="s">
        <v>87</v>
      </c>
      <c r="E47" s="64">
        <v>1627800</v>
      </c>
      <c r="F47" s="64">
        <v>1677000</v>
      </c>
      <c r="G47" s="64">
        <v>1726800</v>
      </c>
      <c r="H47" s="64">
        <v>1779000</v>
      </c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/>
      <c r="ER47" s="143"/>
      <c r="ES47" s="143"/>
      <c r="ET47" s="143"/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  <c r="FG47" s="143"/>
      <c r="FH47" s="143"/>
      <c r="FI47" s="143"/>
      <c r="FJ47" s="143"/>
      <c r="FK47" s="143"/>
      <c r="FL47" s="143"/>
      <c r="FM47" s="143"/>
      <c r="FN47" s="143"/>
      <c r="FO47" s="143"/>
      <c r="FP47" s="143"/>
      <c r="FQ47" s="143"/>
      <c r="FR47" s="143"/>
      <c r="FS47" s="143"/>
      <c r="FT47" s="143"/>
      <c r="FU47" s="143"/>
      <c r="FV47" s="143"/>
      <c r="FW47" s="143"/>
      <c r="FX47" s="143"/>
      <c r="FY47" s="143"/>
      <c r="FZ47" s="143"/>
      <c r="GA47" s="143"/>
      <c r="GB47" s="143"/>
      <c r="GC47" s="143"/>
      <c r="GD47" s="143"/>
      <c r="GE47" s="143"/>
      <c r="GF47" s="143"/>
      <c r="GG47" s="143"/>
      <c r="GH47" s="143"/>
      <c r="GI47" s="143"/>
      <c r="GJ47" s="143"/>
      <c r="GK47" s="143"/>
      <c r="GL47" s="143"/>
      <c r="GM47" s="143"/>
      <c r="GN47" s="143"/>
      <c r="GO47" s="143"/>
      <c r="GP47" s="143"/>
      <c r="GQ47" s="143"/>
      <c r="GR47" s="143"/>
      <c r="GS47" s="143"/>
      <c r="GT47" s="143"/>
      <c r="GU47" s="143"/>
      <c r="GV47" s="143"/>
      <c r="GW47" s="143"/>
      <c r="GX47" s="143"/>
      <c r="GY47" s="143"/>
      <c r="GZ47" s="143"/>
      <c r="HA47" s="143"/>
      <c r="HB47" s="143"/>
      <c r="HC47" s="143"/>
      <c r="HD47" s="143"/>
      <c r="HE47" s="143"/>
      <c r="HF47" s="143"/>
      <c r="HG47" s="143"/>
      <c r="HH47" s="143"/>
      <c r="HI47" s="143"/>
      <c r="HJ47" s="143"/>
      <c r="HK47" s="143"/>
      <c r="HL47" s="143"/>
      <c r="HM47" s="143"/>
      <c r="HN47" s="143"/>
      <c r="HO47" s="143"/>
      <c r="HP47" s="143"/>
      <c r="HQ47" s="143"/>
      <c r="HR47" s="143"/>
      <c r="HS47" s="143"/>
    </row>
    <row r="48" spans="1:227" s="141" customFormat="1" ht="12" customHeight="1" hidden="1">
      <c r="A48" s="101" t="s">
        <v>2082</v>
      </c>
      <c r="B48" s="101"/>
      <c r="C48" s="120" t="s">
        <v>2079</v>
      </c>
      <c r="D48" s="142" t="s">
        <v>88</v>
      </c>
      <c r="E48" s="64">
        <v>678250</v>
      </c>
      <c r="F48" s="64">
        <v>698750</v>
      </c>
      <c r="G48" s="64">
        <v>719500</v>
      </c>
      <c r="H48" s="64">
        <v>741250</v>
      </c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  <c r="FL48" s="143"/>
      <c r="FM48" s="143"/>
      <c r="FN48" s="143"/>
      <c r="FO48" s="143"/>
      <c r="FP48" s="143"/>
      <c r="FQ48" s="143"/>
      <c r="FR48" s="143"/>
      <c r="FS48" s="143"/>
      <c r="FT48" s="143"/>
      <c r="FU48" s="143"/>
      <c r="FV48" s="143"/>
      <c r="FW48" s="143"/>
      <c r="FX48" s="143"/>
      <c r="FY48" s="143"/>
      <c r="FZ48" s="143"/>
      <c r="GA48" s="143"/>
      <c r="GB48" s="143"/>
      <c r="GC48" s="143"/>
      <c r="GD48" s="143"/>
      <c r="GE48" s="143"/>
      <c r="GF48" s="143"/>
      <c r="GG48" s="143"/>
      <c r="GH48" s="143"/>
      <c r="GI48" s="143"/>
      <c r="GJ48" s="143"/>
      <c r="GK48" s="143"/>
      <c r="GL48" s="143"/>
      <c r="GM48" s="143"/>
      <c r="GN48" s="143"/>
      <c r="GO48" s="143"/>
      <c r="GP48" s="143"/>
      <c r="GQ48" s="143"/>
      <c r="GR48" s="143"/>
      <c r="GS48" s="143"/>
      <c r="GT48" s="143"/>
      <c r="GU48" s="143"/>
      <c r="GV48" s="143"/>
      <c r="GW48" s="143"/>
      <c r="GX48" s="143"/>
      <c r="GY48" s="143"/>
      <c r="GZ48" s="143"/>
      <c r="HA48" s="143"/>
      <c r="HB48" s="143"/>
      <c r="HC48" s="143"/>
      <c r="HD48" s="143"/>
      <c r="HE48" s="143"/>
      <c r="HF48" s="143"/>
      <c r="HG48" s="143"/>
      <c r="HH48" s="143"/>
      <c r="HI48" s="143"/>
      <c r="HJ48" s="143"/>
      <c r="HK48" s="143"/>
      <c r="HL48" s="143"/>
      <c r="HM48" s="143"/>
      <c r="HN48" s="143"/>
      <c r="HO48" s="143"/>
      <c r="HP48" s="143"/>
      <c r="HQ48" s="143"/>
      <c r="HR48" s="143"/>
      <c r="HS48" s="143"/>
    </row>
    <row r="49" spans="1:227" s="141" customFormat="1" ht="12" customHeight="1" hidden="1">
      <c r="A49" s="101" t="s">
        <v>2083</v>
      </c>
      <c r="B49" s="101"/>
      <c r="C49" s="120" t="s">
        <v>2080</v>
      </c>
      <c r="D49" s="142" t="s">
        <v>89</v>
      </c>
      <c r="E49" s="64">
        <v>406950</v>
      </c>
      <c r="F49" s="64">
        <v>419250</v>
      </c>
      <c r="G49" s="64">
        <v>431700</v>
      </c>
      <c r="H49" s="64">
        <v>444750</v>
      </c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3"/>
      <c r="EH49" s="143"/>
      <c r="EI49" s="143"/>
      <c r="EJ49" s="143"/>
      <c r="EK49" s="143"/>
      <c r="EL49" s="143"/>
      <c r="EM49" s="143"/>
      <c r="EN49" s="143"/>
      <c r="EO49" s="143"/>
      <c r="EP49" s="143"/>
      <c r="EQ49" s="143"/>
      <c r="ER49" s="143"/>
      <c r="ES49" s="143"/>
      <c r="ET49" s="143"/>
      <c r="EU49" s="143"/>
      <c r="EV49" s="143"/>
      <c r="EW49" s="143"/>
      <c r="EX49" s="143"/>
      <c r="EY49" s="143"/>
      <c r="EZ49" s="143"/>
      <c r="FA49" s="143"/>
      <c r="FB49" s="143"/>
      <c r="FC49" s="143"/>
      <c r="FD49" s="143"/>
      <c r="FE49" s="143"/>
      <c r="FF49" s="143"/>
      <c r="FG49" s="143"/>
      <c r="FH49" s="143"/>
      <c r="FI49" s="143"/>
      <c r="FJ49" s="143"/>
      <c r="FK49" s="143"/>
      <c r="FL49" s="143"/>
      <c r="FM49" s="143"/>
      <c r="FN49" s="143"/>
      <c r="FO49" s="143"/>
      <c r="FP49" s="143"/>
      <c r="FQ49" s="143"/>
      <c r="FR49" s="143"/>
      <c r="FS49" s="143"/>
      <c r="FT49" s="143"/>
      <c r="FU49" s="143"/>
      <c r="FV49" s="143"/>
      <c r="FW49" s="143"/>
      <c r="FX49" s="143"/>
      <c r="FY49" s="143"/>
      <c r="FZ49" s="143"/>
      <c r="GA49" s="143"/>
      <c r="GB49" s="143"/>
      <c r="GC49" s="143"/>
      <c r="GD49" s="143"/>
      <c r="GE49" s="143"/>
      <c r="GF49" s="143"/>
      <c r="GG49" s="143"/>
      <c r="GH49" s="143"/>
      <c r="GI49" s="143"/>
      <c r="GJ49" s="143"/>
      <c r="GK49" s="143"/>
      <c r="GL49" s="143"/>
      <c r="GM49" s="143"/>
      <c r="GN49" s="143"/>
      <c r="GO49" s="143"/>
      <c r="GP49" s="143"/>
      <c r="GQ49" s="143"/>
      <c r="GR49" s="143"/>
      <c r="GS49" s="143"/>
      <c r="GT49" s="143"/>
      <c r="GU49" s="143"/>
      <c r="GV49" s="143"/>
      <c r="GW49" s="143"/>
      <c r="GX49" s="143"/>
      <c r="GY49" s="143"/>
      <c r="GZ49" s="143"/>
      <c r="HA49" s="143"/>
      <c r="HB49" s="143"/>
      <c r="HC49" s="143"/>
      <c r="HD49" s="143"/>
      <c r="HE49" s="143"/>
      <c r="HF49" s="143"/>
      <c r="HG49" s="143"/>
      <c r="HH49" s="143"/>
      <c r="HI49" s="143"/>
      <c r="HJ49" s="143"/>
      <c r="HK49" s="143"/>
      <c r="HL49" s="143"/>
      <c r="HM49" s="143"/>
      <c r="HN49" s="143"/>
      <c r="HO49" s="143"/>
      <c r="HP49" s="143"/>
      <c r="HQ49" s="143"/>
      <c r="HR49" s="143"/>
      <c r="HS49" s="143"/>
    </row>
    <row r="50" spans="1:244" s="21" customFormat="1" ht="22.5">
      <c r="A50" s="103" t="s">
        <v>2084</v>
      </c>
      <c r="B50" s="103"/>
      <c r="C50" s="119" t="s">
        <v>527</v>
      </c>
      <c r="D50" s="139"/>
      <c r="E50" s="175">
        <f>SUM(E51+E55)</f>
        <v>23272000</v>
      </c>
      <c r="F50" s="175">
        <f>SUM(F51+F55)</f>
        <v>23970000</v>
      </c>
      <c r="G50" s="175">
        <f>SUM(G51+G55)</f>
        <v>24689100</v>
      </c>
      <c r="H50" s="175">
        <f>SUM(H51+H55)</f>
        <v>25432200</v>
      </c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</row>
    <row r="51" spans="1:244" s="140" customFormat="1" ht="22.5">
      <c r="A51" s="103" t="s">
        <v>2085</v>
      </c>
      <c r="B51" s="103"/>
      <c r="C51" s="119" t="s">
        <v>2086</v>
      </c>
      <c r="D51" s="139"/>
      <c r="E51" s="175">
        <f>SUM(E52:E54)</f>
        <v>23270000</v>
      </c>
      <c r="F51" s="175">
        <f>SUM(F52:F54)</f>
        <v>23968000</v>
      </c>
      <c r="G51" s="175">
        <f>SUM(G52:G54)</f>
        <v>24687000</v>
      </c>
      <c r="H51" s="175">
        <f>SUM(H52:H54)</f>
        <v>25430000</v>
      </c>
      <c r="HT51" s="141"/>
      <c r="HU51" s="141"/>
      <c r="HV51" s="141"/>
      <c r="HW51" s="141"/>
      <c r="HX51" s="141"/>
      <c r="HY51" s="141"/>
      <c r="HZ51" s="141"/>
      <c r="IA51" s="141"/>
      <c r="IB51" s="141"/>
      <c r="IC51" s="141"/>
      <c r="ID51" s="141"/>
      <c r="IE51" s="141"/>
      <c r="IF51" s="141"/>
      <c r="IG51" s="141"/>
      <c r="IH51" s="141"/>
      <c r="II51" s="141"/>
      <c r="IJ51" s="141"/>
    </row>
    <row r="52" spans="1:227" s="141" customFormat="1" ht="12.75" hidden="1">
      <c r="A52" s="101" t="s">
        <v>2090</v>
      </c>
      <c r="B52" s="101"/>
      <c r="C52" s="120" t="s">
        <v>2087</v>
      </c>
      <c r="D52" s="142" t="s">
        <v>87</v>
      </c>
      <c r="E52" s="64">
        <v>13962000</v>
      </c>
      <c r="F52" s="64">
        <v>14380800</v>
      </c>
      <c r="G52" s="64">
        <v>14812200</v>
      </c>
      <c r="H52" s="64">
        <v>15258000</v>
      </c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  <c r="DW52" s="143"/>
      <c r="DX52" s="143"/>
      <c r="DY52" s="143"/>
      <c r="DZ52" s="143"/>
      <c r="EA52" s="143"/>
      <c r="EB52" s="143"/>
      <c r="EC52" s="143"/>
      <c r="ED52" s="143"/>
      <c r="EE52" s="143"/>
      <c r="EF52" s="143"/>
      <c r="EG52" s="143"/>
      <c r="EH52" s="143"/>
      <c r="EI52" s="143"/>
      <c r="EJ52" s="143"/>
      <c r="EK52" s="143"/>
      <c r="EL52" s="143"/>
      <c r="EM52" s="143"/>
      <c r="EN52" s="143"/>
      <c r="EO52" s="143"/>
      <c r="EP52" s="143"/>
      <c r="EQ52" s="143"/>
      <c r="ER52" s="143"/>
      <c r="ES52" s="143"/>
      <c r="ET52" s="143"/>
      <c r="EU52" s="143"/>
      <c r="EV52" s="143"/>
      <c r="EW52" s="143"/>
      <c r="EX52" s="143"/>
      <c r="EY52" s="143"/>
      <c r="EZ52" s="143"/>
      <c r="FA52" s="143"/>
      <c r="FB52" s="143"/>
      <c r="FC52" s="143"/>
      <c r="FD52" s="143"/>
      <c r="FE52" s="143"/>
      <c r="FF52" s="143"/>
      <c r="FG52" s="143"/>
      <c r="FH52" s="143"/>
      <c r="FI52" s="143"/>
      <c r="FJ52" s="143"/>
      <c r="FK52" s="143"/>
      <c r="FL52" s="143"/>
      <c r="FM52" s="143"/>
      <c r="FN52" s="143"/>
      <c r="FO52" s="143"/>
      <c r="FP52" s="143"/>
      <c r="FQ52" s="143"/>
      <c r="FR52" s="143"/>
      <c r="FS52" s="143"/>
      <c r="FT52" s="143"/>
      <c r="FU52" s="143"/>
      <c r="FV52" s="143"/>
      <c r="FW52" s="143"/>
      <c r="FX52" s="143"/>
      <c r="FY52" s="143"/>
      <c r="FZ52" s="143"/>
      <c r="GA52" s="143"/>
      <c r="GB52" s="143"/>
      <c r="GC52" s="143"/>
      <c r="GD52" s="143"/>
      <c r="GE52" s="143"/>
      <c r="GF52" s="143"/>
      <c r="GG52" s="143"/>
      <c r="GH52" s="143"/>
      <c r="GI52" s="143"/>
      <c r="GJ52" s="143"/>
      <c r="GK52" s="143"/>
      <c r="GL52" s="143"/>
      <c r="GM52" s="143"/>
      <c r="GN52" s="143"/>
      <c r="GO52" s="143"/>
      <c r="GP52" s="143"/>
      <c r="GQ52" s="143"/>
      <c r="GR52" s="143"/>
      <c r="GS52" s="143"/>
      <c r="GT52" s="143"/>
      <c r="GU52" s="143"/>
      <c r="GV52" s="143"/>
      <c r="GW52" s="143"/>
      <c r="GX52" s="143"/>
      <c r="GY52" s="143"/>
      <c r="GZ52" s="143"/>
      <c r="HA52" s="143"/>
      <c r="HB52" s="143"/>
      <c r="HC52" s="143"/>
      <c r="HD52" s="143"/>
      <c r="HE52" s="143"/>
      <c r="HF52" s="143"/>
      <c r="HG52" s="143"/>
      <c r="HH52" s="143"/>
      <c r="HI52" s="143"/>
      <c r="HJ52" s="143"/>
      <c r="HK52" s="143"/>
      <c r="HL52" s="143"/>
      <c r="HM52" s="143"/>
      <c r="HN52" s="143"/>
      <c r="HO52" s="143"/>
      <c r="HP52" s="143"/>
      <c r="HQ52" s="143"/>
      <c r="HR52" s="143"/>
      <c r="HS52" s="143"/>
    </row>
    <row r="53" spans="1:227" s="141" customFormat="1" ht="12.75" hidden="1">
      <c r="A53" s="101" t="s">
        <v>2091</v>
      </c>
      <c r="B53" s="101"/>
      <c r="C53" s="120" t="s">
        <v>2088</v>
      </c>
      <c r="D53" s="142" t="s">
        <v>88</v>
      </c>
      <c r="E53" s="64">
        <v>5817500</v>
      </c>
      <c r="F53" s="64">
        <v>5992000</v>
      </c>
      <c r="G53" s="64">
        <v>6171750</v>
      </c>
      <c r="H53" s="64">
        <v>6357500</v>
      </c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  <c r="EB53" s="143"/>
      <c r="EC53" s="143"/>
      <c r="ED53" s="143"/>
      <c r="EE53" s="143"/>
      <c r="EF53" s="143"/>
      <c r="EG53" s="143"/>
      <c r="EH53" s="143"/>
      <c r="EI53" s="143"/>
      <c r="EJ53" s="143"/>
      <c r="EK53" s="143"/>
      <c r="EL53" s="143"/>
      <c r="EM53" s="143"/>
      <c r="EN53" s="143"/>
      <c r="EO53" s="143"/>
      <c r="EP53" s="143"/>
      <c r="EQ53" s="143"/>
      <c r="ER53" s="143"/>
      <c r="ES53" s="143"/>
      <c r="ET53" s="143"/>
      <c r="EU53" s="143"/>
      <c r="EV53" s="143"/>
      <c r="EW53" s="143"/>
      <c r="EX53" s="143"/>
      <c r="EY53" s="143"/>
      <c r="EZ53" s="143"/>
      <c r="FA53" s="143"/>
      <c r="FB53" s="143"/>
      <c r="FC53" s="143"/>
      <c r="FD53" s="143"/>
      <c r="FE53" s="143"/>
      <c r="FF53" s="143"/>
      <c r="FG53" s="143"/>
      <c r="FH53" s="143"/>
      <c r="FI53" s="143"/>
      <c r="FJ53" s="143"/>
      <c r="FK53" s="143"/>
      <c r="FL53" s="143"/>
      <c r="FM53" s="143"/>
      <c r="FN53" s="143"/>
      <c r="FO53" s="143"/>
      <c r="FP53" s="143"/>
      <c r="FQ53" s="143"/>
      <c r="FR53" s="143"/>
      <c r="FS53" s="143"/>
      <c r="FT53" s="143"/>
      <c r="FU53" s="143"/>
      <c r="FV53" s="143"/>
      <c r="FW53" s="143"/>
      <c r="FX53" s="143"/>
      <c r="FY53" s="143"/>
      <c r="FZ53" s="143"/>
      <c r="GA53" s="143"/>
      <c r="GB53" s="143"/>
      <c r="GC53" s="143"/>
      <c r="GD53" s="143"/>
      <c r="GE53" s="143"/>
      <c r="GF53" s="143"/>
      <c r="GG53" s="143"/>
      <c r="GH53" s="143"/>
      <c r="GI53" s="143"/>
      <c r="GJ53" s="143"/>
      <c r="GK53" s="143"/>
      <c r="GL53" s="143"/>
      <c r="GM53" s="143"/>
      <c r="GN53" s="143"/>
      <c r="GO53" s="143"/>
      <c r="GP53" s="143"/>
      <c r="GQ53" s="143"/>
      <c r="GR53" s="143"/>
      <c r="GS53" s="143"/>
      <c r="GT53" s="143"/>
      <c r="GU53" s="143"/>
      <c r="GV53" s="143"/>
      <c r="GW53" s="143"/>
      <c r="GX53" s="143"/>
      <c r="GY53" s="143"/>
      <c r="GZ53" s="143"/>
      <c r="HA53" s="143"/>
      <c r="HB53" s="143"/>
      <c r="HC53" s="143"/>
      <c r="HD53" s="143"/>
      <c r="HE53" s="143"/>
      <c r="HF53" s="143"/>
      <c r="HG53" s="143"/>
      <c r="HH53" s="143"/>
      <c r="HI53" s="143"/>
      <c r="HJ53" s="143"/>
      <c r="HK53" s="143"/>
      <c r="HL53" s="143"/>
      <c r="HM53" s="143"/>
      <c r="HN53" s="143"/>
      <c r="HO53" s="143"/>
      <c r="HP53" s="143"/>
      <c r="HQ53" s="143"/>
      <c r="HR53" s="143"/>
      <c r="HS53" s="143"/>
    </row>
    <row r="54" spans="1:227" s="141" customFormat="1" ht="12.75" hidden="1">
      <c r="A54" s="101" t="s">
        <v>2092</v>
      </c>
      <c r="B54" s="101"/>
      <c r="C54" s="120" t="s">
        <v>2089</v>
      </c>
      <c r="D54" s="142" t="s">
        <v>89</v>
      </c>
      <c r="E54" s="64">
        <v>3490500</v>
      </c>
      <c r="F54" s="64">
        <v>3595200</v>
      </c>
      <c r="G54" s="64">
        <v>3703050</v>
      </c>
      <c r="H54" s="64">
        <v>3814500</v>
      </c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3"/>
      <c r="EU54" s="143"/>
      <c r="EV54" s="143"/>
      <c r="EW54" s="143"/>
      <c r="EX54" s="143"/>
      <c r="EY54" s="143"/>
      <c r="EZ54" s="143"/>
      <c r="FA54" s="143"/>
      <c r="FB54" s="143"/>
      <c r="FC54" s="143"/>
      <c r="FD54" s="143"/>
      <c r="FE54" s="143"/>
      <c r="FF54" s="143"/>
      <c r="FG54" s="143"/>
      <c r="FH54" s="143"/>
      <c r="FI54" s="143"/>
      <c r="FJ54" s="143"/>
      <c r="FK54" s="143"/>
      <c r="FL54" s="143"/>
      <c r="FM54" s="143"/>
      <c r="FN54" s="143"/>
      <c r="FO54" s="143"/>
      <c r="FP54" s="143"/>
      <c r="FQ54" s="143"/>
      <c r="FR54" s="143"/>
      <c r="FS54" s="143"/>
      <c r="FT54" s="143"/>
      <c r="FU54" s="143"/>
      <c r="FV54" s="143"/>
      <c r="FW54" s="143"/>
      <c r="FX54" s="143"/>
      <c r="FY54" s="143"/>
      <c r="FZ54" s="143"/>
      <c r="GA54" s="143"/>
      <c r="GB54" s="143"/>
      <c r="GC54" s="143"/>
      <c r="GD54" s="143"/>
      <c r="GE54" s="143"/>
      <c r="GF54" s="143"/>
      <c r="GG54" s="143"/>
      <c r="GH54" s="143"/>
      <c r="GI54" s="143"/>
      <c r="GJ54" s="143"/>
      <c r="GK54" s="143"/>
      <c r="GL54" s="143"/>
      <c r="GM54" s="143"/>
      <c r="GN54" s="143"/>
      <c r="GO54" s="143"/>
      <c r="GP54" s="143"/>
      <c r="GQ54" s="143"/>
      <c r="GR54" s="143"/>
      <c r="GS54" s="143"/>
      <c r="GT54" s="143"/>
      <c r="GU54" s="143"/>
      <c r="GV54" s="143"/>
      <c r="GW54" s="143"/>
      <c r="GX54" s="143"/>
      <c r="GY54" s="143"/>
      <c r="GZ54" s="143"/>
      <c r="HA54" s="143"/>
      <c r="HB54" s="143"/>
      <c r="HC54" s="143"/>
      <c r="HD54" s="143"/>
      <c r="HE54" s="143"/>
      <c r="HF54" s="143"/>
      <c r="HG54" s="143"/>
      <c r="HH54" s="143"/>
      <c r="HI54" s="143"/>
      <c r="HJ54" s="143"/>
      <c r="HK54" s="143"/>
      <c r="HL54" s="143"/>
      <c r="HM54" s="143"/>
      <c r="HN54" s="143"/>
      <c r="HO54" s="143"/>
      <c r="HP54" s="143"/>
      <c r="HQ54" s="143"/>
      <c r="HR54" s="143"/>
      <c r="HS54" s="143"/>
    </row>
    <row r="55" spans="1:8" s="141" customFormat="1" ht="22.5">
      <c r="A55" s="101" t="s">
        <v>2097</v>
      </c>
      <c r="B55" s="101"/>
      <c r="C55" s="119" t="s">
        <v>2093</v>
      </c>
      <c r="D55" s="142"/>
      <c r="E55" s="64">
        <f>SUM(E56:E58)</f>
        <v>2000</v>
      </c>
      <c r="F55" s="64">
        <f>SUM(F56:F58)</f>
        <v>2000</v>
      </c>
      <c r="G55" s="64">
        <f>SUM(G56:G58)</f>
        <v>2100</v>
      </c>
      <c r="H55" s="64">
        <f>SUM(H56:H58)</f>
        <v>2200</v>
      </c>
    </row>
    <row r="56" spans="1:8" s="141" customFormat="1" ht="12.75" hidden="1">
      <c r="A56" s="101" t="s">
        <v>2098</v>
      </c>
      <c r="B56" s="101"/>
      <c r="C56" s="120" t="s">
        <v>2094</v>
      </c>
      <c r="D56" s="142" t="s">
        <v>87</v>
      </c>
      <c r="E56" s="64">
        <v>1200</v>
      </c>
      <c r="F56" s="64">
        <v>1200</v>
      </c>
      <c r="G56" s="64">
        <v>1260</v>
      </c>
      <c r="H56" s="64">
        <v>1320</v>
      </c>
    </row>
    <row r="57" spans="1:8" s="141" customFormat="1" ht="12.75" hidden="1">
      <c r="A57" s="101" t="s">
        <v>2099</v>
      </c>
      <c r="B57" s="101"/>
      <c r="C57" s="120" t="s">
        <v>2095</v>
      </c>
      <c r="D57" s="142" t="s">
        <v>88</v>
      </c>
      <c r="E57" s="64">
        <v>500</v>
      </c>
      <c r="F57" s="64">
        <v>500</v>
      </c>
      <c r="G57" s="64">
        <v>525</v>
      </c>
      <c r="H57" s="64">
        <v>550</v>
      </c>
    </row>
    <row r="58" spans="1:8" s="141" customFormat="1" ht="12.75" hidden="1">
      <c r="A58" s="101" t="s">
        <v>2100</v>
      </c>
      <c r="B58" s="101"/>
      <c r="C58" s="120" t="s">
        <v>2096</v>
      </c>
      <c r="D58" s="142" t="s">
        <v>89</v>
      </c>
      <c r="E58" s="64">
        <v>300</v>
      </c>
      <c r="F58" s="64">
        <v>300</v>
      </c>
      <c r="G58" s="64">
        <v>315</v>
      </c>
      <c r="H58" s="64">
        <v>330</v>
      </c>
    </row>
    <row r="59" spans="1:8" ht="22.5">
      <c r="A59" s="135" t="s">
        <v>2101</v>
      </c>
      <c r="B59" s="135"/>
      <c r="C59" s="136" t="s">
        <v>2102</v>
      </c>
      <c r="D59" s="137"/>
      <c r="E59" s="138">
        <f>E60</f>
        <v>71799000</v>
      </c>
      <c r="F59" s="138">
        <f>F60</f>
        <v>73954000</v>
      </c>
      <c r="G59" s="138">
        <f>G60</f>
        <v>76168000</v>
      </c>
      <c r="H59" s="138">
        <f>H60</f>
        <v>78453000</v>
      </c>
    </row>
    <row r="60" spans="1:244" s="21" customFormat="1" ht="12.75">
      <c r="A60" s="103" t="s">
        <v>2103</v>
      </c>
      <c r="B60" s="103"/>
      <c r="C60" s="119" t="s">
        <v>537</v>
      </c>
      <c r="D60" s="139"/>
      <c r="E60" s="175">
        <f>SUM(E61+E65+E69+E73)</f>
        <v>71799000</v>
      </c>
      <c r="F60" s="175">
        <f>SUM(F61+F65+F69+F73)</f>
        <v>73954000</v>
      </c>
      <c r="G60" s="175">
        <f>SUM(G61+G65+G69+G73)</f>
        <v>76168000</v>
      </c>
      <c r="H60" s="175">
        <f>SUM(H61+H65+H69+H73)</f>
        <v>78453000</v>
      </c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</row>
    <row r="61" spans="1:244" s="140" customFormat="1" ht="16.5" customHeight="1">
      <c r="A61" s="103" t="s">
        <v>2104</v>
      </c>
      <c r="B61" s="103"/>
      <c r="C61" s="119" t="s">
        <v>2105</v>
      </c>
      <c r="D61" s="139"/>
      <c r="E61" s="175">
        <f>SUM(E62:E64)</f>
        <v>68437000</v>
      </c>
      <c r="F61" s="175">
        <f>SUM(F62:F64)</f>
        <v>70490000</v>
      </c>
      <c r="G61" s="175">
        <f>SUM(G62:G64)</f>
        <v>72600000</v>
      </c>
      <c r="H61" s="175">
        <f>SUM(H62:H64)</f>
        <v>74780000</v>
      </c>
      <c r="HT61" s="141"/>
      <c r="HU61" s="141"/>
      <c r="HV61" s="141"/>
      <c r="HW61" s="141"/>
      <c r="HX61" s="141"/>
      <c r="HY61" s="141"/>
      <c r="HZ61" s="141"/>
      <c r="IA61" s="141"/>
      <c r="IB61" s="141"/>
      <c r="IC61" s="141"/>
      <c r="ID61" s="141"/>
      <c r="IE61" s="141"/>
      <c r="IF61" s="141"/>
      <c r="IG61" s="141"/>
      <c r="IH61" s="141"/>
      <c r="II61" s="141"/>
      <c r="IJ61" s="141"/>
    </row>
    <row r="62" spans="1:227" s="141" customFormat="1" ht="12.75" hidden="1">
      <c r="A62" s="101" t="s">
        <v>2109</v>
      </c>
      <c r="B62" s="101"/>
      <c r="C62" s="120" t="s">
        <v>2106</v>
      </c>
      <c r="D62" s="142" t="s">
        <v>87</v>
      </c>
      <c r="E62" s="64">
        <v>41062200</v>
      </c>
      <c r="F62" s="64">
        <v>42294000</v>
      </c>
      <c r="G62" s="64">
        <v>43560000</v>
      </c>
      <c r="H62" s="64">
        <v>44868000</v>
      </c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  <c r="FE62" s="143"/>
      <c r="FF62" s="143"/>
      <c r="FG62" s="143"/>
      <c r="FH62" s="143"/>
      <c r="FI62" s="143"/>
      <c r="FJ62" s="143"/>
      <c r="FK62" s="143"/>
      <c r="FL62" s="143"/>
      <c r="FM62" s="143"/>
      <c r="FN62" s="143"/>
      <c r="FO62" s="143"/>
      <c r="FP62" s="143"/>
      <c r="FQ62" s="143"/>
      <c r="FR62" s="143"/>
      <c r="FS62" s="143"/>
      <c r="FT62" s="143"/>
      <c r="FU62" s="143"/>
      <c r="FV62" s="143"/>
      <c r="FW62" s="143"/>
      <c r="FX62" s="143"/>
      <c r="FY62" s="143"/>
      <c r="FZ62" s="143"/>
      <c r="GA62" s="143"/>
      <c r="GB62" s="143"/>
      <c r="GC62" s="143"/>
      <c r="GD62" s="143"/>
      <c r="GE62" s="143"/>
      <c r="GF62" s="143"/>
      <c r="GG62" s="143"/>
      <c r="GH62" s="143"/>
      <c r="GI62" s="143"/>
      <c r="GJ62" s="143"/>
      <c r="GK62" s="143"/>
      <c r="GL62" s="143"/>
      <c r="GM62" s="143"/>
      <c r="GN62" s="143"/>
      <c r="GO62" s="143"/>
      <c r="GP62" s="143"/>
      <c r="GQ62" s="143"/>
      <c r="GR62" s="143"/>
      <c r="GS62" s="143"/>
      <c r="GT62" s="143"/>
      <c r="GU62" s="143"/>
      <c r="GV62" s="143"/>
      <c r="GW62" s="143"/>
      <c r="GX62" s="143"/>
      <c r="GY62" s="143"/>
      <c r="GZ62" s="143"/>
      <c r="HA62" s="143"/>
      <c r="HB62" s="143"/>
      <c r="HC62" s="143"/>
      <c r="HD62" s="143"/>
      <c r="HE62" s="143"/>
      <c r="HF62" s="143"/>
      <c r="HG62" s="143"/>
      <c r="HH62" s="143"/>
      <c r="HI62" s="143"/>
      <c r="HJ62" s="143"/>
      <c r="HK62" s="143"/>
      <c r="HL62" s="143"/>
      <c r="HM62" s="143"/>
      <c r="HN62" s="143"/>
      <c r="HO62" s="143"/>
      <c r="HP62" s="143"/>
      <c r="HQ62" s="143"/>
      <c r="HR62" s="143"/>
      <c r="HS62" s="143"/>
    </row>
    <row r="63" spans="1:227" s="141" customFormat="1" ht="9.75" customHeight="1" hidden="1">
      <c r="A63" s="101" t="s">
        <v>2110</v>
      </c>
      <c r="B63" s="101"/>
      <c r="C63" s="120" t="s">
        <v>2107</v>
      </c>
      <c r="D63" s="142" t="s">
        <v>88</v>
      </c>
      <c r="E63" s="64">
        <v>17109250</v>
      </c>
      <c r="F63" s="64">
        <v>17622500</v>
      </c>
      <c r="G63" s="64">
        <v>18150000</v>
      </c>
      <c r="H63" s="64">
        <v>18695000</v>
      </c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  <c r="DW63" s="143"/>
      <c r="DX63" s="143"/>
      <c r="DY63" s="143"/>
      <c r="DZ63" s="143"/>
      <c r="EA63" s="143"/>
      <c r="EB63" s="143"/>
      <c r="EC63" s="143"/>
      <c r="ED63" s="143"/>
      <c r="EE63" s="143"/>
      <c r="EF63" s="143"/>
      <c r="EG63" s="143"/>
      <c r="EH63" s="143"/>
      <c r="EI63" s="143"/>
      <c r="EJ63" s="143"/>
      <c r="EK63" s="143"/>
      <c r="EL63" s="143"/>
      <c r="EM63" s="143"/>
      <c r="EN63" s="143"/>
      <c r="EO63" s="143"/>
      <c r="EP63" s="143"/>
      <c r="EQ63" s="143"/>
      <c r="ER63" s="143"/>
      <c r="ES63" s="143"/>
      <c r="ET63" s="143"/>
      <c r="EU63" s="143"/>
      <c r="EV63" s="143"/>
      <c r="EW63" s="143"/>
      <c r="EX63" s="143"/>
      <c r="EY63" s="143"/>
      <c r="EZ63" s="143"/>
      <c r="FA63" s="143"/>
      <c r="FB63" s="143"/>
      <c r="FC63" s="143"/>
      <c r="FD63" s="143"/>
      <c r="FE63" s="143"/>
      <c r="FF63" s="143"/>
      <c r="FG63" s="143"/>
      <c r="FH63" s="143"/>
      <c r="FI63" s="143"/>
      <c r="FJ63" s="143"/>
      <c r="FK63" s="143"/>
      <c r="FL63" s="143"/>
      <c r="FM63" s="143"/>
      <c r="FN63" s="143"/>
      <c r="FO63" s="143"/>
      <c r="FP63" s="143"/>
      <c r="FQ63" s="143"/>
      <c r="FR63" s="143"/>
      <c r="FS63" s="143"/>
      <c r="FT63" s="143"/>
      <c r="FU63" s="143"/>
      <c r="FV63" s="143"/>
      <c r="FW63" s="143"/>
      <c r="FX63" s="143"/>
      <c r="FY63" s="143"/>
      <c r="FZ63" s="143"/>
      <c r="GA63" s="143"/>
      <c r="GB63" s="143"/>
      <c r="GC63" s="143"/>
      <c r="GD63" s="143"/>
      <c r="GE63" s="143"/>
      <c r="GF63" s="143"/>
      <c r="GG63" s="143"/>
      <c r="GH63" s="143"/>
      <c r="GI63" s="143"/>
      <c r="GJ63" s="143"/>
      <c r="GK63" s="143"/>
      <c r="GL63" s="143"/>
      <c r="GM63" s="143"/>
      <c r="GN63" s="143"/>
      <c r="GO63" s="143"/>
      <c r="GP63" s="143"/>
      <c r="GQ63" s="143"/>
      <c r="GR63" s="143"/>
      <c r="GS63" s="143"/>
      <c r="GT63" s="143"/>
      <c r="GU63" s="143"/>
      <c r="GV63" s="143"/>
      <c r="GW63" s="143"/>
      <c r="GX63" s="143"/>
      <c r="GY63" s="143"/>
      <c r="GZ63" s="143"/>
      <c r="HA63" s="143"/>
      <c r="HB63" s="143"/>
      <c r="HC63" s="143"/>
      <c r="HD63" s="143"/>
      <c r="HE63" s="143"/>
      <c r="HF63" s="143"/>
      <c r="HG63" s="143"/>
      <c r="HH63" s="143"/>
      <c r="HI63" s="143"/>
      <c r="HJ63" s="143"/>
      <c r="HK63" s="143"/>
      <c r="HL63" s="143"/>
      <c r="HM63" s="143"/>
      <c r="HN63" s="143"/>
      <c r="HO63" s="143"/>
      <c r="HP63" s="143"/>
      <c r="HQ63" s="143"/>
      <c r="HR63" s="143"/>
      <c r="HS63" s="143"/>
    </row>
    <row r="64" spans="1:227" s="141" customFormat="1" ht="12.75" hidden="1">
      <c r="A64" s="101" t="s">
        <v>2111</v>
      </c>
      <c r="B64" s="101"/>
      <c r="C64" s="120" t="s">
        <v>2108</v>
      </c>
      <c r="D64" s="142" t="s">
        <v>89</v>
      </c>
      <c r="E64" s="64">
        <v>10265550</v>
      </c>
      <c r="F64" s="64">
        <v>10573500</v>
      </c>
      <c r="G64" s="64">
        <v>10890000</v>
      </c>
      <c r="H64" s="64">
        <v>11217000</v>
      </c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3"/>
      <c r="FG64" s="143"/>
      <c r="FH64" s="143"/>
      <c r="FI64" s="143"/>
      <c r="FJ64" s="143"/>
      <c r="FK64" s="143"/>
      <c r="FL64" s="143"/>
      <c r="FM64" s="143"/>
      <c r="FN64" s="143"/>
      <c r="FO64" s="143"/>
      <c r="FP64" s="143"/>
      <c r="FQ64" s="143"/>
      <c r="FR64" s="143"/>
      <c r="FS64" s="143"/>
      <c r="FT64" s="143"/>
      <c r="FU64" s="143"/>
      <c r="FV64" s="143"/>
      <c r="FW64" s="143"/>
      <c r="FX64" s="143"/>
      <c r="FY64" s="143"/>
      <c r="FZ64" s="143"/>
      <c r="GA64" s="143"/>
      <c r="GB64" s="143"/>
      <c r="GC64" s="143"/>
      <c r="GD64" s="143"/>
      <c r="GE64" s="143"/>
      <c r="GF64" s="143"/>
      <c r="GG64" s="143"/>
      <c r="GH64" s="143"/>
      <c r="GI64" s="143"/>
      <c r="GJ64" s="143"/>
      <c r="GK64" s="143"/>
      <c r="GL64" s="143"/>
      <c r="GM64" s="143"/>
      <c r="GN64" s="143"/>
      <c r="GO64" s="143"/>
      <c r="GP64" s="143"/>
      <c r="GQ64" s="143"/>
      <c r="GR64" s="143"/>
      <c r="GS64" s="143"/>
      <c r="GT64" s="143"/>
      <c r="GU64" s="143"/>
      <c r="GV64" s="143"/>
      <c r="GW64" s="143"/>
      <c r="GX64" s="143"/>
      <c r="GY64" s="143"/>
      <c r="GZ64" s="143"/>
      <c r="HA64" s="143"/>
      <c r="HB64" s="143"/>
      <c r="HC64" s="143"/>
      <c r="HD64" s="143"/>
      <c r="HE64" s="143"/>
      <c r="HF64" s="143"/>
      <c r="HG64" s="143"/>
      <c r="HH64" s="143"/>
      <c r="HI64" s="143"/>
      <c r="HJ64" s="143"/>
      <c r="HK64" s="143"/>
      <c r="HL64" s="143"/>
      <c r="HM64" s="143"/>
      <c r="HN64" s="143"/>
      <c r="HO64" s="143"/>
      <c r="HP64" s="143"/>
      <c r="HQ64" s="143"/>
      <c r="HR64" s="143"/>
      <c r="HS64" s="143"/>
    </row>
    <row r="65" spans="1:8" s="141" customFormat="1" ht="22.5">
      <c r="A65" s="103" t="s">
        <v>2113</v>
      </c>
      <c r="B65" s="103"/>
      <c r="C65" s="119" t="s">
        <v>2112</v>
      </c>
      <c r="D65" s="139"/>
      <c r="E65" s="62">
        <f>SUM(E66:E68)</f>
        <v>1310000</v>
      </c>
      <c r="F65" s="62">
        <f>SUM(F66:F68)</f>
        <v>1350000</v>
      </c>
      <c r="G65" s="62">
        <f>SUM(G66:G68)</f>
        <v>1390000</v>
      </c>
      <c r="H65" s="62">
        <f>SUM(H66:H68)</f>
        <v>1431000</v>
      </c>
    </row>
    <row r="66" spans="1:8" s="141" customFormat="1" ht="12.75" hidden="1">
      <c r="A66" s="101" t="s">
        <v>2117</v>
      </c>
      <c r="B66" s="101"/>
      <c r="C66" s="120" t="s">
        <v>2114</v>
      </c>
      <c r="D66" s="142" t="s">
        <v>87</v>
      </c>
      <c r="E66" s="64">
        <v>786000</v>
      </c>
      <c r="F66" s="64">
        <v>810000</v>
      </c>
      <c r="G66" s="64">
        <v>834000</v>
      </c>
      <c r="H66" s="64">
        <v>858600</v>
      </c>
    </row>
    <row r="67" spans="1:8" s="141" customFormat="1" ht="12.75" hidden="1">
      <c r="A67" s="101" t="s">
        <v>2118</v>
      </c>
      <c r="B67" s="101"/>
      <c r="C67" s="120" t="s">
        <v>2115</v>
      </c>
      <c r="D67" s="142" t="s">
        <v>88</v>
      </c>
      <c r="E67" s="64">
        <v>327500</v>
      </c>
      <c r="F67" s="64">
        <v>337500</v>
      </c>
      <c r="G67" s="64">
        <v>347500</v>
      </c>
      <c r="H67" s="64">
        <v>357750</v>
      </c>
    </row>
    <row r="68" spans="1:8" s="141" customFormat="1" ht="12.75" hidden="1">
      <c r="A68" s="101" t="s">
        <v>2119</v>
      </c>
      <c r="B68" s="101"/>
      <c r="C68" s="120" t="s">
        <v>2116</v>
      </c>
      <c r="D68" s="142" t="s">
        <v>89</v>
      </c>
      <c r="E68" s="64">
        <v>196500</v>
      </c>
      <c r="F68" s="64">
        <v>202500</v>
      </c>
      <c r="G68" s="64">
        <v>208500</v>
      </c>
      <c r="H68" s="64">
        <v>214650</v>
      </c>
    </row>
    <row r="69" spans="1:8" s="141" customFormat="1" ht="22.5">
      <c r="A69" s="103" t="s">
        <v>2561</v>
      </c>
      <c r="B69" s="103"/>
      <c r="C69" s="119" t="s">
        <v>2562</v>
      </c>
      <c r="D69" s="139"/>
      <c r="E69" s="62">
        <f>SUM(E70:E72)</f>
        <v>1470000</v>
      </c>
      <c r="F69" s="62">
        <f>SUM(F70:F72)</f>
        <v>1514000</v>
      </c>
      <c r="G69" s="62">
        <f>SUM(G70:G72)</f>
        <v>1560000</v>
      </c>
      <c r="H69" s="62">
        <f>SUM(H70:H72)</f>
        <v>1606000</v>
      </c>
    </row>
    <row r="70" spans="1:8" s="141" customFormat="1" ht="12.75" hidden="1">
      <c r="A70" s="101" t="s">
        <v>2563</v>
      </c>
      <c r="B70" s="101"/>
      <c r="C70" s="120" t="s">
        <v>2564</v>
      </c>
      <c r="D70" s="142" t="s">
        <v>87</v>
      </c>
      <c r="E70" s="64">
        <v>882000</v>
      </c>
      <c r="F70" s="64">
        <v>908400</v>
      </c>
      <c r="G70" s="64">
        <v>936000</v>
      </c>
      <c r="H70" s="64">
        <v>963600</v>
      </c>
    </row>
    <row r="71" spans="1:8" s="141" customFormat="1" ht="12.75" hidden="1">
      <c r="A71" s="101" t="s">
        <v>2565</v>
      </c>
      <c r="B71" s="101"/>
      <c r="C71" s="120" t="s">
        <v>2566</v>
      </c>
      <c r="D71" s="142" t="s">
        <v>88</v>
      </c>
      <c r="E71" s="64">
        <v>367500</v>
      </c>
      <c r="F71" s="64">
        <v>378500</v>
      </c>
      <c r="G71" s="64">
        <v>390000</v>
      </c>
      <c r="H71" s="64">
        <v>401500</v>
      </c>
    </row>
    <row r="72" spans="1:8" s="141" customFormat="1" ht="12.75" hidden="1">
      <c r="A72" s="101" t="s">
        <v>2567</v>
      </c>
      <c r="B72" s="101"/>
      <c r="C72" s="120" t="s">
        <v>2568</v>
      </c>
      <c r="D72" s="142" t="s">
        <v>89</v>
      </c>
      <c r="E72" s="64">
        <v>220500</v>
      </c>
      <c r="F72" s="64">
        <v>227100</v>
      </c>
      <c r="G72" s="64">
        <v>234000</v>
      </c>
      <c r="H72" s="64">
        <v>240900</v>
      </c>
    </row>
    <row r="73" spans="1:8" s="141" customFormat="1" ht="22.5">
      <c r="A73" s="103" t="s">
        <v>2533</v>
      </c>
      <c r="B73" s="103"/>
      <c r="C73" s="119" t="s">
        <v>2534</v>
      </c>
      <c r="D73" s="139"/>
      <c r="E73" s="62">
        <f>SUM(E74:E76)</f>
        <v>582000</v>
      </c>
      <c r="F73" s="62">
        <f>SUM(F74:F76)</f>
        <v>600000</v>
      </c>
      <c r="G73" s="62">
        <f>SUM(G74:G76)</f>
        <v>618000</v>
      </c>
      <c r="H73" s="62">
        <f>SUM(H74:H76)</f>
        <v>636000</v>
      </c>
    </row>
    <row r="74" spans="1:8" s="141" customFormat="1" ht="12.75" hidden="1">
      <c r="A74" s="101" t="s">
        <v>2535</v>
      </c>
      <c r="B74" s="101"/>
      <c r="C74" s="120" t="s">
        <v>2536</v>
      </c>
      <c r="D74" s="142" t="s">
        <v>87</v>
      </c>
      <c r="E74" s="64">
        <v>349200</v>
      </c>
      <c r="F74" s="64">
        <v>360000</v>
      </c>
      <c r="G74" s="64">
        <v>370800</v>
      </c>
      <c r="H74" s="64">
        <v>381600</v>
      </c>
    </row>
    <row r="75" spans="1:8" s="141" customFormat="1" ht="12.75" hidden="1">
      <c r="A75" s="101" t="s">
        <v>2537</v>
      </c>
      <c r="B75" s="101"/>
      <c r="C75" s="120" t="s">
        <v>2538</v>
      </c>
      <c r="D75" s="142" t="s">
        <v>88</v>
      </c>
      <c r="E75" s="64">
        <v>145500</v>
      </c>
      <c r="F75" s="64">
        <v>150000</v>
      </c>
      <c r="G75" s="64">
        <v>154500</v>
      </c>
      <c r="H75" s="64">
        <v>159000</v>
      </c>
    </row>
    <row r="76" spans="1:8" s="141" customFormat="1" ht="12.75" hidden="1">
      <c r="A76" s="101" t="s">
        <v>2539</v>
      </c>
      <c r="B76" s="101"/>
      <c r="C76" s="120" t="s">
        <v>2540</v>
      </c>
      <c r="D76" s="142" t="s">
        <v>89</v>
      </c>
      <c r="E76" s="64">
        <v>87300</v>
      </c>
      <c r="F76" s="64">
        <v>90000</v>
      </c>
      <c r="G76" s="64">
        <v>92700</v>
      </c>
      <c r="H76" s="64">
        <v>95400</v>
      </c>
    </row>
    <row r="77" spans="1:8" ht="14.25" customHeight="1">
      <c r="A77" s="132" t="s">
        <v>2120</v>
      </c>
      <c r="B77" s="132"/>
      <c r="C77" s="133" t="s">
        <v>545</v>
      </c>
      <c r="D77" s="134"/>
      <c r="E77" s="131">
        <f>E78+E102</f>
        <v>21673270</v>
      </c>
      <c r="F77" s="131">
        <f>F78+F102</f>
        <v>22340950</v>
      </c>
      <c r="G77" s="131">
        <f>G78+G102</f>
        <v>23023900</v>
      </c>
      <c r="H77" s="131">
        <f>H78+H102</f>
        <v>23484500</v>
      </c>
    </row>
    <row r="78" spans="1:244" s="192" customFormat="1" ht="13.5" customHeight="1">
      <c r="A78" s="132" t="s">
        <v>546</v>
      </c>
      <c r="B78" s="132"/>
      <c r="C78" s="133" t="s">
        <v>547</v>
      </c>
      <c r="D78" s="134"/>
      <c r="E78" s="131">
        <f>E79+E97</f>
        <v>8311400</v>
      </c>
      <c r="F78" s="131">
        <f>F79+F97</f>
        <v>8557800</v>
      </c>
      <c r="G78" s="131">
        <f>G79+G97</f>
        <v>8815800</v>
      </c>
      <c r="H78" s="131">
        <f>H79+H97</f>
        <v>9080000</v>
      </c>
      <c r="HT78" s="193"/>
      <c r="HU78" s="193"/>
      <c r="HV78" s="193"/>
      <c r="HW78" s="193"/>
      <c r="HX78" s="193"/>
      <c r="HY78" s="193"/>
      <c r="HZ78" s="193"/>
      <c r="IA78" s="193"/>
      <c r="IB78" s="193"/>
      <c r="IC78" s="193"/>
      <c r="ID78" s="193"/>
      <c r="IE78" s="193"/>
      <c r="IF78" s="193"/>
      <c r="IG78" s="193"/>
      <c r="IH78" s="193"/>
      <c r="II78" s="193"/>
      <c r="IJ78" s="193"/>
    </row>
    <row r="79" spans="1:8" ht="14.25" customHeight="1">
      <c r="A79" s="135" t="s">
        <v>2121</v>
      </c>
      <c r="B79" s="135"/>
      <c r="C79" s="136" t="s">
        <v>2122</v>
      </c>
      <c r="D79" s="137"/>
      <c r="E79" s="138">
        <f>E80</f>
        <v>8034000</v>
      </c>
      <c r="F79" s="138">
        <f>F80</f>
        <v>8271800</v>
      </c>
      <c r="G79" s="138">
        <f>G80</f>
        <v>8521800</v>
      </c>
      <c r="H79" s="138">
        <f>H80</f>
        <v>8777000</v>
      </c>
    </row>
    <row r="80" spans="1:244" s="21" customFormat="1" ht="14.25" customHeight="1">
      <c r="A80" s="103" t="s">
        <v>2123</v>
      </c>
      <c r="B80" s="103"/>
      <c r="C80" s="119" t="s">
        <v>2122</v>
      </c>
      <c r="D80" s="139"/>
      <c r="E80" s="62">
        <f>SUM(E81+E90+E93+E95)</f>
        <v>8034000</v>
      </c>
      <c r="F80" s="62">
        <f>SUM(F81+F90+F93+F95)</f>
        <v>8271800</v>
      </c>
      <c r="G80" s="62">
        <f>SUM(G81+G90+G93+G95)</f>
        <v>8521800</v>
      </c>
      <c r="H80" s="62">
        <f>SUM(H81+H90+H93+H95)</f>
        <v>8777000</v>
      </c>
      <c r="HT80" s="110"/>
      <c r="HU80" s="110"/>
      <c r="HV80" s="110"/>
      <c r="HW80" s="110"/>
      <c r="HX80" s="110"/>
      <c r="HY80" s="110"/>
      <c r="HZ80" s="110"/>
      <c r="IA80" s="110"/>
      <c r="IB80" s="110"/>
      <c r="IC80" s="110"/>
      <c r="ID80" s="110"/>
      <c r="IE80" s="110"/>
      <c r="IF80" s="110"/>
      <c r="IG80" s="110"/>
      <c r="IH80" s="110"/>
      <c r="II80" s="110"/>
      <c r="IJ80" s="110"/>
    </row>
    <row r="81" spans="1:244" s="140" customFormat="1" ht="13.5" customHeight="1">
      <c r="A81" s="103" t="s">
        <v>2124</v>
      </c>
      <c r="B81" s="103"/>
      <c r="C81" s="119" t="s">
        <v>2122</v>
      </c>
      <c r="D81" s="139"/>
      <c r="E81" s="62">
        <f>SUM(E82:E89)</f>
        <v>7615000</v>
      </c>
      <c r="F81" s="62">
        <f>SUM(F82:F89)</f>
        <v>7840200</v>
      </c>
      <c r="G81" s="62">
        <f>SUM(G82:G89)</f>
        <v>8078000</v>
      </c>
      <c r="H81" s="62">
        <f>SUM(H82:H89)</f>
        <v>8319200</v>
      </c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</row>
    <row r="82" spans="1:227" s="141" customFormat="1" ht="12.75" hidden="1">
      <c r="A82" s="101" t="s">
        <v>2126</v>
      </c>
      <c r="B82" s="101"/>
      <c r="C82" s="120" t="s">
        <v>549</v>
      </c>
      <c r="D82" s="142" t="s">
        <v>90</v>
      </c>
      <c r="E82" s="64">
        <v>1622000</v>
      </c>
      <c r="F82" s="64">
        <v>1670000</v>
      </c>
      <c r="G82" s="64">
        <v>1720000</v>
      </c>
      <c r="H82" s="64">
        <v>1770000</v>
      </c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3"/>
      <c r="DH82" s="143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43"/>
      <c r="DT82" s="143"/>
      <c r="DU82" s="143"/>
      <c r="DV82" s="143"/>
      <c r="DW82" s="143"/>
      <c r="DX82" s="143"/>
      <c r="DY82" s="143"/>
      <c r="DZ82" s="143"/>
      <c r="EA82" s="143"/>
      <c r="EB82" s="143"/>
      <c r="EC82" s="143"/>
      <c r="ED82" s="143"/>
      <c r="EE82" s="143"/>
      <c r="EF82" s="143"/>
      <c r="EG82" s="143"/>
      <c r="EH82" s="143"/>
      <c r="EI82" s="143"/>
      <c r="EJ82" s="143"/>
      <c r="EK82" s="143"/>
      <c r="EL82" s="143"/>
      <c r="EM82" s="143"/>
      <c r="EN82" s="143"/>
      <c r="EO82" s="143"/>
      <c r="EP82" s="143"/>
      <c r="EQ82" s="143"/>
      <c r="ER82" s="143"/>
      <c r="ES82" s="143"/>
      <c r="ET82" s="143"/>
      <c r="EU82" s="143"/>
      <c r="EV82" s="143"/>
      <c r="EW82" s="143"/>
      <c r="EX82" s="143"/>
      <c r="EY82" s="143"/>
      <c r="EZ82" s="143"/>
      <c r="FA82" s="143"/>
      <c r="FB82" s="143"/>
      <c r="FC82" s="143"/>
      <c r="FD82" s="143"/>
      <c r="FE82" s="143"/>
      <c r="FF82" s="143"/>
      <c r="FG82" s="143"/>
      <c r="FH82" s="143"/>
      <c r="FI82" s="143"/>
      <c r="FJ82" s="143"/>
      <c r="FK82" s="143"/>
      <c r="FL82" s="143"/>
      <c r="FM82" s="143"/>
      <c r="FN82" s="143"/>
      <c r="FO82" s="143"/>
      <c r="FP82" s="143"/>
      <c r="FQ82" s="143"/>
      <c r="FR82" s="143"/>
      <c r="FS82" s="143"/>
      <c r="FT82" s="143"/>
      <c r="FU82" s="143"/>
      <c r="FV82" s="143"/>
      <c r="FW82" s="143"/>
      <c r="FX82" s="143"/>
      <c r="FY82" s="143"/>
      <c r="FZ82" s="143"/>
      <c r="GA82" s="143"/>
      <c r="GB82" s="143"/>
      <c r="GC82" s="143"/>
      <c r="GD82" s="143"/>
      <c r="GE82" s="143"/>
      <c r="GF82" s="143"/>
      <c r="GG82" s="143"/>
      <c r="GH82" s="143"/>
      <c r="GI82" s="143"/>
      <c r="GJ82" s="143"/>
      <c r="GK82" s="143"/>
      <c r="GL82" s="143"/>
      <c r="GM82" s="143"/>
      <c r="GN82" s="143"/>
      <c r="GO82" s="143"/>
      <c r="GP82" s="143"/>
      <c r="GQ82" s="143"/>
      <c r="GR82" s="143"/>
      <c r="GS82" s="143"/>
      <c r="GT82" s="143"/>
      <c r="GU82" s="143"/>
      <c r="GV82" s="143"/>
      <c r="GW82" s="143"/>
      <c r="GX82" s="143"/>
      <c r="GY82" s="143"/>
      <c r="GZ82" s="143"/>
      <c r="HA82" s="143"/>
      <c r="HB82" s="143"/>
      <c r="HC82" s="143"/>
      <c r="HD82" s="143"/>
      <c r="HE82" s="143"/>
      <c r="HF82" s="143"/>
      <c r="HG82" s="143"/>
      <c r="HH82" s="143"/>
      <c r="HI82" s="143"/>
      <c r="HJ82" s="143"/>
      <c r="HK82" s="143"/>
      <c r="HL82" s="143"/>
      <c r="HM82" s="143"/>
      <c r="HN82" s="143"/>
      <c r="HO82" s="143"/>
      <c r="HP82" s="143"/>
      <c r="HQ82" s="143"/>
      <c r="HR82" s="143"/>
      <c r="HS82" s="143"/>
    </row>
    <row r="83" spans="1:227" s="141" customFormat="1" ht="18" hidden="1">
      <c r="A83" s="101" t="s">
        <v>2127</v>
      </c>
      <c r="B83" s="101"/>
      <c r="C83" s="120" t="s">
        <v>1436</v>
      </c>
      <c r="D83" s="142" t="s">
        <v>87</v>
      </c>
      <c r="E83" s="64">
        <v>3450000</v>
      </c>
      <c r="F83" s="64">
        <v>3550000</v>
      </c>
      <c r="G83" s="64">
        <v>3660000</v>
      </c>
      <c r="H83" s="64">
        <v>3770000</v>
      </c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  <c r="DV83" s="143"/>
      <c r="DW83" s="143"/>
      <c r="DX83" s="143"/>
      <c r="DY83" s="143"/>
      <c r="DZ83" s="143"/>
      <c r="EA83" s="143"/>
      <c r="EB83" s="143"/>
      <c r="EC83" s="143"/>
      <c r="ED83" s="143"/>
      <c r="EE83" s="143"/>
      <c r="EF83" s="143"/>
      <c r="EG83" s="143"/>
      <c r="EH83" s="143"/>
      <c r="EI83" s="143"/>
      <c r="EJ83" s="143"/>
      <c r="EK83" s="143"/>
      <c r="EL83" s="143"/>
      <c r="EM83" s="143"/>
      <c r="EN83" s="143"/>
      <c r="EO83" s="143"/>
      <c r="EP83" s="143"/>
      <c r="EQ83" s="143"/>
      <c r="ER83" s="143"/>
      <c r="ES83" s="143"/>
      <c r="ET83" s="143"/>
      <c r="EU83" s="143"/>
      <c r="EV83" s="143"/>
      <c r="EW83" s="143"/>
      <c r="EX83" s="143"/>
      <c r="EY83" s="143"/>
      <c r="EZ83" s="143"/>
      <c r="FA83" s="143"/>
      <c r="FB83" s="143"/>
      <c r="FC83" s="143"/>
      <c r="FD83" s="143"/>
      <c r="FE83" s="143"/>
      <c r="FF83" s="143"/>
      <c r="FG83" s="143"/>
      <c r="FH83" s="143"/>
      <c r="FI83" s="143"/>
      <c r="FJ83" s="143"/>
      <c r="FK83" s="143"/>
      <c r="FL83" s="143"/>
      <c r="FM83" s="143"/>
      <c r="FN83" s="143"/>
      <c r="FO83" s="143"/>
      <c r="FP83" s="143"/>
      <c r="FQ83" s="143"/>
      <c r="FR83" s="143"/>
      <c r="FS83" s="143"/>
      <c r="FT83" s="143"/>
      <c r="FU83" s="143"/>
      <c r="FV83" s="143"/>
      <c r="FW83" s="143"/>
      <c r="FX83" s="143"/>
      <c r="FY83" s="143"/>
      <c r="FZ83" s="143"/>
      <c r="GA83" s="143"/>
      <c r="GB83" s="143"/>
      <c r="GC83" s="143"/>
      <c r="GD83" s="143"/>
      <c r="GE83" s="143"/>
      <c r="GF83" s="143"/>
      <c r="GG83" s="143"/>
      <c r="GH83" s="143"/>
      <c r="GI83" s="143"/>
      <c r="GJ83" s="143"/>
      <c r="GK83" s="143"/>
      <c r="GL83" s="143"/>
      <c r="GM83" s="143"/>
      <c r="GN83" s="143"/>
      <c r="GO83" s="143"/>
      <c r="GP83" s="143"/>
      <c r="GQ83" s="143"/>
      <c r="GR83" s="143"/>
      <c r="GS83" s="143"/>
      <c r="GT83" s="143"/>
      <c r="GU83" s="143"/>
      <c r="GV83" s="143"/>
      <c r="GW83" s="143"/>
      <c r="GX83" s="143"/>
      <c r="GY83" s="143"/>
      <c r="GZ83" s="143"/>
      <c r="HA83" s="143"/>
      <c r="HB83" s="143"/>
      <c r="HC83" s="143"/>
      <c r="HD83" s="143"/>
      <c r="HE83" s="143"/>
      <c r="HF83" s="143"/>
      <c r="HG83" s="143"/>
      <c r="HH83" s="143"/>
      <c r="HI83" s="143"/>
      <c r="HJ83" s="143"/>
      <c r="HK83" s="143"/>
      <c r="HL83" s="143"/>
      <c r="HM83" s="143"/>
      <c r="HN83" s="143"/>
      <c r="HO83" s="143"/>
      <c r="HP83" s="143"/>
      <c r="HQ83" s="143"/>
      <c r="HR83" s="143"/>
      <c r="HS83" s="143"/>
    </row>
    <row r="84" spans="1:227" s="141" customFormat="1" ht="12.75" hidden="1">
      <c r="A84" s="101" t="s">
        <v>2128</v>
      </c>
      <c r="B84" s="101"/>
      <c r="C84" s="120" t="s">
        <v>554</v>
      </c>
      <c r="D84" s="142" t="s">
        <v>87</v>
      </c>
      <c r="E84" s="64">
        <v>366000</v>
      </c>
      <c r="F84" s="64">
        <v>377000</v>
      </c>
      <c r="G84" s="64">
        <v>388000</v>
      </c>
      <c r="H84" s="64">
        <v>400000</v>
      </c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43"/>
      <c r="DW84" s="143"/>
      <c r="DX84" s="143"/>
      <c r="DY84" s="143"/>
      <c r="DZ84" s="143"/>
      <c r="EA84" s="143"/>
      <c r="EB84" s="143"/>
      <c r="EC84" s="143"/>
      <c r="ED84" s="143"/>
      <c r="EE84" s="143"/>
      <c r="EF84" s="143"/>
      <c r="EG84" s="143"/>
      <c r="EH84" s="143"/>
      <c r="EI84" s="143"/>
      <c r="EJ84" s="143"/>
      <c r="EK84" s="143"/>
      <c r="EL84" s="143"/>
      <c r="EM84" s="143"/>
      <c r="EN84" s="143"/>
      <c r="EO84" s="143"/>
      <c r="EP84" s="143"/>
      <c r="EQ84" s="143"/>
      <c r="ER84" s="143"/>
      <c r="ES84" s="143"/>
      <c r="ET84" s="143"/>
      <c r="EU84" s="143"/>
      <c r="EV84" s="143"/>
      <c r="EW84" s="143"/>
      <c r="EX84" s="143"/>
      <c r="EY84" s="143"/>
      <c r="EZ84" s="143"/>
      <c r="FA84" s="143"/>
      <c r="FB84" s="143"/>
      <c r="FC84" s="143"/>
      <c r="FD84" s="143"/>
      <c r="FE84" s="143"/>
      <c r="FF84" s="143"/>
      <c r="FG84" s="143"/>
      <c r="FH84" s="143"/>
      <c r="FI84" s="143"/>
      <c r="FJ84" s="143"/>
      <c r="FK84" s="143"/>
      <c r="FL84" s="143"/>
      <c r="FM84" s="143"/>
      <c r="FN84" s="143"/>
      <c r="FO84" s="143"/>
      <c r="FP84" s="143"/>
      <c r="FQ84" s="143"/>
      <c r="FR84" s="143"/>
      <c r="FS84" s="143"/>
      <c r="FT84" s="143"/>
      <c r="FU84" s="143"/>
      <c r="FV84" s="143"/>
      <c r="FW84" s="143"/>
      <c r="FX84" s="143"/>
      <c r="FY84" s="143"/>
      <c r="FZ84" s="143"/>
      <c r="GA84" s="143"/>
      <c r="GB84" s="143"/>
      <c r="GC84" s="143"/>
      <c r="GD84" s="143"/>
      <c r="GE84" s="143"/>
      <c r="GF84" s="143"/>
      <c r="GG84" s="143"/>
      <c r="GH84" s="143"/>
      <c r="GI84" s="143"/>
      <c r="GJ84" s="143"/>
      <c r="GK84" s="143"/>
      <c r="GL84" s="143"/>
      <c r="GM84" s="143"/>
      <c r="GN84" s="143"/>
      <c r="GO84" s="143"/>
      <c r="GP84" s="143"/>
      <c r="GQ84" s="143"/>
      <c r="GR84" s="143"/>
      <c r="GS84" s="143"/>
      <c r="GT84" s="143"/>
      <c r="GU84" s="143"/>
      <c r="GV84" s="143"/>
      <c r="GW84" s="143"/>
      <c r="GX84" s="143"/>
      <c r="GY84" s="143"/>
      <c r="GZ84" s="143"/>
      <c r="HA84" s="143"/>
      <c r="HB84" s="143"/>
      <c r="HC84" s="143"/>
      <c r="HD84" s="143"/>
      <c r="HE84" s="143"/>
      <c r="HF84" s="143"/>
      <c r="HG84" s="143"/>
      <c r="HH84" s="143"/>
      <c r="HI84" s="143"/>
      <c r="HJ84" s="143"/>
      <c r="HK84" s="143"/>
      <c r="HL84" s="143"/>
      <c r="HM84" s="143"/>
      <c r="HN84" s="143"/>
      <c r="HO84" s="143"/>
      <c r="HP84" s="143"/>
      <c r="HQ84" s="143"/>
      <c r="HR84" s="143"/>
      <c r="HS84" s="143"/>
    </row>
    <row r="85" spans="1:227" s="141" customFormat="1" ht="12.75" hidden="1">
      <c r="A85" s="101" t="s">
        <v>2129</v>
      </c>
      <c r="B85" s="101"/>
      <c r="C85" s="120" t="s">
        <v>556</v>
      </c>
      <c r="D85" s="142" t="s">
        <v>87</v>
      </c>
      <c r="E85" s="64">
        <v>8500</v>
      </c>
      <c r="F85" s="64">
        <v>8700</v>
      </c>
      <c r="G85" s="64">
        <v>9000</v>
      </c>
      <c r="H85" s="64">
        <v>9200</v>
      </c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  <c r="CG85" s="143"/>
      <c r="CH85" s="143"/>
      <c r="CI85" s="143"/>
      <c r="CJ85" s="143"/>
      <c r="CK85" s="143"/>
      <c r="CL85" s="143"/>
      <c r="CM85" s="143"/>
      <c r="CN85" s="143"/>
      <c r="CO85" s="143"/>
      <c r="CP85" s="143"/>
      <c r="CQ85" s="143"/>
      <c r="CR85" s="143"/>
      <c r="CS85" s="143"/>
      <c r="CT85" s="143"/>
      <c r="CU85" s="143"/>
      <c r="CV85" s="143"/>
      <c r="CW85" s="143"/>
      <c r="CX85" s="143"/>
      <c r="CY85" s="143"/>
      <c r="CZ85" s="143"/>
      <c r="DA85" s="143"/>
      <c r="DB85" s="143"/>
      <c r="DC85" s="143"/>
      <c r="DD85" s="143"/>
      <c r="DE85" s="143"/>
      <c r="DF85" s="143"/>
      <c r="DG85" s="143"/>
      <c r="DH85" s="143"/>
      <c r="DI85" s="143"/>
      <c r="DJ85" s="143"/>
      <c r="DK85" s="143"/>
      <c r="DL85" s="143"/>
      <c r="DM85" s="143"/>
      <c r="DN85" s="143"/>
      <c r="DO85" s="143"/>
      <c r="DP85" s="143"/>
      <c r="DQ85" s="143"/>
      <c r="DR85" s="143"/>
      <c r="DS85" s="143"/>
      <c r="DT85" s="143"/>
      <c r="DU85" s="143"/>
      <c r="DV85" s="143"/>
      <c r="DW85" s="143"/>
      <c r="DX85" s="143"/>
      <c r="DY85" s="143"/>
      <c r="DZ85" s="143"/>
      <c r="EA85" s="143"/>
      <c r="EB85" s="143"/>
      <c r="EC85" s="143"/>
      <c r="ED85" s="143"/>
      <c r="EE85" s="143"/>
      <c r="EF85" s="143"/>
      <c r="EG85" s="143"/>
      <c r="EH85" s="143"/>
      <c r="EI85" s="143"/>
      <c r="EJ85" s="143"/>
      <c r="EK85" s="143"/>
      <c r="EL85" s="143"/>
      <c r="EM85" s="143"/>
      <c r="EN85" s="143"/>
      <c r="EO85" s="143"/>
      <c r="EP85" s="143"/>
      <c r="EQ85" s="143"/>
      <c r="ER85" s="143"/>
      <c r="ES85" s="143"/>
      <c r="ET85" s="143"/>
      <c r="EU85" s="143"/>
      <c r="EV85" s="143"/>
      <c r="EW85" s="143"/>
      <c r="EX85" s="143"/>
      <c r="EY85" s="143"/>
      <c r="EZ85" s="143"/>
      <c r="FA85" s="143"/>
      <c r="FB85" s="143"/>
      <c r="FC85" s="143"/>
      <c r="FD85" s="143"/>
      <c r="FE85" s="143"/>
      <c r="FF85" s="143"/>
      <c r="FG85" s="143"/>
      <c r="FH85" s="143"/>
      <c r="FI85" s="143"/>
      <c r="FJ85" s="143"/>
      <c r="FK85" s="143"/>
      <c r="FL85" s="143"/>
      <c r="FM85" s="143"/>
      <c r="FN85" s="143"/>
      <c r="FO85" s="143"/>
      <c r="FP85" s="143"/>
      <c r="FQ85" s="143"/>
      <c r="FR85" s="143"/>
      <c r="FS85" s="143"/>
      <c r="FT85" s="143"/>
      <c r="FU85" s="143"/>
      <c r="FV85" s="143"/>
      <c r="FW85" s="143"/>
      <c r="FX85" s="143"/>
      <c r="FY85" s="143"/>
      <c r="FZ85" s="143"/>
      <c r="GA85" s="143"/>
      <c r="GB85" s="143"/>
      <c r="GC85" s="143"/>
      <c r="GD85" s="143"/>
      <c r="GE85" s="143"/>
      <c r="GF85" s="143"/>
      <c r="GG85" s="143"/>
      <c r="GH85" s="143"/>
      <c r="GI85" s="143"/>
      <c r="GJ85" s="143"/>
      <c r="GK85" s="143"/>
      <c r="GL85" s="143"/>
      <c r="GM85" s="143"/>
      <c r="GN85" s="143"/>
      <c r="GO85" s="143"/>
      <c r="GP85" s="143"/>
      <c r="GQ85" s="143"/>
      <c r="GR85" s="143"/>
      <c r="GS85" s="143"/>
      <c r="GT85" s="143"/>
      <c r="GU85" s="143"/>
      <c r="GV85" s="143"/>
      <c r="GW85" s="143"/>
      <c r="GX85" s="143"/>
      <c r="GY85" s="143"/>
      <c r="GZ85" s="143"/>
      <c r="HA85" s="143"/>
      <c r="HB85" s="143"/>
      <c r="HC85" s="143"/>
      <c r="HD85" s="143"/>
      <c r="HE85" s="143"/>
      <c r="HF85" s="143"/>
      <c r="HG85" s="143"/>
      <c r="HH85" s="143"/>
      <c r="HI85" s="143"/>
      <c r="HJ85" s="143"/>
      <c r="HK85" s="143"/>
      <c r="HL85" s="143"/>
      <c r="HM85" s="143"/>
      <c r="HN85" s="143"/>
      <c r="HO85" s="143"/>
      <c r="HP85" s="143"/>
      <c r="HQ85" s="143"/>
      <c r="HR85" s="143"/>
      <c r="HS85" s="143"/>
    </row>
    <row r="86" spans="1:227" s="141" customFormat="1" ht="12.75" hidden="1">
      <c r="A86" s="101" t="s">
        <v>2130</v>
      </c>
      <c r="B86" s="101"/>
      <c r="C86" s="120" t="s">
        <v>558</v>
      </c>
      <c r="D86" s="142" t="s">
        <v>87</v>
      </c>
      <c r="E86" s="64">
        <v>686500</v>
      </c>
      <c r="F86" s="64">
        <v>707000</v>
      </c>
      <c r="G86" s="64">
        <v>728000</v>
      </c>
      <c r="H86" s="64">
        <v>750000</v>
      </c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  <c r="DE86" s="143"/>
      <c r="DF86" s="143"/>
      <c r="DG86" s="143"/>
      <c r="DH86" s="143"/>
      <c r="DI86" s="143"/>
      <c r="DJ86" s="143"/>
      <c r="DK86" s="143"/>
      <c r="DL86" s="143"/>
      <c r="DM86" s="143"/>
      <c r="DN86" s="143"/>
      <c r="DO86" s="143"/>
      <c r="DP86" s="143"/>
      <c r="DQ86" s="143"/>
      <c r="DR86" s="143"/>
      <c r="DS86" s="143"/>
      <c r="DT86" s="143"/>
      <c r="DU86" s="143"/>
      <c r="DV86" s="143"/>
      <c r="DW86" s="143"/>
      <c r="DX86" s="143"/>
      <c r="DY86" s="143"/>
      <c r="DZ86" s="143"/>
      <c r="EA86" s="143"/>
      <c r="EB86" s="143"/>
      <c r="EC86" s="143"/>
      <c r="ED86" s="143"/>
      <c r="EE86" s="143"/>
      <c r="EF86" s="143"/>
      <c r="EG86" s="143"/>
      <c r="EH86" s="143"/>
      <c r="EI86" s="143"/>
      <c r="EJ86" s="143"/>
      <c r="EK86" s="143"/>
      <c r="EL86" s="143"/>
      <c r="EM86" s="143"/>
      <c r="EN86" s="143"/>
      <c r="EO86" s="143"/>
      <c r="EP86" s="143"/>
      <c r="EQ86" s="143"/>
      <c r="ER86" s="143"/>
      <c r="ES86" s="143"/>
      <c r="ET86" s="143"/>
      <c r="EU86" s="143"/>
      <c r="EV86" s="143"/>
      <c r="EW86" s="143"/>
      <c r="EX86" s="143"/>
      <c r="EY86" s="143"/>
      <c r="EZ86" s="143"/>
      <c r="FA86" s="143"/>
      <c r="FB86" s="143"/>
      <c r="FC86" s="143"/>
      <c r="FD86" s="143"/>
      <c r="FE86" s="143"/>
      <c r="FF86" s="143"/>
      <c r="FG86" s="143"/>
      <c r="FH86" s="143"/>
      <c r="FI86" s="143"/>
      <c r="FJ86" s="143"/>
      <c r="FK86" s="143"/>
      <c r="FL86" s="143"/>
      <c r="FM86" s="143"/>
      <c r="FN86" s="143"/>
      <c r="FO86" s="143"/>
      <c r="FP86" s="143"/>
      <c r="FQ86" s="143"/>
      <c r="FR86" s="143"/>
      <c r="FS86" s="143"/>
      <c r="FT86" s="143"/>
      <c r="FU86" s="143"/>
      <c r="FV86" s="143"/>
      <c r="FW86" s="143"/>
      <c r="FX86" s="143"/>
      <c r="FY86" s="143"/>
      <c r="FZ86" s="143"/>
      <c r="GA86" s="143"/>
      <c r="GB86" s="143"/>
      <c r="GC86" s="143"/>
      <c r="GD86" s="143"/>
      <c r="GE86" s="143"/>
      <c r="GF86" s="143"/>
      <c r="GG86" s="143"/>
      <c r="GH86" s="143"/>
      <c r="GI86" s="143"/>
      <c r="GJ86" s="143"/>
      <c r="GK86" s="143"/>
      <c r="GL86" s="143"/>
      <c r="GM86" s="143"/>
      <c r="GN86" s="143"/>
      <c r="GO86" s="143"/>
      <c r="GP86" s="143"/>
      <c r="GQ86" s="143"/>
      <c r="GR86" s="143"/>
      <c r="GS86" s="143"/>
      <c r="GT86" s="143"/>
      <c r="GU86" s="143"/>
      <c r="GV86" s="143"/>
      <c r="GW86" s="143"/>
      <c r="GX86" s="143"/>
      <c r="GY86" s="143"/>
      <c r="GZ86" s="143"/>
      <c r="HA86" s="143"/>
      <c r="HB86" s="143"/>
      <c r="HC86" s="143"/>
      <c r="HD86" s="143"/>
      <c r="HE86" s="143"/>
      <c r="HF86" s="143"/>
      <c r="HG86" s="143"/>
      <c r="HH86" s="143"/>
      <c r="HI86" s="143"/>
      <c r="HJ86" s="143"/>
      <c r="HK86" s="143"/>
      <c r="HL86" s="143"/>
      <c r="HM86" s="143"/>
      <c r="HN86" s="143"/>
      <c r="HO86" s="143"/>
      <c r="HP86" s="143"/>
      <c r="HQ86" s="143"/>
      <c r="HR86" s="143"/>
      <c r="HS86" s="143"/>
    </row>
    <row r="87" spans="1:227" s="141" customFormat="1" ht="12.75" hidden="1">
      <c r="A87" s="101" t="s">
        <v>2131</v>
      </c>
      <c r="B87" s="101"/>
      <c r="C87" s="120" t="s">
        <v>562</v>
      </c>
      <c r="D87" s="142" t="s">
        <v>92</v>
      </c>
      <c r="E87" s="64">
        <v>1305000</v>
      </c>
      <c r="F87" s="64">
        <v>1345000</v>
      </c>
      <c r="G87" s="64">
        <v>1385000</v>
      </c>
      <c r="H87" s="64">
        <v>1426000</v>
      </c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  <c r="CE87" s="143"/>
      <c r="CF87" s="143"/>
      <c r="CG87" s="143"/>
      <c r="CH87" s="143"/>
      <c r="CI87" s="143"/>
      <c r="CJ87" s="143"/>
      <c r="CK87" s="143"/>
      <c r="CL87" s="143"/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43"/>
      <c r="DD87" s="143"/>
      <c r="DE87" s="143"/>
      <c r="DF87" s="143"/>
      <c r="DG87" s="143"/>
      <c r="DH87" s="143"/>
      <c r="DI87" s="143"/>
      <c r="DJ87" s="143"/>
      <c r="DK87" s="143"/>
      <c r="DL87" s="143"/>
      <c r="DM87" s="143"/>
      <c r="DN87" s="143"/>
      <c r="DO87" s="143"/>
      <c r="DP87" s="143"/>
      <c r="DQ87" s="143"/>
      <c r="DR87" s="143"/>
      <c r="DS87" s="143"/>
      <c r="DT87" s="143"/>
      <c r="DU87" s="143"/>
      <c r="DV87" s="143"/>
      <c r="DW87" s="143"/>
      <c r="DX87" s="143"/>
      <c r="DY87" s="143"/>
      <c r="DZ87" s="143"/>
      <c r="EA87" s="143"/>
      <c r="EB87" s="143"/>
      <c r="EC87" s="143"/>
      <c r="ED87" s="143"/>
      <c r="EE87" s="143"/>
      <c r="EF87" s="143"/>
      <c r="EG87" s="143"/>
      <c r="EH87" s="143"/>
      <c r="EI87" s="143"/>
      <c r="EJ87" s="143"/>
      <c r="EK87" s="143"/>
      <c r="EL87" s="143"/>
      <c r="EM87" s="143"/>
      <c r="EN87" s="143"/>
      <c r="EO87" s="143"/>
      <c r="EP87" s="143"/>
      <c r="EQ87" s="143"/>
      <c r="ER87" s="143"/>
      <c r="ES87" s="143"/>
      <c r="ET87" s="143"/>
      <c r="EU87" s="143"/>
      <c r="EV87" s="143"/>
      <c r="EW87" s="143"/>
      <c r="EX87" s="143"/>
      <c r="EY87" s="143"/>
      <c r="EZ87" s="143"/>
      <c r="FA87" s="143"/>
      <c r="FB87" s="143"/>
      <c r="FC87" s="143"/>
      <c r="FD87" s="143"/>
      <c r="FE87" s="143"/>
      <c r="FF87" s="143"/>
      <c r="FG87" s="143"/>
      <c r="FH87" s="143"/>
      <c r="FI87" s="143"/>
      <c r="FJ87" s="143"/>
      <c r="FK87" s="143"/>
      <c r="FL87" s="143"/>
      <c r="FM87" s="143"/>
      <c r="FN87" s="143"/>
      <c r="FO87" s="143"/>
      <c r="FP87" s="143"/>
      <c r="FQ87" s="143"/>
      <c r="FR87" s="143"/>
      <c r="FS87" s="143"/>
      <c r="FT87" s="143"/>
      <c r="FU87" s="143"/>
      <c r="FV87" s="143"/>
      <c r="FW87" s="143"/>
      <c r="FX87" s="143"/>
      <c r="FY87" s="143"/>
      <c r="FZ87" s="143"/>
      <c r="GA87" s="143"/>
      <c r="GB87" s="143"/>
      <c r="GC87" s="143"/>
      <c r="GD87" s="143"/>
      <c r="GE87" s="143"/>
      <c r="GF87" s="143"/>
      <c r="GG87" s="143"/>
      <c r="GH87" s="143"/>
      <c r="GI87" s="143"/>
      <c r="GJ87" s="143"/>
      <c r="GK87" s="143"/>
      <c r="GL87" s="143"/>
      <c r="GM87" s="143"/>
      <c r="GN87" s="143"/>
      <c r="GO87" s="143"/>
      <c r="GP87" s="143"/>
      <c r="GQ87" s="143"/>
      <c r="GR87" s="143"/>
      <c r="GS87" s="143"/>
      <c r="GT87" s="143"/>
      <c r="GU87" s="143"/>
      <c r="GV87" s="143"/>
      <c r="GW87" s="143"/>
      <c r="GX87" s="143"/>
      <c r="GY87" s="143"/>
      <c r="GZ87" s="143"/>
      <c r="HA87" s="143"/>
      <c r="HB87" s="143"/>
      <c r="HC87" s="143"/>
      <c r="HD87" s="143"/>
      <c r="HE87" s="143"/>
      <c r="HF87" s="143"/>
      <c r="HG87" s="143"/>
      <c r="HH87" s="143"/>
      <c r="HI87" s="143"/>
      <c r="HJ87" s="143"/>
      <c r="HK87" s="143"/>
      <c r="HL87" s="143"/>
      <c r="HM87" s="143"/>
      <c r="HN87" s="143"/>
      <c r="HO87" s="143"/>
      <c r="HP87" s="143"/>
      <c r="HQ87" s="143"/>
      <c r="HR87" s="143"/>
      <c r="HS87" s="143"/>
    </row>
    <row r="88" spans="1:227" s="141" customFormat="1" ht="12.75" hidden="1">
      <c r="A88" s="101" t="s">
        <v>2132</v>
      </c>
      <c r="B88" s="101"/>
      <c r="C88" s="120" t="s">
        <v>564</v>
      </c>
      <c r="D88" s="142" t="s">
        <v>87</v>
      </c>
      <c r="E88" s="64">
        <v>137000</v>
      </c>
      <c r="F88" s="64">
        <v>141000</v>
      </c>
      <c r="G88" s="64">
        <v>145000</v>
      </c>
      <c r="H88" s="64">
        <v>150000</v>
      </c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  <c r="HH88" s="143"/>
      <c r="HI88" s="143"/>
      <c r="HJ88" s="143"/>
      <c r="HK88" s="143"/>
      <c r="HL88" s="143"/>
      <c r="HM88" s="143"/>
      <c r="HN88" s="143"/>
      <c r="HO88" s="143"/>
      <c r="HP88" s="143"/>
      <c r="HQ88" s="143"/>
      <c r="HR88" s="143"/>
      <c r="HS88" s="143"/>
    </row>
    <row r="89" spans="1:227" s="141" customFormat="1" ht="12.75" hidden="1">
      <c r="A89" s="101" t="s">
        <v>2133</v>
      </c>
      <c r="B89" s="101"/>
      <c r="C89" s="120" t="s">
        <v>2134</v>
      </c>
      <c r="D89" s="142" t="s">
        <v>87</v>
      </c>
      <c r="E89" s="64">
        <v>40000</v>
      </c>
      <c r="F89" s="64">
        <v>41500</v>
      </c>
      <c r="G89" s="64">
        <v>43000</v>
      </c>
      <c r="H89" s="64">
        <v>44000</v>
      </c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/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/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  <c r="FW89" s="143"/>
      <c r="FX89" s="143"/>
      <c r="FY89" s="143"/>
      <c r="FZ89" s="143"/>
      <c r="GA89" s="143"/>
      <c r="GB89" s="143"/>
      <c r="GC89" s="143"/>
      <c r="GD89" s="143"/>
      <c r="GE89" s="143"/>
      <c r="GF89" s="143"/>
      <c r="GG89" s="143"/>
      <c r="GH89" s="143"/>
      <c r="GI89" s="143"/>
      <c r="GJ89" s="143"/>
      <c r="GK89" s="143"/>
      <c r="GL89" s="143"/>
      <c r="GM89" s="143"/>
      <c r="GN89" s="143"/>
      <c r="GO89" s="143"/>
      <c r="GP89" s="143"/>
      <c r="GQ89" s="143"/>
      <c r="GR89" s="143"/>
      <c r="GS89" s="143"/>
      <c r="GT89" s="143"/>
      <c r="GU89" s="143"/>
      <c r="GV89" s="143"/>
      <c r="GW89" s="143"/>
      <c r="GX89" s="143"/>
      <c r="GY89" s="143"/>
      <c r="GZ89" s="143"/>
      <c r="HA89" s="143"/>
      <c r="HB89" s="143"/>
      <c r="HC89" s="143"/>
      <c r="HD89" s="143"/>
      <c r="HE89" s="143"/>
      <c r="HF89" s="143"/>
      <c r="HG89" s="143"/>
      <c r="HH89" s="143"/>
      <c r="HI89" s="143"/>
      <c r="HJ89" s="143"/>
      <c r="HK89" s="143"/>
      <c r="HL89" s="143"/>
      <c r="HM89" s="143"/>
      <c r="HN89" s="143"/>
      <c r="HO89" s="143"/>
      <c r="HP89" s="143"/>
      <c r="HQ89" s="143"/>
      <c r="HR89" s="143"/>
      <c r="HS89" s="143"/>
    </row>
    <row r="90" spans="1:227" s="141" customFormat="1" ht="24">
      <c r="A90" s="187" t="s">
        <v>2510</v>
      </c>
      <c r="B90" s="110"/>
      <c r="C90" s="188" t="s">
        <v>2511</v>
      </c>
      <c r="D90" s="142"/>
      <c r="E90" s="64">
        <f>SUM(E91:E92)</f>
        <v>65700</v>
      </c>
      <c r="F90" s="64">
        <f>SUM(F91:F92)</f>
        <v>67700</v>
      </c>
      <c r="G90" s="64">
        <f>SUM(G91:G92)</f>
        <v>69500</v>
      </c>
      <c r="H90" s="64">
        <f>SUM(H91:H92)</f>
        <v>71800</v>
      </c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/>
      <c r="EI90" s="143"/>
      <c r="EJ90" s="143"/>
      <c r="EK90" s="143"/>
      <c r="EL90" s="143"/>
      <c r="EM90" s="143"/>
      <c r="EN90" s="143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/>
      <c r="EY90" s="143"/>
      <c r="EZ90" s="143"/>
      <c r="FA90" s="143"/>
      <c r="FB90" s="143"/>
      <c r="FC90" s="143"/>
      <c r="FD90" s="143"/>
      <c r="FE90" s="143"/>
      <c r="FF90" s="143"/>
      <c r="FG90" s="143"/>
      <c r="FH90" s="143"/>
      <c r="FI90" s="143"/>
      <c r="FJ90" s="143"/>
      <c r="FK90" s="143"/>
      <c r="FL90" s="143"/>
      <c r="FM90" s="143"/>
      <c r="FN90" s="143"/>
      <c r="FO90" s="143"/>
      <c r="FP90" s="143"/>
      <c r="FQ90" s="143"/>
      <c r="FR90" s="143"/>
      <c r="FS90" s="143"/>
      <c r="FT90" s="143"/>
      <c r="FU90" s="143"/>
      <c r="FV90" s="143"/>
      <c r="FW90" s="143"/>
      <c r="FX90" s="143"/>
      <c r="FY90" s="143"/>
      <c r="FZ90" s="143"/>
      <c r="GA90" s="143"/>
      <c r="GB90" s="143"/>
      <c r="GC90" s="143"/>
      <c r="GD90" s="143"/>
      <c r="GE90" s="143"/>
      <c r="GF90" s="143"/>
      <c r="GG90" s="143"/>
      <c r="GH90" s="143"/>
      <c r="GI90" s="143"/>
      <c r="GJ90" s="143"/>
      <c r="GK90" s="143"/>
      <c r="GL90" s="143"/>
      <c r="GM90" s="143"/>
      <c r="GN90" s="143"/>
      <c r="GO90" s="143"/>
      <c r="GP90" s="143"/>
      <c r="GQ90" s="143"/>
      <c r="GR90" s="143"/>
      <c r="GS90" s="143"/>
      <c r="GT90" s="143"/>
      <c r="GU90" s="143"/>
      <c r="GV90" s="143"/>
      <c r="GW90" s="143"/>
      <c r="GX90" s="143"/>
      <c r="GY90" s="143"/>
      <c r="GZ90" s="143"/>
      <c r="HA90" s="143"/>
      <c r="HB90" s="143"/>
      <c r="HC90" s="143"/>
      <c r="HD90" s="143"/>
      <c r="HE90" s="143"/>
      <c r="HF90" s="143"/>
      <c r="HG90" s="143"/>
      <c r="HH90" s="143"/>
      <c r="HI90" s="143"/>
      <c r="HJ90" s="143"/>
      <c r="HK90" s="143"/>
      <c r="HL90" s="143"/>
      <c r="HM90" s="143"/>
      <c r="HN90" s="143"/>
      <c r="HO90" s="143"/>
      <c r="HP90" s="143"/>
      <c r="HQ90" s="143"/>
      <c r="HR90" s="143"/>
      <c r="HS90" s="143"/>
    </row>
    <row r="91" spans="1:227" s="141" customFormat="1" ht="18">
      <c r="A91" s="101" t="s">
        <v>2516</v>
      </c>
      <c r="B91" s="101"/>
      <c r="C91" s="120" t="s">
        <v>1885</v>
      </c>
      <c r="D91" s="142" t="s">
        <v>90</v>
      </c>
      <c r="E91" s="64">
        <v>9000</v>
      </c>
      <c r="F91" s="64">
        <v>9300</v>
      </c>
      <c r="G91" s="64">
        <v>9500</v>
      </c>
      <c r="H91" s="64">
        <v>9800</v>
      </c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3"/>
      <c r="EH91" s="143"/>
      <c r="EI91" s="143"/>
      <c r="EJ91" s="143"/>
      <c r="EK91" s="143"/>
      <c r="EL91" s="143"/>
      <c r="EM91" s="143"/>
      <c r="EN91" s="143"/>
      <c r="EO91" s="143"/>
      <c r="EP91" s="143"/>
      <c r="EQ91" s="143"/>
      <c r="ER91" s="143"/>
      <c r="ES91" s="143"/>
      <c r="ET91" s="143"/>
      <c r="EU91" s="143"/>
      <c r="EV91" s="143"/>
      <c r="EW91" s="143"/>
      <c r="EX91" s="143"/>
      <c r="EY91" s="143"/>
      <c r="EZ91" s="143"/>
      <c r="FA91" s="143"/>
      <c r="FB91" s="143"/>
      <c r="FC91" s="143"/>
      <c r="FD91" s="143"/>
      <c r="FE91" s="143"/>
      <c r="FF91" s="143"/>
      <c r="FG91" s="143"/>
      <c r="FH91" s="143"/>
      <c r="FI91" s="143"/>
      <c r="FJ91" s="143"/>
      <c r="FK91" s="143"/>
      <c r="FL91" s="143"/>
      <c r="FM91" s="143"/>
      <c r="FN91" s="143"/>
      <c r="FO91" s="143"/>
      <c r="FP91" s="143"/>
      <c r="FQ91" s="143"/>
      <c r="FR91" s="143"/>
      <c r="FS91" s="143"/>
      <c r="FT91" s="143"/>
      <c r="FU91" s="143"/>
      <c r="FV91" s="143"/>
      <c r="FW91" s="143"/>
      <c r="FX91" s="143"/>
      <c r="FY91" s="143"/>
      <c r="FZ91" s="143"/>
      <c r="GA91" s="143"/>
      <c r="GB91" s="143"/>
      <c r="GC91" s="143"/>
      <c r="GD91" s="143"/>
      <c r="GE91" s="143"/>
      <c r="GF91" s="143"/>
      <c r="GG91" s="143"/>
      <c r="GH91" s="143"/>
      <c r="GI91" s="143"/>
      <c r="GJ91" s="143"/>
      <c r="GK91" s="143"/>
      <c r="GL91" s="143"/>
      <c r="GM91" s="143"/>
      <c r="GN91" s="143"/>
      <c r="GO91" s="143"/>
      <c r="GP91" s="143"/>
      <c r="GQ91" s="143"/>
      <c r="GR91" s="143"/>
      <c r="GS91" s="143"/>
      <c r="GT91" s="143"/>
      <c r="GU91" s="143"/>
      <c r="GV91" s="143"/>
      <c r="GW91" s="143"/>
      <c r="GX91" s="143"/>
      <c r="GY91" s="143"/>
      <c r="GZ91" s="143"/>
      <c r="HA91" s="143"/>
      <c r="HB91" s="143"/>
      <c r="HC91" s="143"/>
      <c r="HD91" s="143"/>
      <c r="HE91" s="143"/>
      <c r="HF91" s="143"/>
      <c r="HG91" s="143"/>
      <c r="HH91" s="143"/>
      <c r="HI91" s="143"/>
      <c r="HJ91" s="143"/>
      <c r="HK91" s="143"/>
      <c r="HL91" s="143"/>
      <c r="HM91" s="143"/>
      <c r="HN91" s="143"/>
      <c r="HO91" s="143"/>
      <c r="HP91" s="143"/>
      <c r="HQ91" s="143"/>
      <c r="HR91" s="143"/>
      <c r="HS91" s="143"/>
    </row>
    <row r="92" spans="1:244" s="143" customFormat="1" ht="17.25" customHeight="1">
      <c r="A92" s="101" t="s">
        <v>2517</v>
      </c>
      <c r="B92" s="101"/>
      <c r="C92" s="120" t="s">
        <v>1839</v>
      </c>
      <c r="D92" s="142" t="s">
        <v>87</v>
      </c>
      <c r="E92" s="64">
        <v>56700</v>
      </c>
      <c r="F92" s="64">
        <v>58400</v>
      </c>
      <c r="G92" s="64">
        <v>60000</v>
      </c>
      <c r="H92" s="64">
        <v>62000</v>
      </c>
      <c r="HT92" s="141"/>
      <c r="HU92" s="141"/>
      <c r="HV92" s="141"/>
      <c r="HW92" s="141"/>
      <c r="HX92" s="141"/>
      <c r="HY92" s="141"/>
      <c r="HZ92" s="141"/>
      <c r="IA92" s="141"/>
      <c r="IB92" s="141"/>
      <c r="IC92" s="141"/>
      <c r="ID92" s="141"/>
      <c r="IE92" s="141"/>
      <c r="IF92" s="141"/>
      <c r="IG92" s="141"/>
      <c r="IH92" s="141"/>
      <c r="II92" s="141"/>
      <c r="IJ92" s="141"/>
    </row>
    <row r="93" spans="1:227" s="141" customFormat="1" ht="15" customHeight="1">
      <c r="A93" s="187" t="s">
        <v>2512</v>
      </c>
      <c r="B93" s="110"/>
      <c r="C93" s="188" t="s">
        <v>2513</v>
      </c>
      <c r="D93" s="142"/>
      <c r="E93" s="64">
        <f>SUM(E94:E94)</f>
        <v>255000</v>
      </c>
      <c r="F93" s="64">
        <f>SUM(F94:F94)</f>
        <v>262600</v>
      </c>
      <c r="G93" s="64">
        <f>SUM(G94:G94)</f>
        <v>270000</v>
      </c>
      <c r="H93" s="64">
        <f>SUM(H94:H94)</f>
        <v>278600</v>
      </c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3"/>
      <c r="DY93" s="143"/>
      <c r="DZ93" s="143"/>
      <c r="EA93" s="143"/>
      <c r="EB93" s="143"/>
      <c r="EC93" s="143"/>
      <c r="ED93" s="143"/>
      <c r="EE93" s="143"/>
      <c r="EF93" s="143"/>
      <c r="EG93" s="143"/>
      <c r="EH93" s="143"/>
      <c r="EI93" s="143"/>
      <c r="EJ93" s="143"/>
      <c r="EK93" s="143"/>
      <c r="EL93" s="143"/>
      <c r="EM93" s="143"/>
      <c r="EN93" s="143"/>
      <c r="EO93" s="143"/>
      <c r="EP93" s="143"/>
      <c r="EQ93" s="143"/>
      <c r="ER93" s="143"/>
      <c r="ES93" s="143"/>
      <c r="ET93" s="143"/>
      <c r="EU93" s="143"/>
      <c r="EV93" s="143"/>
      <c r="EW93" s="143"/>
      <c r="EX93" s="143"/>
      <c r="EY93" s="143"/>
      <c r="EZ93" s="143"/>
      <c r="FA93" s="143"/>
      <c r="FB93" s="143"/>
      <c r="FC93" s="143"/>
      <c r="FD93" s="143"/>
      <c r="FE93" s="143"/>
      <c r="FF93" s="143"/>
      <c r="FG93" s="143"/>
      <c r="FH93" s="143"/>
      <c r="FI93" s="143"/>
      <c r="FJ93" s="143"/>
      <c r="FK93" s="143"/>
      <c r="FL93" s="143"/>
      <c r="FM93" s="143"/>
      <c r="FN93" s="143"/>
      <c r="FO93" s="143"/>
      <c r="FP93" s="143"/>
      <c r="FQ93" s="143"/>
      <c r="FR93" s="143"/>
      <c r="FS93" s="143"/>
      <c r="FT93" s="143"/>
      <c r="FU93" s="143"/>
      <c r="FV93" s="143"/>
      <c r="FW93" s="143"/>
      <c r="FX93" s="143"/>
      <c r="FY93" s="143"/>
      <c r="FZ93" s="143"/>
      <c r="GA93" s="143"/>
      <c r="GB93" s="143"/>
      <c r="GC93" s="143"/>
      <c r="GD93" s="143"/>
      <c r="GE93" s="143"/>
      <c r="GF93" s="143"/>
      <c r="GG93" s="143"/>
      <c r="GH93" s="143"/>
      <c r="GI93" s="143"/>
      <c r="GJ93" s="143"/>
      <c r="GK93" s="143"/>
      <c r="GL93" s="143"/>
      <c r="GM93" s="143"/>
      <c r="GN93" s="143"/>
      <c r="GO93" s="143"/>
      <c r="GP93" s="143"/>
      <c r="GQ93" s="143"/>
      <c r="GR93" s="143"/>
      <c r="GS93" s="143"/>
      <c r="GT93" s="143"/>
      <c r="GU93" s="143"/>
      <c r="GV93" s="143"/>
      <c r="GW93" s="143"/>
      <c r="GX93" s="143"/>
      <c r="GY93" s="143"/>
      <c r="GZ93" s="143"/>
      <c r="HA93" s="143"/>
      <c r="HB93" s="143"/>
      <c r="HC93" s="143"/>
      <c r="HD93" s="143"/>
      <c r="HE93" s="143"/>
      <c r="HF93" s="143"/>
      <c r="HG93" s="143"/>
      <c r="HH93" s="143"/>
      <c r="HI93" s="143"/>
      <c r="HJ93" s="143"/>
      <c r="HK93" s="143"/>
      <c r="HL93" s="143"/>
      <c r="HM93" s="143"/>
      <c r="HN93" s="143"/>
      <c r="HO93" s="143"/>
      <c r="HP93" s="143"/>
      <c r="HQ93" s="143"/>
      <c r="HR93" s="143"/>
      <c r="HS93" s="143"/>
    </row>
    <row r="94" spans="1:244" s="143" customFormat="1" ht="18">
      <c r="A94" s="101" t="s">
        <v>2643</v>
      </c>
      <c r="B94" s="101"/>
      <c r="C94" s="120" t="s">
        <v>1846</v>
      </c>
      <c r="D94" s="142" t="s">
        <v>87</v>
      </c>
      <c r="E94" s="64">
        <v>255000</v>
      </c>
      <c r="F94" s="64">
        <v>262600</v>
      </c>
      <c r="G94" s="64">
        <v>270000</v>
      </c>
      <c r="H94" s="64">
        <v>278600</v>
      </c>
      <c r="HT94" s="141"/>
      <c r="HU94" s="141"/>
      <c r="HV94" s="141"/>
      <c r="HW94" s="141"/>
      <c r="HX94" s="141"/>
      <c r="HY94" s="141"/>
      <c r="HZ94" s="141"/>
      <c r="IA94" s="141"/>
      <c r="IB94" s="141"/>
      <c r="IC94" s="141"/>
      <c r="ID94" s="141"/>
      <c r="IE94" s="141"/>
      <c r="IF94" s="141"/>
      <c r="IG94" s="141"/>
      <c r="IH94" s="141"/>
      <c r="II94" s="141"/>
      <c r="IJ94" s="141"/>
    </row>
    <row r="95" spans="1:227" s="141" customFormat="1" ht="24">
      <c r="A95" s="187" t="s">
        <v>2514</v>
      </c>
      <c r="B95" s="110"/>
      <c r="C95" s="188" t="s">
        <v>2515</v>
      </c>
      <c r="D95" s="142"/>
      <c r="E95" s="64">
        <f>E96</f>
        <v>98300</v>
      </c>
      <c r="F95" s="64">
        <f>F96</f>
        <v>101300</v>
      </c>
      <c r="G95" s="64">
        <f>G96</f>
        <v>104300</v>
      </c>
      <c r="H95" s="64">
        <f>H96</f>
        <v>107400</v>
      </c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3"/>
      <c r="EU95" s="143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3"/>
      <c r="FG95" s="143"/>
      <c r="FH95" s="143"/>
      <c r="FI95" s="143"/>
      <c r="FJ95" s="143"/>
      <c r="FK95" s="143"/>
      <c r="FL95" s="143"/>
      <c r="FM95" s="143"/>
      <c r="FN95" s="143"/>
      <c r="FO95" s="143"/>
      <c r="FP95" s="143"/>
      <c r="FQ95" s="143"/>
      <c r="FR95" s="143"/>
      <c r="FS95" s="143"/>
      <c r="FT95" s="143"/>
      <c r="FU95" s="143"/>
      <c r="FV95" s="143"/>
      <c r="FW95" s="143"/>
      <c r="FX95" s="143"/>
      <c r="FY95" s="143"/>
      <c r="FZ95" s="143"/>
      <c r="GA95" s="143"/>
      <c r="GB95" s="143"/>
      <c r="GC95" s="143"/>
      <c r="GD95" s="143"/>
      <c r="GE95" s="143"/>
      <c r="GF95" s="143"/>
      <c r="GG95" s="143"/>
      <c r="GH95" s="143"/>
      <c r="GI95" s="143"/>
      <c r="GJ95" s="143"/>
      <c r="GK95" s="143"/>
      <c r="GL95" s="143"/>
      <c r="GM95" s="143"/>
      <c r="GN95" s="143"/>
      <c r="GO95" s="143"/>
      <c r="GP95" s="143"/>
      <c r="GQ95" s="143"/>
      <c r="GR95" s="143"/>
      <c r="GS95" s="143"/>
      <c r="GT95" s="143"/>
      <c r="GU95" s="143"/>
      <c r="GV95" s="143"/>
      <c r="GW95" s="143"/>
      <c r="GX95" s="143"/>
      <c r="GY95" s="143"/>
      <c r="GZ95" s="143"/>
      <c r="HA95" s="143"/>
      <c r="HB95" s="143"/>
      <c r="HC95" s="143"/>
      <c r="HD95" s="143"/>
      <c r="HE95" s="143"/>
      <c r="HF95" s="143"/>
      <c r="HG95" s="143"/>
      <c r="HH95" s="143"/>
      <c r="HI95" s="143"/>
      <c r="HJ95" s="143"/>
      <c r="HK95" s="143"/>
      <c r="HL95" s="143"/>
      <c r="HM95" s="143"/>
      <c r="HN95" s="143"/>
      <c r="HO95" s="143"/>
      <c r="HP95" s="143"/>
      <c r="HQ95" s="143"/>
      <c r="HR95" s="143"/>
      <c r="HS95" s="143"/>
    </row>
    <row r="96" spans="1:8" s="141" customFormat="1" ht="18">
      <c r="A96" s="101" t="s">
        <v>2657</v>
      </c>
      <c r="B96" s="101"/>
      <c r="C96" s="120" t="s">
        <v>1841</v>
      </c>
      <c r="D96" s="142" t="s">
        <v>87</v>
      </c>
      <c r="E96" s="64">
        <v>98300</v>
      </c>
      <c r="F96" s="64">
        <v>101300</v>
      </c>
      <c r="G96" s="64">
        <v>104300</v>
      </c>
      <c r="H96" s="64">
        <v>107400</v>
      </c>
    </row>
    <row r="97" spans="1:227" s="141" customFormat="1" ht="14.25" customHeight="1">
      <c r="A97" s="103" t="s">
        <v>2135</v>
      </c>
      <c r="B97" s="103"/>
      <c r="C97" s="119" t="s">
        <v>551</v>
      </c>
      <c r="D97" s="139"/>
      <c r="E97" s="62">
        <f>E98</f>
        <v>277400</v>
      </c>
      <c r="F97" s="62">
        <f>F98</f>
        <v>286000</v>
      </c>
      <c r="G97" s="62">
        <f>G98</f>
        <v>294000</v>
      </c>
      <c r="H97" s="62">
        <f>H98</f>
        <v>303000</v>
      </c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3"/>
      <c r="DU97" s="143"/>
      <c r="DV97" s="143"/>
      <c r="DW97" s="143"/>
      <c r="DX97" s="143"/>
      <c r="DY97" s="143"/>
      <c r="DZ97" s="143"/>
      <c r="EA97" s="143"/>
      <c r="EB97" s="143"/>
      <c r="EC97" s="143"/>
      <c r="ED97" s="143"/>
      <c r="EE97" s="143"/>
      <c r="EF97" s="143"/>
      <c r="EG97" s="143"/>
      <c r="EH97" s="143"/>
      <c r="EI97" s="143"/>
      <c r="EJ97" s="143"/>
      <c r="EK97" s="143"/>
      <c r="EL97" s="143"/>
      <c r="EM97" s="143"/>
      <c r="EN97" s="143"/>
      <c r="EO97" s="143"/>
      <c r="EP97" s="143"/>
      <c r="EQ97" s="143"/>
      <c r="ER97" s="143"/>
      <c r="ES97" s="143"/>
      <c r="ET97" s="143"/>
      <c r="EU97" s="143"/>
      <c r="EV97" s="143"/>
      <c r="EW97" s="143"/>
      <c r="EX97" s="143"/>
      <c r="EY97" s="143"/>
      <c r="EZ97" s="143"/>
      <c r="FA97" s="143"/>
      <c r="FB97" s="143"/>
      <c r="FC97" s="143"/>
      <c r="FD97" s="143"/>
      <c r="FE97" s="143"/>
      <c r="FF97" s="143"/>
      <c r="FG97" s="143"/>
      <c r="FH97" s="143"/>
      <c r="FI97" s="143"/>
      <c r="FJ97" s="143"/>
      <c r="FK97" s="143"/>
      <c r="FL97" s="143"/>
      <c r="FM97" s="143"/>
      <c r="FN97" s="143"/>
      <c r="FO97" s="143"/>
      <c r="FP97" s="143"/>
      <c r="FQ97" s="143"/>
      <c r="FR97" s="143"/>
      <c r="FS97" s="143"/>
      <c r="FT97" s="143"/>
      <c r="FU97" s="143"/>
      <c r="FV97" s="143"/>
      <c r="FW97" s="143"/>
      <c r="FX97" s="143"/>
      <c r="FY97" s="143"/>
      <c r="FZ97" s="143"/>
      <c r="GA97" s="143"/>
      <c r="GB97" s="143"/>
      <c r="GC97" s="143"/>
      <c r="GD97" s="143"/>
      <c r="GE97" s="143"/>
      <c r="GF97" s="143"/>
      <c r="GG97" s="143"/>
      <c r="GH97" s="143"/>
      <c r="GI97" s="143"/>
      <c r="GJ97" s="143"/>
      <c r="GK97" s="143"/>
      <c r="GL97" s="143"/>
      <c r="GM97" s="143"/>
      <c r="GN97" s="143"/>
      <c r="GO97" s="143"/>
      <c r="GP97" s="143"/>
      <c r="GQ97" s="143"/>
      <c r="GR97" s="143"/>
      <c r="GS97" s="143"/>
      <c r="GT97" s="143"/>
      <c r="GU97" s="143"/>
      <c r="GV97" s="143"/>
      <c r="GW97" s="143"/>
      <c r="GX97" s="143"/>
      <c r="GY97" s="143"/>
      <c r="GZ97" s="143"/>
      <c r="HA97" s="143"/>
      <c r="HB97" s="143"/>
      <c r="HC97" s="143"/>
      <c r="HD97" s="143"/>
      <c r="HE97" s="143"/>
      <c r="HF97" s="143"/>
      <c r="HG97" s="143"/>
      <c r="HH97" s="143"/>
      <c r="HI97" s="143"/>
      <c r="HJ97" s="143"/>
      <c r="HK97" s="143"/>
      <c r="HL97" s="143"/>
      <c r="HM97" s="143"/>
      <c r="HN97" s="143"/>
      <c r="HO97" s="143"/>
      <c r="HP97" s="143"/>
      <c r="HQ97" s="143"/>
      <c r="HR97" s="143"/>
      <c r="HS97" s="143"/>
    </row>
    <row r="98" spans="1:244" s="140" customFormat="1" ht="14.25" customHeight="1" hidden="1">
      <c r="A98" s="103" t="s">
        <v>2136</v>
      </c>
      <c r="B98" s="103"/>
      <c r="C98" s="119" t="s">
        <v>551</v>
      </c>
      <c r="D98" s="139"/>
      <c r="E98" s="62">
        <f>SUM(E99:E101)</f>
        <v>277400</v>
      </c>
      <c r="F98" s="62">
        <f>SUM(F99:F101)</f>
        <v>286000</v>
      </c>
      <c r="G98" s="62">
        <f>SUM(G99:G101)</f>
        <v>294000</v>
      </c>
      <c r="H98" s="62">
        <f>SUM(H99:H101)</f>
        <v>303000</v>
      </c>
      <c r="HT98" s="141"/>
      <c r="HU98" s="141"/>
      <c r="HV98" s="141"/>
      <c r="HW98" s="141"/>
      <c r="HX98" s="141"/>
      <c r="HY98" s="141"/>
      <c r="HZ98" s="141"/>
      <c r="IA98" s="141"/>
      <c r="IB98" s="141"/>
      <c r="IC98" s="141"/>
      <c r="ID98" s="141"/>
      <c r="IE98" s="141"/>
      <c r="IF98" s="141"/>
      <c r="IG98" s="141"/>
      <c r="IH98" s="141"/>
      <c r="II98" s="141"/>
      <c r="IJ98" s="141"/>
    </row>
    <row r="99" spans="1:244" s="140" customFormat="1" ht="13.5" customHeight="1" hidden="1">
      <c r="A99" s="103" t="s">
        <v>2137</v>
      </c>
      <c r="B99" s="103"/>
      <c r="C99" s="119" t="s">
        <v>2138</v>
      </c>
      <c r="D99" s="139" t="s">
        <v>91</v>
      </c>
      <c r="E99" s="62">
        <v>270000</v>
      </c>
      <c r="F99" s="64">
        <v>278400</v>
      </c>
      <c r="G99" s="64">
        <v>286200</v>
      </c>
      <c r="H99" s="64">
        <v>295000</v>
      </c>
      <c r="HT99" s="141"/>
      <c r="HU99" s="141"/>
      <c r="HV99" s="141"/>
      <c r="HW99" s="141"/>
      <c r="HX99" s="141"/>
      <c r="HY99" s="141"/>
      <c r="HZ99" s="141"/>
      <c r="IA99" s="141"/>
      <c r="IB99" s="141"/>
      <c r="IC99" s="141"/>
      <c r="ID99" s="141"/>
      <c r="IE99" s="141"/>
      <c r="IF99" s="141"/>
      <c r="IG99" s="141"/>
      <c r="IH99" s="141"/>
      <c r="II99" s="141"/>
      <c r="IJ99" s="141"/>
    </row>
    <row r="100" spans="1:244" s="140" customFormat="1" ht="13.5" customHeight="1" hidden="1">
      <c r="A100" s="103" t="s">
        <v>2645</v>
      </c>
      <c r="B100" s="103"/>
      <c r="C100" s="119" t="s">
        <v>2644</v>
      </c>
      <c r="D100" s="139" t="s">
        <v>91</v>
      </c>
      <c r="E100" s="62">
        <v>400</v>
      </c>
      <c r="F100" s="64">
        <v>400</v>
      </c>
      <c r="G100" s="64">
        <v>400</v>
      </c>
      <c r="H100" s="64">
        <v>400</v>
      </c>
      <c r="HT100" s="141"/>
      <c r="HU100" s="141"/>
      <c r="HV100" s="141"/>
      <c r="HW100" s="141"/>
      <c r="HX100" s="141"/>
      <c r="HY100" s="141"/>
      <c r="HZ100" s="141"/>
      <c r="IA100" s="141"/>
      <c r="IB100" s="141"/>
      <c r="IC100" s="141"/>
      <c r="ID100" s="141"/>
      <c r="IE100" s="141"/>
      <c r="IF100" s="141"/>
      <c r="IG100" s="141"/>
      <c r="IH100" s="141"/>
      <c r="II100" s="141"/>
      <c r="IJ100" s="141"/>
    </row>
    <row r="101" spans="1:244" s="140" customFormat="1" ht="22.5" customHeight="1" hidden="1">
      <c r="A101" s="103" t="s">
        <v>2646</v>
      </c>
      <c r="B101" s="103"/>
      <c r="C101" s="119" t="s">
        <v>2647</v>
      </c>
      <c r="D101" s="139" t="s">
        <v>91</v>
      </c>
      <c r="E101" s="62">
        <v>7000</v>
      </c>
      <c r="F101" s="64">
        <v>7200</v>
      </c>
      <c r="G101" s="64">
        <v>7400</v>
      </c>
      <c r="H101" s="64">
        <v>7600</v>
      </c>
      <c r="HT101" s="141"/>
      <c r="HU101" s="141"/>
      <c r="HV101" s="141"/>
      <c r="HW101" s="141"/>
      <c r="HX101" s="141"/>
      <c r="HY101" s="141"/>
      <c r="HZ101" s="141"/>
      <c r="IA101" s="141"/>
      <c r="IB101" s="141"/>
      <c r="IC101" s="141"/>
      <c r="ID101" s="141"/>
      <c r="IE101" s="141"/>
      <c r="IF101" s="141"/>
      <c r="IG101" s="141"/>
      <c r="IH101" s="141"/>
      <c r="II101" s="141"/>
      <c r="IJ101" s="141"/>
    </row>
    <row r="102" spans="1:244" s="192" customFormat="1" ht="13.5" customHeight="1">
      <c r="A102" s="132" t="s">
        <v>2139</v>
      </c>
      <c r="B102" s="132"/>
      <c r="C102" s="133" t="s">
        <v>566</v>
      </c>
      <c r="D102" s="134"/>
      <c r="E102" s="131">
        <f aca="true" t="shared" si="1" ref="E102:H103">E103</f>
        <v>13361870</v>
      </c>
      <c r="F102" s="131">
        <f t="shared" si="1"/>
        <v>13783150</v>
      </c>
      <c r="G102" s="131">
        <f t="shared" si="1"/>
        <v>14208100</v>
      </c>
      <c r="H102" s="131">
        <f t="shared" si="1"/>
        <v>14404500</v>
      </c>
      <c r="HT102" s="193"/>
      <c r="HU102" s="193"/>
      <c r="HV102" s="193"/>
      <c r="HW102" s="193"/>
      <c r="HX102" s="193"/>
      <c r="HY102" s="193"/>
      <c r="HZ102" s="193"/>
      <c r="IA102" s="193"/>
      <c r="IB102" s="193"/>
      <c r="IC102" s="193"/>
      <c r="ID102" s="193"/>
      <c r="IE102" s="193"/>
      <c r="IF102" s="193"/>
      <c r="IG102" s="193"/>
      <c r="IH102" s="193"/>
      <c r="II102" s="193"/>
      <c r="IJ102" s="193"/>
    </row>
    <row r="103" spans="1:227" s="141" customFormat="1" ht="14.25" customHeight="1">
      <c r="A103" s="135" t="s">
        <v>2140</v>
      </c>
      <c r="B103" s="135"/>
      <c r="C103" s="136" t="s">
        <v>566</v>
      </c>
      <c r="D103" s="137"/>
      <c r="E103" s="138">
        <f t="shared" si="1"/>
        <v>13361870</v>
      </c>
      <c r="F103" s="138">
        <f t="shared" si="1"/>
        <v>13783150</v>
      </c>
      <c r="G103" s="138">
        <f t="shared" si="1"/>
        <v>14208100</v>
      </c>
      <c r="H103" s="138">
        <f t="shared" si="1"/>
        <v>14404500</v>
      </c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  <c r="CE103" s="143"/>
      <c r="CF103" s="143"/>
      <c r="CG103" s="143"/>
      <c r="CH103" s="143"/>
      <c r="CI103" s="143"/>
      <c r="CJ103" s="143"/>
      <c r="CK103" s="143"/>
      <c r="CL103" s="143"/>
      <c r="CM103" s="143"/>
      <c r="CN103" s="143"/>
      <c r="CO103" s="143"/>
      <c r="CP103" s="143"/>
      <c r="CQ103" s="143"/>
      <c r="CR103" s="143"/>
      <c r="CS103" s="143"/>
      <c r="CT103" s="143"/>
      <c r="CU103" s="143"/>
      <c r="CV103" s="143"/>
      <c r="CW103" s="143"/>
      <c r="CX103" s="143"/>
      <c r="CY103" s="143"/>
      <c r="CZ103" s="143"/>
      <c r="DA103" s="143"/>
      <c r="DB103" s="143"/>
      <c r="DC103" s="143"/>
      <c r="DD103" s="143"/>
      <c r="DE103" s="143"/>
      <c r="DF103" s="143"/>
      <c r="DG103" s="143"/>
      <c r="DH103" s="143"/>
      <c r="DI103" s="143"/>
      <c r="DJ103" s="143"/>
      <c r="DK103" s="143"/>
      <c r="DL103" s="143"/>
      <c r="DM103" s="143"/>
      <c r="DN103" s="143"/>
      <c r="DO103" s="143"/>
      <c r="DP103" s="143"/>
      <c r="DQ103" s="143"/>
      <c r="DR103" s="143"/>
      <c r="DS103" s="143"/>
      <c r="DT103" s="143"/>
      <c r="DU103" s="143"/>
      <c r="DV103" s="143"/>
      <c r="DW103" s="143"/>
      <c r="DX103" s="143"/>
      <c r="DY103" s="143"/>
      <c r="DZ103" s="143"/>
      <c r="EA103" s="143"/>
      <c r="EB103" s="143"/>
      <c r="EC103" s="143"/>
      <c r="ED103" s="143"/>
      <c r="EE103" s="143"/>
      <c r="EF103" s="143"/>
      <c r="EG103" s="143"/>
      <c r="EH103" s="143"/>
      <c r="EI103" s="143"/>
      <c r="EJ103" s="143"/>
      <c r="EK103" s="143"/>
      <c r="EL103" s="143"/>
      <c r="EM103" s="143"/>
      <c r="EN103" s="143"/>
      <c r="EO103" s="143"/>
      <c r="EP103" s="143"/>
      <c r="EQ103" s="143"/>
      <c r="ER103" s="143"/>
      <c r="ES103" s="143"/>
      <c r="ET103" s="143"/>
      <c r="EU103" s="143"/>
      <c r="EV103" s="143"/>
      <c r="EW103" s="143"/>
      <c r="EX103" s="143"/>
      <c r="EY103" s="143"/>
      <c r="EZ103" s="143"/>
      <c r="FA103" s="143"/>
      <c r="FB103" s="143"/>
      <c r="FC103" s="143"/>
      <c r="FD103" s="143"/>
      <c r="FE103" s="143"/>
      <c r="FF103" s="143"/>
      <c r="FG103" s="143"/>
      <c r="FH103" s="143"/>
      <c r="FI103" s="143"/>
      <c r="FJ103" s="143"/>
      <c r="FK103" s="143"/>
      <c r="FL103" s="143"/>
      <c r="FM103" s="143"/>
      <c r="FN103" s="143"/>
      <c r="FO103" s="143"/>
      <c r="FP103" s="143"/>
      <c r="FQ103" s="143"/>
      <c r="FR103" s="143"/>
      <c r="FS103" s="143"/>
      <c r="FT103" s="143"/>
      <c r="FU103" s="143"/>
      <c r="FV103" s="143"/>
      <c r="FW103" s="143"/>
      <c r="FX103" s="143"/>
      <c r="FY103" s="143"/>
      <c r="FZ103" s="143"/>
      <c r="GA103" s="143"/>
      <c r="GB103" s="143"/>
      <c r="GC103" s="143"/>
      <c r="GD103" s="143"/>
      <c r="GE103" s="143"/>
      <c r="GF103" s="143"/>
      <c r="GG103" s="143"/>
      <c r="GH103" s="143"/>
      <c r="GI103" s="143"/>
      <c r="GJ103" s="143"/>
      <c r="GK103" s="143"/>
      <c r="GL103" s="143"/>
      <c r="GM103" s="143"/>
      <c r="GN103" s="143"/>
      <c r="GO103" s="143"/>
      <c r="GP103" s="143"/>
      <c r="GQ103" s="143"/>
      <c r="GR103" s="143"/>
      <c r="GS103" s="143"/>
      <c r="GT103" s="143"/>
      <c r="GU103" s="143"/>
      <c r="GV103" s="143"/>
      <c r="GW103" s="143"/>
      <c r="GX103" s="143"/>
      <c r="GY103" s="143"/>
      <c r="GZ103" s="143"/>
      <c r="HA103" s="143"/>
      <c r="HB103" s="143"/>
      <c r="HC103" s="143"/>
      <c r="HD103" s="143"/>
      <c r="HE103" s="143"/>
      <c r="HF103" s="143"/>
      <c r="HG103" s="143"/>
      <c r="HH103" s="143"/>
      <c r="HI103" s="143"/>
      <c r="HJ103" s="143"/>
      <c r="HK103" s="143"/>
      <c r="HL103" s="143"/>
      <c r="HM103" s="143"/>
      <c r="HN103" s="143"/>
      <c r="HO103" s="143"/>
      <c r="HP103" s="143"/>
      <c r="HQ103" s="143"/>
      <c r="HR103" s="143"/>
      <c r="HS103" s="143"/>
    </row>
    <row r="104" spans="1:244" s="140" customFormat="1" ht="14.25" customHeight="1">
      <c r="A104" s="103" t="s">
        <v>2141</v>
      </c>
      <c r="B104" s="103"/>
      <c r="C104" s="119" t="s">
        <v>566</v>
      </c>
      <c r="D104" s="139"/>
      <c r="E104" s="62">
        <f>SUM(E105+E114+E116+E112)</f>
        <v>13361870</v>
      </c>
      <c r="F104" s="62">
        <f>SUM(F105+F114+F116+F112)</f>
        <v>13783150</v>
      </c>
      <c r="G104" s="62">
        <f>SUM(G105+G114+G116+G112)</f>
        <v>14208100</v>
      </c>
      <c r="H104" s="62">
        <f>SUM(H105+H114+H116+H112)</f>
        <v>14404500</v>
      </c>
      <c r="HT104" s="141"/>
      <c r="HU104" s="141"/>
      <c r="HV104" s="141"/>
      <c r="HW104" s="141"/>
      <c r="HX104" s="141"/>
      <c r="HY104" s="141"/>
      <c r="HZ104" s="141"/>
      <c r="IA104" s="141"/>
      <c r="IB104" s="141"/>
      <c r="IC104" s="141"/>
      <c r="ID104" s="141"/>
      <c r="IE104" s="141"/>
      <c r="IF104" s="141"/>
      <c r="IG104" s="141"/>
      <c r="IH104" s="141"/>
      <c r="II104" s="141"/>
      <c r="IJ104" s="141"/>
    </row>
    <row r="105" spans="1:244" s="140" customFormat="1" ht="13.5" customHeight="1">
      <c r="A105" s="103" t="s">
        <v>2124</v>
      </c>
      <c r="B105" s="103"/>
      <c r="C105" s="119" t="s">
        <v>2125</v>
      </c>
      <c r="D105" s="139"/>
      <c r="E105" s="62">
        <f>SUM(E106:E111)</f>
        <v>11037570</v>
      </c>
      <c r="F105" s="62">
        <f>SUM(F106:F111)</f>
        <v>11389150</v>
      </c>
      <c r="G105" s="62">
        <f>SUM(G106:G111)</f>
        <v>11742400</v>
      </c>
      <c r="H105" s="62">
        <f>SUM(H106:H111)</f>
        <v>11864500</v>
      </c>
      <c r="HT105" s="141"/>
      <c r="HU105" s="141"/>
      <c r="HV105" s="141"/>
      <c r="HW105" s="141"/>
      <c r="HX105" s="141"/>
      <c r="HY105" s="141"/>
      <c r="HZ105" s="141"/>
      <c r="IA105" s="141"/>
      <c r="IB105" s="141"/>
      <c r="IC105" s="141"/>
      <c r="ID105" s="141"/>
      <c r="IE105" s="141"/>
      <c r="IF105" s="141"/>
      <c r="IG105" s="141"/>
      <c r="IH105" s="141"/>
      <c r="II105" s="141"/>
      <c r="IJ105" s="141"/>
    </row>
    <row r="106" spans="1:227" s="141" customFormat="1" ht="12.75" hidden="1">
      <c r="A106" s="101" t="s">
        <v>2126</v>
      </c>
      <c r="B106" s="101"/>
      <c r="C106" s="120" t="s">
        <v>568</v>
      </c>
      <c r="D106" s="142" t="s">
        <v>87</v>
      </c>
      <c r="E106" s="64">
        <v>530000</v>
      </c>
      <c r="F106" s="64">
        <v>545000</v>
      </c>
      <c r="G106" s="64">
        <v>562000</v>
      </c>
      <c r="H106" s="64">
        <v>579000</v>
      </c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3"/>
      <c r="CH106" s="143"/>
      <c r="CI106" s="143"/>
      <c r="CJ106" s="143"/>
      <c r="CK106" s="143"/>
      <c r="CL106" s="143"/>
      <c r="CM106" s="143"/>
      <c r="CN106" s="143"/>
      <c r="CO106" s="143"/>
      <c r="CP106" s="143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3"/>
      <c r="DE106" s="143"/>
      <c r="DF106" s="143"/>
      <c r="DG106" s="143"/>
      <c r="DH106" s="143"/>
      <c r="DI106" s="143"/>
      <c r="DJ106" s="143"/>
      <c r="DK106" s="143"/>
      <c r="DL106" s="143"/>
      <c r="DM106" s="143"/>
      <c r="DN106" s="143"/>
      <c r="DO106" s="143"/>
      <c r="DP106" s="143"/>
      <c r="DQ106" s="143"/>
      <c r="DR106" s="143"/>
      <c r="DS106" s="143"/>
      <c r="DT106" s="143"/>
      <c r="DU106" s="143"/>
      <c r="DV106" s="143"/>
      <c r="DW106" s="143"/>
      <c r="DX106" s="143"/>
      <c r="DY106" s="143"/>
      <c r="DZ106" s="143"/>
      <c r="EA106" s="143"/>
      <c r="EB106" s="143"/>
      <c r="EC106" s="143"/>
      <c r="ED106" s="143"/>
      <c r="EE106" s="143"/>
      <c r="EF106" s="143"/>
      <c r="EG106" s="143"/>
      <c r="EH106" s="143"/>
      <c r="EI106" s="143"/>
      <c r="EJ106" s="143"/>
      <c r="EK106" s="143"/>
      <c r="EL106" s="143"/>
      <c r="EM106" s="143"/>
      <c r="EN106" s="143"/>
      <c r="EO106" s="143"/>
      <c r="EP106" s="143"/>
      <c r="EQ106" s="143"/>
      <c r="ER106" s="143"/>
      <c r="ES106" s="143"/>
      <c r="ET106" s="143"/>
      <c r="EU106" s="143"/>
      <c r="EV106" s="143"/>
      <c r="EW106" s="143"/>
      <c r="EX106" s="143"/>
      <c r="EY106" s="143"/>
      <c r="EZ106" s="143"/>
      <c r="FA106" s="143"/>
      <c r="FB106" s="143"/>
      <c r="FC106" s="143"/>
      <c r="FD106" s="143"/>
      <c r="FE106" s="143"/>
      <c r="FF106" s="143"/>
      <c r="FG106" s="143"/>
      <c r="FH106" s="143"/>
      <c r="FI106" s="143"/>
      <c r="FJ106" s="143"/>
      <c r="FK106" s="143"/>
      <c r="FL106" s="143"/>
      <c r="FM106" s="143"/>
      <c r="FN106" s="143"/>
      <c r="FO106" s="143"/>
      <c r="FP106" s="143"/>
      <c r="FQ106" s="143"/>
      <c r="FR106" s="143"/>
      <c r="FS106" s="143"/>
      <c r="FT106" s="143"/>
      <c r="FU106" s="143"/>
      <c r="FV106" s="143"/>
      <c r="FW106" s="143"/>
      <c r="FX106" s="143"/>
      <c r="FY106" s="143"/>
      <c r="FZ106" s="143"/>
      <c r="GA106" s="143"/>
      <c r="GB106" s="143"/>
      <c r="GC106" s="143"/>
      <c r="GD106" s="143"/>
      <c r="GE106" s="143"/>
      <c r="GF106" s="143"/>
      <c r="GG106" s="143"/>
      <c r="GH106" s="143"/>
      <c r="GI106" s="143"/>
      <c r="GJ106" s="143"/>
      <c r="GK106" s="143"/>
      <c r="GL106" s="143"/>
      <c r="GM106" s="143"/>
      <c r="GN106" s="143"/>
      <c r="GO106" s="143"/>
      <c r="GP106" s="143"/>
      <c r="GQ106" s="143"/>
      <c r="GR106" s="143"/>
      <c r="GS106" s="143"/>
      <c r="GT106" s="143"/>
      <c r="GU106" s="143"/>
      <c r="GV106" s="143"/>
      <c r="GW106" s="143"/>
      <c r="GX106" s="143"/>
      <c r="GY106" s="143"/>
      <c r="GZ106" s="143"/>
      <c r="HA106" s="143"/>
      <c r="HB106" s="143"/>
      <c r="HC106" s="143"/>
      <c r="HD106" s="143"/>
      <c r="HE106" s="143"/>
      <c r="HF106" s="143"/>
      <c r="HG106" s="143"/>
      <c r="HH106" s="143"/>
      <c r="HI106" s="143"/>
      <c r="HJ106" s="143"/>
      <c r="HK106" s="143"/>
      <c r="HL106" s="143"/>
      <c r="HM106" s="143"/>
      <c r="HN106" s="143"/>
      <c r="HO106" s="143"/>
      <c r="HP106" s="143"/>
      <c r="HQ106" s="143"/>
      <c r="HR106" s="143"/>
      <c r="HS106" s="143"/>
    </row>
    <row r="107" spans="1:227" s="141" customFormat="1" ht="12.75" hidden="1">
      <c r="A107" s="101" t="s">
        <v>2127</v>
      </c>
      <c r="B107" s="101"/>
      <c r="C107" s="120" t="s">
        <v>570</v>
      </c>
      <c r="D107" s="142" t="s">
        <v>87</v>
      </c>
      <c r="E107" s="64">
        <v>1330000</v>
      </c>
      <c r="F107" s="64">
        <v>1370000</v>
      </c>
      <c r="G107" s="64">
        <v>1410000</v>
      </c>
      <c r="H107" s="64">
        <v>1450000</v>
      </c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3"/>
      <c r="DQ107" s="143"/>
      <c r="DR107" s="143"/>
      <c r="DS107" s="143"/>
      <c r="DT107" s="143"/>
      <c r="DU107" s="143"/>
      <c r="DV107" s="143"/>
      <c r="DW107" s="143"/>
      <c r="DX107" s="143"/>
      <c r="DY107" s="143"/>
      <c r="DZ107" s="143"/>
      <c r="EA107" s="143"/>
      <c r="EB107" s="143"/>
      <c r="EC107" s="143"/>
      <c r="ED107" s="143"/>
      <c r="EE107" s="143"/>
      <c r="EF107" s="143"/>
      <c r="EG107" s="143"/>
      <c r="EH107" s="143"/>
      <c r="EI107" s="143"/>
      <c r="EJ107" s="143"/>
      <c r="EK107" s="143"/>
      <c r="EL107" s="143"/>
      <c r="EM107" s="143"/>
      <c r="EN107" s="143"/>
      <c r="EO107" s="143"/>
      <c r="EP107" s="143"/>
      <c r="EQ107" s="143"/>
      <c r="ER107" s="143"/>
      <c r="ES107" s="143"/>
      <c r="ET107" s="143"/>
      <c r="EU107" s="143"/>
      <c r="EV107" s="143"/>
      <c r="EW107" s="143"/>
      <c r="EX107" s="143"/>
      <c r="EY107" s="143"/>
      <c r="EZ107" s="143"/>
      <c r="FA107" s="143"/>
      <c r="FB107" s="143"/>
      <c r="FC107" s="143"/>
      <c r="FD107" s="143"/>
      <c r="FE107" s="143"/>
      <c r="FF107" s="143"/>
      <c r="FG107" s="143"/>
      <c r="FH107" s="143"/>
      <c r="FI107" s="143"/>
      <c r="FJ107" s="143"/>
      <c r="FK107" s="143"/>
      <c r="FL107" s="143"/>
      <c r="FM107" s="143"/>
      <c r="FN107" s="143"/>
      <c r="FO107" s="143"/>
      <c r="FP107" s="143"/>
      <c r="FQ107" s="143"/>
      <c r="FR107" s="143"/>
      <c r="FS107" s="143"/>
      <c r="FT107" s="143"/>
      <c r="FU107" s="143"/>
      <c r="FV107" s="143"/>
      <c r="FW107" s="143"/>
      <c r="FX107" s="143"/>
      <c r="FY107" s="143"/>
      <c r="FZ107" s="143"/>
      <c r="GA107" s="143"/>
      <c r="GB107" s="143"/>
      <c r="GC107" s="143"/>
      <c r="GD107" s="143"/>
      <c r="GE107" s="143"/>
      <c r="GF107" s="143"/>
      <c r="GG107" s="143"/>
      <c r="GH107" s="143"/>
      <c r="GI107" s="143"/>
      <c r="GJ107" s="143"/>
      <c r="GK107" s="143"/>
      <c r="GL107" s="143"/>
      <c r="GM107" s="143"/>
      <c r="GN107" s="143"/>
      <c r="GO107" s="143"/>
      <c r="GP107" s="143"/>
      <c r="GQ107" s="143"/>
      <c r="GR107" s="143"/>
      <c r="GS107" s="143"/>
      <c r="GT107" s="143"/>
      <c r="GU107" s="143"/>
      <c r="GV107" s="143"/>
      <c r="GW107" s="143"/>
      <c r="GX107" s="143"/>
      <c r="GY107" s="143"/>
      <c r="GZ107" s="143"/>
      <c r="HA107" s="143"/>
      <c r="HB107" s="143"/>
      <c r="HC107" s="143"/>
      <c r="HD107" s="143"/>
      <c r="HE107" s="143"/>
      <c r="HF107" s="143"/>
      <c r="HG107" s="143"/>
      <c r="HH107" s="143"/>
      <c r="HI107" s="143"/>
      <c r="HJ107" s="143"/>
      <c r="HK107" s="143"/>
      <c r="HL107" s="143"/>
      <c r="HM107" s="143"/>
      <c r="HN107" s="143"/>
      <c r="HO107" s="143"/>
      <c r="HP107" s="143"/>
      <c r="HQ107" s="143"/>
      <c r="HR107" s="143"/>
      <c r="HS107" s="143"/>
    </row>
    <row r="108" spans="1:227" s="141" customFormat="1" ht="12.75" hidden="1">
      <c r="A108" s="101" t="s">
        <v>2128</v>
      </c>
      <c r="B108" s="101"/>
      <c r="C108" s="120" t="s">
        <v>572</v>
      </c>
      <c r="D108" s="142" t="s">
        <v>87</v>
      </c>
      <c r="E108" s="64">
        <f>9380000-306430</f>
        <v>9073570</v>
      </c>
      <c r="F108" s="64">
        <f>9345000+21950</f>
        <v>9366950</v>
      </c>
      <c r="G108" s="64">
        <f>9626000+33900</f>
        <v>9659900</v>
      </c>
      <c r="H108" s="64">
        <f>9915000-193500</f>
        <v>9721500</v>
      </c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/>
      <c r="BV108" s="143"/>
      <c r="BW108" s="143"/>
      <c r="BX108" s="143"/>
      <c r="BY108" s="143"/>
      <c r="BZ108" s="143"/>
      <c r="CA108" s="143"/>
      <c r="CB108" s="143"/>
      <c r="CC108" s="143"/>
      <c r="CD108" s="143"/>
      <c r="CE108" s="143"/>
      <c r="CF108" s="143"/>
      <c r="CG108" s="143"/>
      <c r="CH108" s="143"/>
      <c r="CI108" s="143"/>
      <c r="CJ108" s="143"/>
      <c r="CK108" s="143"/>
      <c r="CL108" s="143"/>
      <c r="CM108" s="143"/>
      <c r="CN108" s="143"/>
      <c r="CO108" s="143"/>
      <c r="CP108" s="143"/>
      <c r="CQ108" s="143"/>
      <c r="CR108" s="143"/>
      <c r="CS108" s="143"/>
      <c r="CT108" s="143"/>
      <c r="CU108" s="143"/>
      <c r="CV108" s="143"/>
      <c r="CW108" s="143"/>
      <c r="CX108" s="143"/>
      <c r="CY108" s="143"/>
      <c r="CZ108" s="143"/>
      <c r="DA108" s="143"/>
      <c r="DB108" s="143"/>
      <c r="DC108" s="143"/>
      <c r="DD108" s="143"/>
      <c r="DE108" s="143"/>
      <c r="DF108" s="143"/>
      <c r="DG108" s="143"/>
      <c r="DH108" s="143"/>
      <c r="DI108" s="143"/>
      <c r="DJ108" s="143"/>
      <c r="DK108" s="143"/>
      <c r="DL108" s="143"/>
      <c r="DM108" s="143"/>
      <c r="DN108" s="143"/>
      <c r="DO108" s="143"/>
      <c r="DP108" s="143"/>
      <c r="DQ108" s="143"/>
      <c r="DR108" s="143"/>
      <c r="DS108" s="143"/>
      <c r="DT108" s="143"/>
      <c r="DU108" s="143"/>
      <c r="DV108" s="143"/>
      <c r="DW108" s="143"/>
      <c r="DX108" s="143"/>
      <c r="DY108" s="143"/>
      <c r="DZ108" s="143"/>
      <c r="EA108" s="143"/>
      <c r="EB108" s="143"/>
      <c r="EC108" s="143"/>
      <c r="ED108" s="143"/>
      <c r="EE108" s="143"/>
      <c r="EF108" s="143"/>
      <c r="EG108" s="143"/>
      <c r="EH108" s="143"/>
      <c r="EI108" s="143"/>
      <c r="EJ108" s="143"/>
      <c r="EK108" s="143"/>
      <c r="EL108" s="143"/>
      <c r="EM108" s="143"/>
      <c r="EN108" s="143"/>
      <c r="EO108" s="143"/>
      <c r="EP108" s="143"/>
      <c r="EQ108" s="143"/>
      <c r="ER108" s="143"/>
      <c r="ES108" s="143"/>
      <c r="ET108" s="143"/>
      <c r="EU108" s="143"/>
      <c r="EV108" s="143"/>
      <c r="EW108" s="143"/>
      <c r="EX108" s="143"/>
      <c r="EY108" s="143"/>
      <c r="EZ108" s="143"/>
      <c r="FA108" s="143"/>
      <c r="FB108" s="143"/>
      <c r="FC108" s="143"/>
      <c r="FD108" s="143"/>
      <c r="FE108" s="143"/>
      <c r="FF108" s="143"/>
      <c r="FG108" s="143"/>
      <c r="FH108" s="143"/>
      <c r="FI108" s="143"/>
      <c r="FJ108" s="143"/>
      <c r="FK108" s="143"/>
      <c r="FL108" s="143"/>
      <c r="FM108" s="143"/>
      <c r="FN108" s="143"/>
      <c r="FO108" s="143"/>
      <c r="FP108" s="143"/>
      <c r="FQ108" s="143"/>
      <c r="FR108" s="143"/>
      <c r="FS108" s="143"/>
      <c r="FT108" s="143"/>
      <c r="FU108" s="143"/>
      <c r="FV108" s="143"/>
      <c r="FW108" s="143"/>
      <c r="FX108" s="143"/>
      <c r="FY108" s="143"/>
      <c r="FZ108" s="143"/>
      <c r="GA108" s="143"/>
      <c r="GB108" s="143"/>
      <c r="GC108" s="143"/>
      <c r="GD108" s="143"/>
      <c r="GE108" s="143"/>
      <c r="GF108" s="143"/>
      <c r="GG108" s="143"/>
      <c r="GH108" s="143"/>
      <c r="GI108" s="143"/>
      <c r="GJ108" s="143"/>
      <c r="GK108" s="143"/>
      <c r="GL108" s="143"/>
      <c r="GM108" s="143"/>
      <c r="GN108" s="143"/>
      <c r="GO108" s="143"/>
      <c r="GP108" s="143"/>
      <c r="GQ108" s="143"/>
      <c r="GR108" s="143"/>
      <c r="GS108" s="143"/>
      <c r="GT108" s="143"/>
      <c r="GU108" s="143"/>
      <c r="GV108" s="143"/>
      <c r="GW108" s="143"/>
      <c r="GX108" s="143"/>
      <c r="GY108" s="143"/>
      <c r="GZ108" s="143"/>
      <c r="HA108" s="143"/>
      <c r="HB108" s="143"/>
      <c r="HC108" s="143"/>
      <c r="HD108" s="143"/>
      <c r="HE108" s="143"/>
      <c r="HF108" s="143"/>
      <c r="HG108" s="143"/>
      <c r="HH108" s="143"/>
      <c r="HI108" s="143"/>
      <c r="HJ108" s="143"/>
      <c r="HK108" s="143"/>
      <c r="HL108" s="143"/>
      <c r="HM108" s="143"/>
      <c r="HN108" s="143"/>
      <c r="HO108" s="143"/>
      <c r="HP108" s="143"/>
      <c r="HQ108" s="143"/>
      <c r="HR108" s="143"/>
      <c r="HS108" s="143"/>
    </row>
    <row r="109" spans="1:227" s="141" customFormat="1" ht="12.75" hidden="1">
      <c r="A109" s="101" t="s">
        <v>2129</v>
      </c>
      <c r="B109" s="101"/>
      <c r="C109" s="120" t="s">
        <v>576</v>
      </c>
      <c r="D109" s="142" t="s">
        <v>87</v>
      </c>
      <c r="E109" s="64">
        <v>1900</v>
      </c>
      <c r="F109" s="64">
        <v>2000</v>
      </c>
      <c r="G109" s="64">
        <v>2000</v>
      </c>
      <c r="H109" s="64">
        <v>2000</v>
      </c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143"/>
      <c r="CA109" s="143"/>
      <c r="CB109" s="143"/>
      <c r="CC109" s="143"/>
      <c r="CD109" s="143"/>
      <c r="CE109" s="143"/>
      <c r="CF109" s="143"/>
      <c r="CG109" s="143"/>
      <c r="CH109" s="143"/>
      <c r="CI109" s="143"/>
      <c r="CJ109" s="143"/>
      <c r="CK109" s="143"/>
      <c r="CL109" s="143"/>
      <c r="CM109" s="143"/>
      <c r="CN109" s="143"/>
      <c r="CO109" s="143"/>
      <c r="CP109" s="143"/>
      <c r="CQ109" s="143"/>
      <c r="CR109" s="143"/>
      <c r="CS109" s="143"/>
      <c r="CT109" s="143"/>
      <c r="CU109" s="143"/>
      <c r="CV109" s="143"/>
      <c r="CW109" s="143"/>
      <c r="CX109" s="143"/>
      <c r="CY109" s="143"/>
      <c r="CZ109" s="143"/>
      <c r="DA109" s="143"/>
      <c r="DB109" s="143"/>
      <c r="DC109" s="143"/>
      <c r="DD109" s="143"/>
      <c r="DE109" s="143"/>
      <c r="DF109" s="143"/>
      <c r="DG109" s="143"/>
      <c r="DH109" s="143"/>
      <c r="DI109" s="143"/>
      <c r="DJ109" s="143"/>
      <c r="DK109" s="143"/>
      <c r="DL109" s="143"/>
      <c r="DM109" s="143"/>
      <c r="DN109" s="143"/>
      <c r="DO109" s="143"/>
      <c r="DP109" s="143"/>
      <c r="DQ109" s="143"/>
      <c r="DR109" s="143"/>
      <c r="DS109" s="143"/>
      <c r="DT109" s="143"/>
      <c r="DU109" s="143"/>
      <c r="DV109" s="143"/>
      <c r="DW109" s="143"/>
      <c r="DX109" s="143"/>
      <c r="DY109" s="143"/>
      <c r="DZ109" s="143"/>
      <c r="EA109" s="143"/>
      <c r="EB109" s="143"/>
      <c r="EC109" s="143"/>
      <c r="ED109" s="143"/>
      <c r="EE109" s="143"/>
      <c r="EF109" s="143"/>
      <c r="EG109" s="143"/>
      <c r="EH109" s="143"/>
      <c r="EI109" s="143"/>
      <c r="EJ109" s="143"/>
      <c r="EK109" s="143"/>
      <c r="EL109" s="143"/>
      <c r="EM109" s="143"/>
      <c r="EN109" s="143"/>
      <c r="EO109" s="143"/>
      <c r="EP109" s="143"/>
      <c r="EQ109" s="143"/>
      <c r="ER109" s="143"/>
      <c r="ES109" s="143"/>
      <c r="ET109" s="143"/>
      <c r="EU109" s="143"/>
      <c r="EV109" s="143"/>
      <c r="EW109" s="143"/>
      <c r="EX109" s="143"/>
      <c r="EY109" s="143"/>
      <c r="EZ109" s="143"/>
      <c r="FA109" s="143"/>
      <c r="FB109" s="143"/>
      <c r="FC109" s="143"/>
      <c r="FD109" s="143"/>
      <c r="FE109" s="143"/>
      <c r="FF109" s="143"/>
      <c r="FG109" s="143"/>
      <c r="FH109" s="143"/>
      <c r="FI109" s="143"/>
      <c r="FJ109" s="143"/>
      <c r="FK109" s="143"/>
      <c r="FL109" s="143"/>
      <c r="FM109" s="143"/>
      <c r="FN109" s="143"/>
      <c r="FO109" s="143"/>
      <c r="FP109" s="143"/>
      <c r="FQ109" s="143"/>
      <c r="FR109" s="143"/>
      <c r="FS109" s="143"/>
      <c r="FT109" s="143"/>
      <c r="FU109" s="143"/>
      <c r="FV109" s="143"/>
      <c r="FW109" s="143"/>
      <c r="FX109" s="143"/>
      <c r="FY109" s="143"/>
      <c r="FZ109" s="143"/>
      <c r="GA109" s="143"/>
      <c r="GB109" s="143"/>
      <c r="GC109" s="143"/>
      <c r="GD109" s="143"/>
      <c r="GE109" s="143"/>
      <c r="GF109" s="143"/>
      <c r="GG109" s="143"/>
      <c r="GH109" s="143"/>
      <c r="GI109" s="143"/>
      <c r="GJ109" s="143"/>
      <c r="GK109" s="143"/>
      <c r="GL109" s="143"/>
      <c r="GM109" s="143"/>
      <c r="GN109" s="143"/>
      <c r="GO109" s="143"/>
      <c r="GP109" s="143"/>
      <c r="GQ109" s="143"/>
      <c r="GR109" s="143"/>
      <c r="GS109" s="143"/>
      <c r="GT109" s="143"/>
      <c r="GU109" s="143"/>
      <c r="GV109" s="143"/>
      <c r="GW109" s="143"/>
      <c r="GX109" s="143"/>
      <c r="GY109" s="143"/>
      <c r="GZ109" s="143"/>
      <c r="HA109" s="143"/>
      <c r="HB109" s="143"/>
      <c r="HC109" s="143"/>
      <c r="HD109" s="143"/>
      <c r="HE109" s="143"/>
      <c r="HF109" s="143"/>
      <c r="HG109" s="143"/>
      <c r="HH109" s="143"/>
      <c r="HI109" s="143"/>
      <c r="HJ109" s="143"/>
      <c r="HK109" s="143"/>
      <c r="HL109" s="143"/>
      <c r="HM109" s="143"/>
      <c r="HN109" s="143"/>
      <c r="HO109" s="143"/>
      <c r="HP109" s="143"/>
      <c r="HQ109" s="143"/>
      <c r="HR109" s="143"/>
      <c r="HS109" s="143"/>
    </row>
    <row r="110" spans="1:227" s="141" customFormat="1" ht="12.75" hidden="1">
      <c r="A110" s="101" t="s">
        <v>2130</v>
      </c>
      <c r="B110" s="101"/>
      <c r="C110" s="120" t="s">
        <v>578</v>
      </c>
      <c r="D110" s="142" t="s">
        <v>87</v>
      </c>
      <c r="E110" s="64">
        <v>62100</v>
      </c>
      <c r="F110" s="64">
        <v>64000</v>
      </c>
      <c r="G110" s="64">
        <v>66000</v>
      </c>
      <c r="H110" s="64">
        <v>68000</v>
      </c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143"/>
      <c r="BU110" s="143"/>
      <c r="BV110" s="143"/>
      <c r="BW110" s="143"/>
      <c r="BX110" s="143"/>
      <c r="BY110" s="143"/>
      <c r="BZ110" s="143"/>
      <c r="CA110" s="143"/>
      <c r="CB110" s="143"/>
      <c r="CC110" s="143"/>
      <c r="CD110" s="143"/>
      <c r="CE110" s="143"/>
      <c r="CF110" s="143"/>
      <c r="CG110" s="143"/>
      <c r="CH110" s="143"/>
      <c r="CI110" s="143"/>
      <c r="CJ110" s="143"/>
      <c r="CK110" s="143"/>
      <c r="CL110" s="143"/>
      <c r="CM110" s="143"/>
      <c r="CN110" s="143"/>
      <c r="CO110" s="143"/>
      <c r="CP110" s="143"/>
      <c r="CQ110" s="143"/>
      <c r="CR110" s="143"/>
      <c r="CS110" s="143"/>
      <c r="CT110" s="143"/>
      <c r="CU110" s="143"/>
      <c r="CV110" s="143"/>
      <c r="CW110" s="143"/>
      <c r="CX110" s="143"/>
      <c r="CY110" s="143"/>
      <c r="CZ110" s="143"/>
      <c r="DA110" s="143"/>
      <c r="DB110" s="143"/>
      <c r="DC110" s="143"/>
      <c r="DD110" s="143"/>
      <c r="DE110" s="143"/>
      <c r="DF110" s="143"/>
      <c r="DG110" s="143"/>
      <c r="DH110" s="143"/>
      <c r="DI110" s="143"/>
      <c r="DJ110" s="143"/>
      <c r="DK110" s="143"/>
      <c r="DL110" s="143"/>
      <c r="DM110" s="143"/>
      <c r="DN110" s="143"/>
      <c r="DO110" s="143"/>
      <c r="DP110" s="143"/>
      <c r="DQ110" s="143"/>
      <c r="DR110" s="143"/>
      <c r="DS110" s="143"/>
      <c r="DT110" s="143"/>
      <c r="DU110" s="143"/>
      <c r="DV110" s="143"/>
      <c r="DW110" s="143"/>
      <c r="DX110" s="143"/>
      <c r="DY110" s="143"/>
      <c r="DZ110" s="143"/>
      <c r="EA110" s="143"/>
      <c r="EB110" s="143"/>
      <c r="EC110" s="143"/>
      <c r="ED110" s="143"/>
      <c r="EE110" s="143"/>
      <c r="EF110" s="143"/>
      <c r="EG110" s="143"/>
      <c r="EH110" s="143"/>
      <c r="EI110" s="143"/>
      <c r="EJ110" s="143"/>
      <c r="EK110" s="143"/>
      <c r="EL110" s="143"/>
      <c r="EM110" s="143"/>
      <c r="EN110" s="143"/>
      <c r="EO110" s="143"/>
      <c r="EP110" s="143"/>
      <c r="EQ110" s="143"/>
      <c r="ER110" s="143"/>
      <c r="ES110" s="143"/>
      <c r="ET110" s="143"/>
      <c r="EU110" s="143"/>
      <c r="EV110" s="143"/>
      <c r="EW110" s="143"/>
      <c r="EX110" s="143"/>
      <c r="EY110" s="143"/>
      <c r="EZ110" s="143"/>
      <c r="FA110" s="143"/>
      <c r="FB110" s="143"/>
      <c r="FC110" s="143"/>
      <c r="FD110" s="143"/>
      <c r="FE110" s="143"/>
      <c r="FF110" s="143"/>
      <c r="FG110" s="143"/>
      <c r="FH110" s="143"/>
      <c r="FI110" s="143"/>
      <c r="FJ110" s="143"/>
      <c r="FK110" s="143"/>
      <c r="FL110" s="143"/>
      <c r="FM110" s="143"/>
      <c r="FN110" s="143"/>
      <c r="FO110" s="143"/>
      <c r="FP110" s="143"/>
      <c r="FQ110" s="143"/>
      <c r="FR110" s="143"/>
      <c r="FS110" s="143"/>
      <c r="FT110" s="143"/>
      <c r="FU110" s="143"/>
      <c r="FV110" s="143"/>
      <c r="FW110" s="143"/>
      <c r="FX110" s="143"/>
      <c r="FY110" s="143"/>
      <c r="FZ110" s="143"/>
      <c r="GA110" s="143"/>
      <c r="GB110" s="143"/>
      <c r="GC110" s="143"/>
      <c r="GD110" s="143"/>
      <c r="GE110" s="143"/>
      <c r="GF110" s="143"/>
      <c r="GG110" s="143"/>
      <c r="GH110" s="143"/>
      <c r="GI110" s="143"/>
      <c r="GJ110" s="143"/>
      <c r="GK110" s="143"/>
      <c r="GL110" s="143"/>
      <c r="GM110" s="143"/>
      <c r="GN110" s="143"/>
      <c r="GO110" s="143"/>
      <c r="GP110" s="143"/>
      <c r="GQ110" s="143"/>
      <c r="GR110" s="143"/>
      <c r="GS110" s="143"/>
      <c r="GT110" s="143"/>
      <c r="GU110" s="143"/>
      <c r="GV110" s="143"/>
      <c r="GW110" s="143"/>
      <c r="GX110" s="143"/>
      <c r="GY110" s="143"/>
      <c r="GZ110" s="143"/>
      <c r="HA110" s="143"/>
      <c r="HB110" s="143"/>
      <c r="HC110" s="143"/>
      <c r="HD110" s="143"/>
      <c r="HE110" s="143"/>
      <c r="HF110" s="143"/>
      <c r="HG110" s="143"/>
      <c r="HH110" s="143"/>
      <c r="HI110" s="143"/>
      <c r="HJ110" s="143"/>
      <c r="HK110" s="143"/>
      <c r="HL110" s="143"/>
      <c r="HM110" s="143"/>
      <c r="HN110" s="143"/>
      <c r="HO110" s="143"/>
      <c r="HP110" s="143"/>
      <c r="HQ110" s="143"/>
      <c r="HR110" s="143"/>
      <c r="HS110" s="143"/>
    </row>
    <row r="111" spans="1:227" s="141" customFormat="1" ht="12.75" hidden="1">
      <c r="A111" s="101" t="s">
        <v>2131</v>
      </c>
      <c r="B111" s="101"/>
      <c r="C111" s="120" t="s">
        <v>1284</v>
      </c>
      <c r="D111" s="142" t="s">
        <v>87</v>
      </c>
      <c r="E111" s="64">
        <v>40000</v>
      </c>
      <c r="F111" s="64">
        <v>41200</v>
      </c>
      <c r="G111" s="64">
        <v>42500</v>
      </c>
      <c r="H111" s="64">
        <v>44000</v>
      </c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43"/>
      <c r="BY111" s="143"/>
      <c r="BZ111" s="143"/>
      <c r="CA111" s="143"/>
      <c r="CB111" s="143"/>
      <c r="CC111" s="143"/>
      <c r="CD111" s="143"/>
      <c r="CE111" s="143"/>
      <c r="CF111" s="143"/>
      <c r="CG111" s="143"/>
      <c r="CH111" s="143"/>
      <c r="CI111" s="143"/>
      <c r="CJ111" s="143"/>
      <c r="CK111" s="143"/>
      <c r="CL111" s="143"/>
      <c r="CM111" s="143"/>
      <c r="CN111" s="143"/>
      <c r="CO111" s="143"/>
      <c r="CP111" s="143"/>
      <c r="CQ111" s="143"/>
      <c r="CR111" s="143"/>
      <c r="CS111" s="143"/>
      <c r="CT111" s="143"/>
      <c r="CU111" s="143"/>
      <c r="CV111" s="143"/>
      <c r="CW111" s="143"/>
      <c r="CX111" s="143"/>
      <c r="CY111" s="143"/>
      <c r="CZ111" s="143"/>
      <c r="DA111" s="143"/>
      <c r="DB111" s="143"/>
      <c r="DC111" s="143"/>
      <c r="DD111" s="143"/>
      <c r="DE111" s="143"/>
      <c r="DF111" s="143"/>
      <c r="DG111" s="143"/>
      <c r="DH111" s="143"/>
      <c r="DI111" s="143"/>
      <c r="DJ111" s="143"/>
      <c r="DK111" s="143"/>
      <c r="DL111" s="143"/>
      <c r="DM111" s="143"/>
      <c r="DN111" s="143"/>
      <c r="DO111" s="143"/>
      <c r="DP111" s="143"/>
      <c r="DQ111" s="143"/>
      <c r="DR111" s="143"/>
      <c r="DS111" s="143"/>
      <c r="DT111" s="143"/>
      <c r="DU111" s="143"/>
      <c r="DV111" s="143"/>
      <c r="DW111" s="143"/>
      <c r="DX111" s="143"/>
      <c r="DY111" s="143"/>
      <c r="DZ111" s="143"/>
      <c r="EA111" s="143"/>
      <c r="EB111" s="143"/>
      <c r="EC111" s="143"/>
      <c r="ED111" s="143"/>
      <c r="EE111" s="143"/>
      <c r="EF111" s="143"/>
      <c r="EG111" s="143"/>
      <c r="EH111" s="143"/>
      <c r="EI111" s="143"/>
      <c r="EJ111" s="143"/>
      <c r="EK111" s="143"/>
      <c r="EL111" s="143"/>
      <c r="EM111" s="143"/>
      <c r="EN111" s="143"/>
      <c r="EO111" s="143"/>
      <c r="EP111" s="143"/>
      <c r="EQ111" s="143"/>
      <c r="ER111" s="143"/>
      <c r="ES111" s="143"/>
      <c r="ET111" s="143"/>
      <c r="EU111" s="143"/>
      <c r="EV111" s="143"/>
      <c r="EW111" s="143"/>
      <c r="EX111" s="143"/>
      <c r="EY111" s="143"/>
      <c r="EZ111" s="143"/>
      <c r="FA111" s="143"/>
      <c r="FB111" s="143"/>
      <c r="FC111" s="143"/>
      <c r="FD111" s="143"/>
      <c r="FE111" s="143"/>
      <c r="FF111" s="143"/>
      <c r="FG111" s="143"/>
      <c r="FH111" s="143"/>
      <c r="FI111" s="143"/>
      <c r="FJ111" s="143"/>
      <c r="FK111" s="143"/>
      <c r="FL111" s="143"/>
      <c r="FM111" s="143"/>
      <c r="FN111" s="143"/>
      <c r="FO111" s="143"/>
      <c r="FP111" s="143"/>
      <c r="FQ111" s="143"/>
      <c r="FR111" s="143"/>
      <c r="FS111" s="143"/>
      <c r="FT111" s="143"/>
      <c r="FU111" s="143"/>
      <c r="FV111" s="143"/>
      <c r="FW111" s="143"/>
      <c r="FX111" s="143"/>
      <c r="FY111" s="143"/>
      <c r="FZ111" s="143"/>
      <c r="GA111" s="143"/>
      <c r="GB111" s="143"/>
      <c r="GC111" s="143"/>
      <c r="GD111" s="143"/>
      <c r="GE111" s="143"/>
      <c r="GF111" s="143"/>
      <c r="GG111" s="143"/>
      <c r="GH111" s="143"/>
      <c r="GI111" s="143"/>
      <c r="GJ111" s="143"/>
      <c r="GK111" s="143"/>
      <c r="GL111" s="143"/>
      <c r="GM111" s="143"/>
      <c r="GN111" s="143"/>
      <c r="GO111" s="143"/>
      <c r="GP111" s="143"/>
      <c r="GQ111" s="143"/>
      <c r="GR111" s="143"/>
      <c r="GS111" s="143"/>
      <c r="GT111" s="143"/>
      <c r="GU111" s="143"/>
      <c r="GV111" s="143"/>
      <c r="GW111" s="143"/>
      <c r="GX111" s="143"/>
      <c r="GY111" s="143"/>
      <c r="GZ111" s="143"/>
      <c r="HA111" s="143"/>
      <c r="HB111" s="143"/>
      <c r="HC111" s="143"/>
      <c r="HD111" s="143"/>
      <c r="HE111" s="143"/>
      <c r="HF111" s="143"/>
      <c r="HG111" s="143"/>
      <c r="HH111" s="143"/>
      <c r="HI111" s="143"/>
      <c r="HJ111" s="143"/>
      <c r="HK111" s="143"/>
      <c r="HL111" s="143"/>
      <c r="HM111" s="143"/>
      <c r="HN111" s="143"/>
      <c r="HO111" s="143"/>
      <c r="HP111" s="143"/>
      <c r="HQ111" s="143"/>
      <c r="HR111" s="143"/>
      <c r="HS111" s="143"/>
    </row>
    <row r="112" spans="1:227" s="141" customFormat="1" ht="12.75">
      <c r="A112" s="101" t="s">
        <v>2649</v>
      </c>
      <c r="B112" s="101"/>
      <c r="C112" s="119" t="s">
        <v>2648</v>
      </c>
      <c r="D112" s="142"/>
      <c r="E112" s="64">
        <f>E113</f>
        <v>89300</v>
      </c>
      <c r="F112" s="64">
        <f>F113</f>
        <v>92000</v>
      </c>
      <c r="G112" s="64">
        <f>G113</f>
        <v>95000</v>
      </c>
      <c r="H112" s="64">
        <f>H113</f>
        <v>97600</v>
      </c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143"/>
      <c r="BU112" s="143"/>
      <c r="BV112" s="143"/>
      <c r="BW112" s="143"/>
      <c r="BX112" s="143"/>
      <c r="BY112" s="143"/>
      <c r="BZ112" s="143"/>
      <c r="CA112" s="143"/>
      <c r="CB112" s="143"/>
      <c r="CC112" s="143"/>
      <c r="CD112" s="143"/>
      <c r="CE112" s="143"/>
      <c r="CF112" s="143"/>
      <c r="CG112" s="143"/>
      <c r="CH112" s="143"/>
      <c r="CI112" s="143"/>
      <c r="CJ112" s="143"/>
      <c r="CK112" s="143"/>
      <c r="CL112" s="143"/>
      <c r="CM112" s="143"/>
      <c r="CN112" s="143"/>
      <c r="CO112" s="143"/>
      <c r="CP112" s="143"/>
      <c r="CQ112" s="143"/>
      <c r="CR112" s="143"/>
      <c r="CS112" s="143"/>
      <c r="CT112" s="143"/>
      <c r="CU112" s="143"/>
      <c r="CV112" s="143"/>
      <c r="CW112" s="143"/>
      <c r="CX112" s="143"/>
      <c r="CY112" s="143"/>
      <c r="CZ112" s="143"/>
      <c r="DA112" s="143"/>
      <c r="DB112" s="143"/>
      <c r="DC112" s="143"/>
      <c r="DD112" s="143"/>
      <c r="DE112" s="143"/>
      <c r="DF112" s="143"/>
      <c r="DG112" s="143"/>
      <c r="DH112" s="143"/>
      <c r="DI112" s="143"/>
      <c r="DJ112" s="143"/>
      <c r="DK112" s="143"/>
      <c r="DL112" s="143"/>
      <c r="DM112" s="143"/>
      <c r="DN112" s="143"/>
      <c r="DO112" s="143"/>
      <c r="DP112" s="143"/>
      <c r="DQ112" s="143"/>
      <c r="DR112" s="143"/>
      <c r="DS112" s="143"/>
      <c r="DT112" s="143"/>
      <c r="DU112" s="143"/>
      <c r="DV112" s="143"/>
      <c r="DW112" s="143"/>
      <c r="DX112" s="143"/>
      <c r="DY112" s="143"/>
      <c r="DZ112" s="143"/>
      <c r="EA112" s="143"/>
      <c r="EB112" s="143"/>
      <c r="EC112" s="143"/>
      <c r="ED112" s="143"/>
      <c r="EE112" s="143"/>
      <c r="EF112" s="143"/>
      <c r="EG112" s="143"/>
      <c r="EH112" s="143"/>
      <c r="EI112" s="143"/>
      <c r="EJ112" s="143"/>
      <c r="EK112" s="143"/>
      <c r="EL112" s="143"/>
      <c r="EM112" s="143"/>
      <c r="EN112" s="143"/>
      <c r="EO112" s="143"/>
      <c r="EP112" s="143"/>
      <c r="EQ112" s="143"/>
      <c r="ER112" s="143"/>
      <c r="ES112" s="143"/>
      <c r="ET112" s="143"/>
      <c r="EU112" s="143"/>
      <c r="EV112" s="143"/>
      <c r="EW112" s="143"/>
      <c r="EX112" s="143"/>
      <c r="EY112" s="143"/>
      <c r="EZ112" s="143"/>
      <c r="FA112" s="143"/>
      <c r="FB112" s="143"/>
      <c r="FC112" s="143"/>
      <c r="FD112" s="143"/>
      <c r="FE112" s="143"/>
      <c r="FF112" s="143"/>
      <c r="FG112" s="143"/>
      <c r="FH112" s="143"/>
      <c r="FI112" s="143"/>
      <c r="FJ112" s="143"/>
      <c r="FK112" s="143"/>
      <c r="FL112" s="143"/>
      <c r="FM112" s="143"/>
      <c r="FN112" s="143"/>
      <c r="FO112" s="143"/>
      <c r="FP112" s="143"/>
      <c r="FQ112" s="143"/>
      <c r="FR112" s="143"/>
      <c r="FS112" s="143"/>
      <c r="FT112" s="143"/>
      <c r="FU112" s="143"/>
      <c r="FV112" s="143"/>
      <c r="FW112" s="143"/>
      <c r="FX112" s="143"/>
      <c r="FY112" s="143"/>
      <c r="FZ112" s="143"/>
      <c r="GA112" s="143"/>
      <c r="GB112" s="143"/>
      <c r="GC112" s="143"/>
      <c r="GD112" s="143"/>
      <c r="GE112" s="143"/>
      <c r="GF112" s="143"/>
      <c r="GG112" s="143"/>
      <c r="GH112" s="143"/>
      <c r="GI112" s="143"/>
      <c r="GJ112" s="143"/>
      <c r="GK112" s="143"/>
      <c r="GL112" s="143"/>
      <c r="GM112" s="143"/>
      <c r="GN112" s="143"/>
      <c r="GO112" s="143"/>
      <c r="GP112" s="143"/>
      <c r="GQ112" s="143"/>
      <c r="GR112" s="143"/>
      <c r="GS112" s="143"/>
      <c r="GT112" s="143"/>
      <c r="GU112" s="143"/>
      <c r="GV112" s="143"/>
      <c r="GW112" s="143"/>
      <c r="GX112" s="143"/>
      <c r="GY112" s="143"/>
      <c r="GZ112" s="143"/>
      <c r="HA112" s="143"/>
      <c r="HB112" s="143"/>
      <c r="HC112" s="143"/>
      <c r="HD112" s="143"/>
      <c r="HE112" s="143"/>
      <c r="HF112" s="143"/>
      <c r="HG112" s="143"/>
      <c r="HH112" s="143"/>
      <c r="HI112" s="143"/>
      <c r="HJ112" s="143"/>
      <c r="HK112" s="143"/>
      <c r="HL112" s="143"/>
      <c r="HM112" s="143"/>
      <c r="HN112" s="143"/>
      <c r="HO112" s="143"/>
      <c r="HP112" s="143"/>
      <c r="HQ112" s="143"/>
      <c r="HR112" s="143"/>
      <c r="HS112" s="143"/>
    </row>
    <row r="113" spans="1:244" s="143" customFormat="1" ht="12.75">
      <c r="A113" s="101" t="s">
        <v>2650</v>
      </c>
      <c r="B113" s="101"/>
      <c r="C113" s="120" t="s">
        <v>2648</v>
      </c>
      <c r="D113" s="142" t="s">
        <v>87</v>
      </c>
      <c r="E113" s="64">
        <v>89300</v>
      </c>
      <c r="F113" s="64">
        <v>92000</v>
      </c>
      <c r="G113" s="64">
        <v>95000</v>
      </c>
      <c r="H113" s="64">
        <v>97600</v>
      </c>
      <c r="HT113" s="141"/>
      <c r="HU113" s="141"/>
      <c r="HV113" s="141"/>
      <c r="HW113" s="141"/>
      <c r="HX113" s="141"/>
      <c r="HY113" s="141"/>
      <c r="HZ113" s="141"/>
      <c r="IA113" s="141"/>
      <c r="IB113" s="141"/>
      <c r="IC113" s="141"/>
      <c r="ID113" s="141"/>
      <c r="IE113" s="141"/>
      <c r="IF113" s="141"/>
      <c r="IG113" s="141"/>
      <c r="IH113" s="141"/>
      <c r="II113" s="141"/>
      <c r="IJ113" s="141"/>
    </row>
    <row r="114" spans="1:244" s="143" customFormat="1" ht="12.75">
      <c r="A114" s="101" t="s">
        <v>2652</v>
      </c>
      <c r="B114" s="101"/>
      <c r="C114" s="119" t="s">
        <v>2651</v>
      </c>
      <c r="D114" s="142"/>
      <c r="E114" s="64">
        <f>E115</f>
        <v>1535000</v>
      </c>
      <c r="F114" s="64">
        <f>F115</f>
        <v>1581000</v>
      </c>
      <c r="G114" s="64">
        <f>G115</f>
        <v>1628100</v>
      </c>
      <c r="H114" s="64">
        <f>H115</f>
        <v>1677400</v>
      </c>
      <c r="HT114" s="141"/>
      <c r="HU114" s="141"/>
      <c r="HV114" s="141"/>
      <c r="HW114" s="141"/>
      <c r="HX114" s="141"/>
      <c r="HY114" s="141"/>
      <c r="HZ114" s="141"/>
      <c r="IA114" s="141"/>
      <c r="IB114" s="141"/>
      <c r="IC114" s="141"/>
      <c r="ID114" s="141"/>
      <c r="IE114" s="141"/>
      <c r="IF114" s="141"/>
      <c r="IG114" s="141"/>
      <c r="IH114" s="141"/>
      <c r="II114" s="141"/>
      <c r="IJ114" s="141"/>
    </row>
    <row r="115" spans="1:244" s="143" customFormat="1" ht="12.75">
      <c r="A115" s="101" t="s">
        <v>2653</v>
      </c>
      <c r="B115" s="101"/>
      <c r="C115" s="120" t="s">
        <v>2651</v>
      </c>
      <c r="D115" s="142" t="s">
        <v>87</v>
      </c>
      <c r="E115" s="64">
        <v>1535000</v>
      </c>
      <c r="F115" s="64">
        <v>1581000</v>
      </c>
      <c r="G115" s="64">
        <v>1628100</v>
      </c>
      <c r="H115" s="64">
        <v>1677400</v>
      </c>
      <c r="HT115" s="141"/>
      <c r="HU115" s="141"/>
      <c r="HV115" s="141"/>
      <c r="HW115" s="141"/>
      <c r="HX115" s="141"/>
      <c r="HY115" s="141"/>
      <c r="HZ115" s="141"/>
      <c r="IA115" s="141"/>
      <c r="IB115" s="141"/>
      <c r="IC115" s="141"/>
      <c r="ID115" s="141"/>
      <c r="IE115" s="141"/>
      <c r="IF115" s="141"/>
      <c r="IG115" s="141"/>
      <c r="IH115" s="141"/>
      <c r="II115" s="141"/>
      <c r="IJ115" s="141"/>
    </row>
    <row r="116" spans="1:244" s="143" customFormat="1" ht="22.5">
      <c r="A116" s="101" t="s">
        <v>2655</v>
      </c>
      <c r="B116" s="101"/>
      <c r="C116" s="119" t="s">
        <v>2654</v>
      </c>
      <c r="D116" s="142"/>
      <c r="E116" s="64">
        <f>E117</f>
        <v>700000</v>
      </c>
      <c r="F116" s="64">
        <f>F117</f>
        <v>721000</v>
      </c>
      <c r="G116" s="64">
        <f>G117</f>
        <v>742600</v>
      </c>
      <c r="H116" s="64">
        <f>H117</f>
        <v>765000</v>
      </c>
      <c r="HT116" s="141"/>
      <c r="HU116" s="141"/>
      <c r="HV116" s="141"/>
      <c r="HW116" s="141"/>
      <c r="HX116" s="141"/>
      <c r="HY116" s="141"/>
      <c r="HZ116" s="141"/>
      <c r="IA116" s="141"/>
      <c r="IB116" s="141"/>
      <c r="IC116" s="141"/>
      <c r="ID116" s="141"/>
      <c r="IE116" s="141"/>
      <c r="IF116" s="141"/>
      <c r="IG116" s="141"/>
      <c r="IH116" s="141"/>
      <c r="II116" s="141"/>
      <c r="IJ116" s="141"/>
    </row>
    <row r="117" spans="1:244" s="143" customFormat="1" ht="12.75">
      <c r="A117" s="101" t="s">
        <v>2656</v>
      </c>
      <c r="B117" s="101"/>
      <c r="C117" s="120" t="s">
        <v>2654</v>
      </c>
      <c r="D117" s="142" t="s">
        <v>87</v>
      </c>
      <c r="E117" s="64">
        <v>700000</v>
      </c>
      <c r="F117" s="64">
        <f>E117*1.03</f>
        <v>721000</v>
      </c>
      <c r="G117" s="64">
        <v>742600</v>
      </c>
      <c r="H117" s="64">
        <v>765000</v>
      </c>
      <c r="HT117" s="141"/>
      <c r="HU117" s="141"/>
      <c r="HV117" s="141"/>
      <c r="HW117" s="141"/>
      <c r="HX117" s="141"/>
      <c r="HY117" s="141"/>
      <c r="HZ117" s="141"/>
      <c r="IA117" s="141"/>
      <c r="IB117" s="141"/>
      <c r="IC117" s="141"/>
      <c r="ID117" s="141"/>
      <c r="IE117" s="141"/>
      <c r="IF117" s="141"/>
      <c r="IG117" s="141"/>
      <c r="IH117" s="141"/>
      <c r="II117" s="141"/>
      <c r="IJ117" s="141"/>
    </row>
    <row r="118" spans="1:8" ht="14.25" customHeight="1">
      <c r="A118" s="132" t="s">
        <v>2142</v>
      </c>
      <c r="B118" s="132"/>
      <c r="C118" s="133" t="s">
        <v>2143</v>
      </c>
      <c r="D118" s="134"/>
      <c r="E118" s="131">
        <f>E119+E146</f>
        <v>40383900</v>
      </c>
      <c r="F118" s="131">
        <f>F119+F146</f>
        <v>42252000</v>
      </c>
      <c r="G118" s="131">
        <f>G119+G146</f>
        <v>44200300</v>
      </c>
      <c r="H118" s="131">
        <f>H119+H146</f>
        <v>45525000</v>
      </c>
    </row>
    <row r="119" spans="1:244" s="21" customFormat="1" ht="13.5" customHeight="1">
      <c r="A119" s="103" t="s">
        <v>2144</v>
      </c>
      <c r="B119" s="103"/>
      <c r="C119" s="119" t="s">
        <v>582</v>
      </c>
      <c r="D119" s="139"/>
      <c r="E119" s="62">
        <f>SUM(E120+E137)</f>
        <v>31507400</v>
      </c>
      <c r="F119" s="62">
        <f>SUM(F120+F137)</f>
        <v>33109000</v>
      </c>
      <c r="G119" s="62">
        <f>SUM(G120+G137)</f>
        <v>34783300</v>
      </c>
      <c r="H119" s="62">
        <f>SUM(H120+H137)</f>
        <v>35825000</v>
      </c>
      <c r="HT119" s="110"/>
      <c r="HU119" s="110"/>
      <c r="HV119" s="110"/>
      <c r="HW119" s="110"/>
      <c r="HX119" s="110"/>
      <c r="HY119" s="110"/>
      <c r="HZ119" s="110"/>
      <c r="IA119" s="110"/>
      <c r="IB119" s="110"/>
      <c r="IC119" s="110"/>
      <c r="ID119" s="110"/>
      <c r="IE119" s="110"/>
      <c r="IF119" s="110"/>
      <c r="IG119" s="110"/>
      <c r="IH119" s="110"/>
      <c r="II119" s="110"/>
      <c r="IJ119" s="110"/>
    </row>
    <row r="120" spans="1:8" ht="18.75" customHeight="1">
      <c r="A120" s="135" t="s">
        <v>2145</v>
      </c>
      <c r="B120" s="135"/>
      <c r="C120" s="136" t="s">
        <v>2146</v>
      </c>
      <c r="D120" s="137"/>
      <c r="E120" s="138">
        <f>E121+E124+E131+E134</f>
        <v>19253400</v>
      </c>
      <c r="F120" s="138">
        <f>F121+F124+F131+F134</f>
        <v>20325800</v>
      </c>
      <c r="G120" s="138">
        <f>G121+G124+G131+G134</f>
        <v>21451500</v>
      </c>
      <c r="H120" s="138">
        <f>H121+H124+H131+H134</f>
        <v>22093400</v>
      </c>
    </row>
    <row r="121" spans="1:244" s="21" customFormat="1" ht="15.75" customHeight="1">
      <c r="A121" s="103" t="s">
        <v>2147</v>
      </c>
      <c r="B121" s="103"/>
      <c r="C121" s="119" t="s">
        <v>2148</v>
      </c>
      <c r="D121" s="139"/>
      <c r="E121" s="62">
        <f aca="true" t="shared" si="2" ref="E121:H122">E122</f>
        <v>22300</v>
      </c>
      <c r="F121" s="62">
        <f t="shared" si="2"/>
        <v>23600</v>
      </c>
      <c r="G121" s="62">
        <f t="shared" si="2"/>
        <v>25000</v>
      </c>
      <c r="H121" s="62">
        <f t="shared" si="2"/>
        <v>25600</v>
      </c>
      <c r="HT121" s="110"/>
      <c r="HU121" s="110"/>
      <c r="HV121" s="110"/>
      <c r="HW121" s="110"/>
      <c r="HX121" s="110"/>
      <c r="HY121" s="110"/>
      <c r="HZ121" s="110"/>
      <c r="IA121" s="110"/>
      <c r="IB121" s="110"/>
      <c r="IC121" s="110"/>
      <c r="ID121" s="110"/>
      <c r="IE121" s="110"/>
      <c r="IF121" s="110"/>
      <c r="IG121" s="110"/>
      <c r="IH121" s="110"/>
      <c r="II121" s="110"/>
      <c r="IJ121" s="110"/>
    </row>
    <row r="122" spans="1:244" s="21" customFormat="1" ht="25.5" customHeight="1">
      <c r="A122" s="103" t="s">
        <v>2149</v>
      </c>
      <c r="B122" s="103"/>
      <c r="C122" s="119" t="s">
        <v>2150</v>
      </c>
      <c r="D122" s="139"/>
      <c r="E122" s="62">
        <f t="shared" si="2"/>
        <v>22300</v>
      </c>
      <c r="F122" s="62">
        <f t="shared" si="2"/>
        <v>23600</v>
      </c>
      <c r="G122" s="62">
        <f t="shared" si="2"/>
        <v>25000</v>
      </c>
      <c r="H122" s="62">
        <f t="shared" si="2"/>
        <v>25600</v>
      </c>
      <c r="HT122" s="110"/>
      <c r="HU122" s="110"/>
      <c r="HV122" s="110"/>
      <c r="HW122" s="110"/>
      <c r="HX122" s="110"/>
      <c r="HY122" s="110"/>
      <c r="HZ122" s="110"/>
      <c r="IA122" s="110"/>
      <c r="IB122" s="110"/>
      <c r="IC122" s="110"/>
      <c r="ID122" s="110"/>
      <c r="IE122" s="110"/>
      <c r="IF122" s="110"/>
      <c r="IG122" s="110"/>
      <c r="IH122" s="110"/>
      <c r="II122" s="110"/>
      <c r="IJ122" s="110"/>
    </row>
    <row r="123" spans="1:227" s="141" customFormat="1" ht="12.75">
      <c r="A123" s="101" t="s">
        <v>2155</v>
      </c>
      <c r="B123" s="101"/>
      <c r="C123" s="120" t="s">
        <v>248</v>
      </c>
      <c r="D123" s="142" t="s">
        <v>380</v>
      </c>
      <c r="E123" s="64">
        <v>22300</v>
      </c>
      <c r="F123" s="64">
        <v>23600</v>
      </c>
      <c r="G123" s="64">
        <v>25000</v>
      </c>
      <c r="H123" s="64">
        <v>25600</v>
      </c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/>
      <c r="CI123" s="143"/>
      <c r="CJ123" s="143"/>
      <c r="CK123" s="143"/>
      <c r="CL123" s="143"/>
      <c r="CM123" s="143"/>
      <c r="CN123" s="143"/>
      <c r="CO123" s="143"/>
      <c r="CP123" s="143"/>
      <c r="CQ123" s="143"/>
      <c r="CR123" s="143"/>
      <c r="CS123" s="143"/>
      <c r="CT123" s="143"/>
      <c r="CU123" s="143"/>
      <c r="CV123" s="143"/>
      <c r="CW123" s="143"/>
      <c r="CX123" s="143"/>
      <c r="CY123" s="143"/>
      <c r="CZ123" s="143"/>
      <c r="DA123" s="143"/>
      <c r="DB123" s="143"/>
      <c r="DC123" s="143"/>
      <c r="DD123" s="143"/>
      <c r="DE123" s="143"/>
      <c r="DF123" s="143"/>
      <c r="DG123" s="143"/>
      <c r="DH123" s="143"/>
      <c r="DI123" s="143"/>
      <c r="DJ123" s="143"/>
      <c r="DK123" s="143"/>
      <c r="DL123" s="143"/>
      <c r="DM123" s="143"/>
      <c r="DN123" s="143"/>
      <c r="DO123" s="143"/>
      <c r="DP123" s="143"/>
      <c r="DQ123" s="143"/>
      <c r="DR123" s="143"/>
      <c r="DS123" s="143"/>
      <c r="DT123" s="143"/>
      <c r="DU123" s="143"/>
      <c r="DV123" s="143"/>
      <c r="DW123" s="143"/>
      <c r="DX123" s="143"/>
      <c r="DY123" s="143"/>
      <c r="DZ123" s="143"/>
      <c r="EA123" s="143"/>
      <c r="EB123" s="143"/>
      <c r="EC123" s="143"/>
      <c r="ED123" s="143"/>
      <c r="EE123" s="143"/>
      <c r="EF123" s="143"/>
      <c r="EG123" s="143"/>
      <c r="EH123" s="143"/>
      <c r="EI123" s="143"/>
      <c r="EJ123" s="143"/>
      <c r="EK123" s="143"/>
      <c r="EL123" s="143"/>
      <c r="EM123" s="143"/>
      <c r="EN123" s="143"/>
      <c r="EO123" s="143"/>
      <c r="EP123" s="143"/>
      <c r="EQ123" s="143"/>
      <c r="ER123" s="143"/>
      <c r="ES123" s="143"/>
      <c r="ET123" s="143"/>
      <c r="EU123" s="143"/>
      <c r="EV123" s="143"/>
      <c r="EW123" s="143"/>
      <c r="EX123" s="143"/>
      <c r="EY123" s="143"/>
      <c r="EZ123" s="143"/>
      <c r="FA123" s="143"/>
      <c r="FB123" s="143"/>
      <c r="FC123" s="143"/>
      <c r="FD123" s="143"/>
      <c r="FE123" s="143"/>
      <c r="FF123" s="143"/>
      <c r="FG123" s="143"/>
      <c r="FH123" s="143"/>
      <c r="FI123" s="143"/>
      <c r="FJ123" s="143"/>
      <c r="FK123" s="143"/>
      <c r="FL123" s="143"/>
      <c r="FM123" s="143"/>
      <c r="FN123" s="143"/>
      <c r="FO123" s="143"/>
      <c r="FP123" s="143"/>
      <c r="FQ123" s="143"/>
      <c r="FR123" s="143"/>
      <c r="FS123" s="143"/>
      <c r="FT123" s="143"/>
      <c r="FU123" s="143"/>
      <c r="FV123" s="143"/>
      <c r="FW123" s="143"/>
      <c r="FX123" s="143"/>
      <c r="FY123" s="143"/>
      <c r="FZ123" s="143"/>
      <c r="GA123" s="143"/>
      <c r="GB123" s="143"/>
      <c r="GC123" s="143"/>
      <c r="GD123" s="143"/>
      <c r="GE123" s="143"/>
      <c r="GF123" s="143"/>
      <c r="GG123" s="143"/>
      <c r="GH123" s="143"/>
      <c r="GI123" s="143"/>
      <c r="GJ123" s="143"/>
      <c r="GK123" s="143"/>
      <c r="GL123" s="143"/>
      <c r="GM123" s="143"/>
      <c r="GN123" s="143"/>
      <c r="GO123" s="143"/>
      <c r="GP123" s="143"/>
      <c r="GQ123" s="143"/>
      <c r="GR123" s="143"/>
      <c r="GS123" s="143"/>
      <c r="GT123" s="143"/>
      <c r="GU123" s="143"/>
      <c r="GV123" s="143"/>
      <c r="GW123" s="143"/>
      <c r="GX123" s="143"/>
      <c r="GY123" s="143"/>
      <c r="GZ123" s="143"/>
      <c r="HA123" s="143"/>
      <c r="HB123" s="143"/>
      <c r="HC123" s="143"/>
      <c r="HD123" s="143"/>
      <c r="HE123" s="143"/>
      <c r="HF123" s="143"/>
      <c r="HG123" s="143"/>
      <c r="HH123" s="143"/>
      <c r="HI123" s="143"/>
      <c r="HJ123" s="143"/>
      <c r="HK123" s="143"/>
      <c r="HL123" s="143"/>
      <c r="HM123" s="143"/>
      <c r="HN123" s="143"/>
      <c r="HO123" s="143"/>
      <c r="HP123" s="143"/>
      <c r="HQ123" s="143"/>
      <c r="HR123" s="143"/>
      <c r="HS123" s="143"/>
    </row>
    <row r="124" spans="1:244" s="140" customFormat="1" ht="14.25" customHeight="1">
      <c r="A124" s="103" t="s">
        <v>2151</v>
      </c>
      <c r="B124" s="103"/>
      <c r="C124" s="119" t="s">
        <v>2152</v>
      </c>
      <c r="D124" s="139"/>
      <c r="E124" s="62">
        <f>E125</f>
        <v>17051400</v>
      </c>
      <c r="F124" s="62">
        <f>F125</f>
        <v>18028200</v>
      </c>
      <c r="G124" s="62">
        <f>G125</f>
        <v>19054800</v>
      </c>
      <c r="H124" s="62">
        <f>H125</f>
        <v>19624800</v>
      </c>
      <c r="HT124" s="141"/>
      <c r="HU124" s="141"/>
      <c r="HV124" s="141"/>
      <c r="HW124" s="141"/>
      <c r="HX124" s="141"/>
      <c r="HY124" s="141"/>
      <c r="HZ124" s="141"/>
      <c r="IA124" s="141"/>
      <c r="IB124" s="141"/>
      <c r="IC124" s="141"/>
      <c r="ID124" s="141"/>
      <c r="IE124" s="141"/>
      <c r="IF124" s="141"/>
      <c r="IG124" s="141"/>
      <c r="IH124" s="141"/>
      <c r="II124" s="141"/>
      <c r="IJ124" s="141"/>
    </row>
    <row r="125" spans="1:244" s="140" customFormat="1" ht="14.25" customHeight="1">
      <c r="A125" s="103" t="s">
        <v>2153</v>
      </c>
      <c r="B125" s="103"/>
      <c r="C125" s="119" t="s">
        <v>2154</v>
      </c>
      <c r="D125" s="139"/>
      <c r="E125" s="62">
        <f>SUM(E126:E130)</f>
        <v>17051400</v>
      </c>
      <c r="F125" s="62">
        <f>SUM(F126:F130)</f>
        <v>18028200</v>
      </c>
      <c r="G125" s="62">
        <f>SUM(G126:G130)</f>
        <v>19054800</v>
      </c>
      <c r="H125" s="62">
        <f>SUM(H126:H130)</f>
        <v>19624800</v>
      </c>
      <c r="HT125" s="141"/>
      <c r="HU125" s="141"/>
      <c r="HV125" s="141"/>
      <c r="HW125" s="141"/>
      <c r="HX125" s="141"/>
      <c r="HY125" s="141"/>
      <c r="HZ125" s="141"/>
      <c r="IA125" s="141"/>
      <c r="IB125" s="141"/>
      <c r="IC125" s="141"/>
      <c r="ID125" s="141"/>
      <c r="IE125" s="141"/>
      <c r="IF125" s="141"/>
      <c r="IG125" s="141"/>
      <c r="IH125" s="141"/>
      <c r="II125" s="141"/>
      <c r="IJ125" s="141"/>
    </row>
    <row r="126" spans="1:227" s="141" customFormat="1" ht="12.75" hidden="1">
      <c r="A126" s="101" t="s">
        <v>2156</v>
      </c>
      <c r="B126" s="101"/>
      <c r="C126" s="120" t="s">
        <v>252</v>
      </c>
      <c r="D126" s="142" t="s">
        <v>380</v>
      </c>
      <c r="E126" s="64">
        <v>261400</v>
      </c>
      <c r="F126" s="64">
        <v>276400</v>
      </c>
      <c r="G126" s="64">
        <v>292100</v>
      </c>
      <c r="H126" s="64">
        <v>301000</v>
      </c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/>
      <c r="CM126" s="143"/>
      <c r="CN126" s="143"/>
      <c r="CO126" s="143"/>
      <c r="CP126" s="143"/>
      <c r="CQ126" s="143"/>
      <c r="CR126" s="143"/>
      <c r="CS126" s="143"/>
      <c r="CT126" s="143"/>
      <c r="CU126" s="143"/>
      <c r="CV126" s="143"/>
      <c r="CW126" s="143"/>
      <c r="CX126" s="143"/>
      <c r="CY126" s="143"/>
      <c r="CZ126" s="143"/>
      <c r="DA126" s="143"/>
      <c r="DB126" s="143"/>
      <c r="DC126" s="143"/>
      <c r="DD126" s="143"/>
      <c r="DE126" s="143"/>
      <c r="DF126" s="143"/>
      <c r="DG126" s="143"/>
      <c r="DH126" s="143"/>
      <c r="DI126" s="143"/>
      <c r="DJ126" s="143"/>
      <c r="DK126" s="143"/>
      <c r="DL126" s="143"/>
      <c r="DM126" s="143"/>
      <c r="DN126" s="143"/>
      <c r="DO126" s="143"/>
      <c r="DP126" s="143"/>
      <c r="DQ126" s="143"/>
      <c r="DR126" s="143"/>
      <c r="DS126" s="143"/>
      <c r="DT126" s="143"/>
      <c r="DU126" s="143"/>
      <c r="DV126" s="143"/>
      <c r="DW126" s="143"/>
      <c r="DX126" s="143"/>
      <c r="DY126" s="143"/>
      <c r="DZ126" s="143"/>
      <c r="EA126" s="143"/>
      <c r="EB126" s="143"/>
      <c r="EC126" s="143"/>
      <c r="ED126" s="143"/>
      <c r="EE126" s="143"/>
      <c r="EF126" s="143"/>
      <c r="EG126" s="143"/>
      <c r="EH126" s="143"/>
      <c r="EI126" s="143"/>
      <c r="EJ126" s="143"/>
      <c r="EK126" s="143"/>
      <c r="EL126" s="143"/>
      <c r="EM126" s="143"/>
      <c r="EN126" s="143"/>
      <c r="EO126" s="143"/>
      <c r="EP126" s="143"/>
      <c r="EQ126" s="143"/>
      <c r="ER126" s="143"/>
      <c r="ES126" s="143"/>
      <c r="ET126" s="143"/>
      <c r="EU126" s="143"/>
      <c r="EV126" s="143"/>
      <c r="EW126" s="143"/>
      <c r="EX126" s="143"/>
      <c r="EY126" s="143"/>
      <c r="EZ126" s="143"/>
      <c r="FA126" s="143"/>
      <c r="FB126" s="143"/>
      <c r="FC126" s="143"/>
      <c r="FD126" s="143"/>
      <c r="FE126" s="143"/>
      <c r="FF126" s="143"/>
      <c r="FG126" s="143"/>
      <c r="FH126" s="143"/>
      <c r="FI126" s="143"/>
      <c r="FJ126" s="143"/>
      <c r="FK126" s="143"/>
      <c r="FL126" s="143"/>
      <c r="FM126" s="143"/>
      <c r="FN126" s="143"/>
      <c r="FO126" s="143"/>
      <c r="FP126" s="143"/>
      <c r="FQ126" s="143"/>
      <c r="FR126" s="143"/>
      <c r="FS126" s="143"/>
      <c r="FT126" s="143"/>
      <c r="FU126" s="143"/>
      <c r="FV126" s="143"/>
      <c r="FW126" s="143"/>
      <c r="FX126" s="143"/>
      <c r="FY126" s="143"/>
      <c r="FZ126" s="143"/>
      <c r="GA126" s="143"/>
      <c r="GB126" s="143"/>
      <c r="GC126" s="143"/>
      <c r="GD126" s="143"/>
      <c r="GE126" s="143"/>
      <c r="GF126" s="143"/>
      <c r="GG126" s="143"/>
      <c r="GH126" s="143"/>
      <c r="GI126" s="143"/>
      <c r="GJ126" s="143"/>
      <c r="GK126" s="143"/>
      <c r="GL126" s="143"/>
      <c r="GM126" s="143"/>
      <c r="GN126" s="143"/>
      <c r="GO126" s="143"/>
      <c r="GP126" s="143"/>
      <c r="GQ126" s="143"/>
      <c r="GR126" s="143"/>
      <c r="GS126" s="143"/>
      <c r="GT126" s="143"/>
      <c r="GU126" s="143"/>
      <c r="GV126" s="143"/>
      <c r="GW126" s="143"/>
      <c r="GX126" s="143"/>
      <c r="GY126" s="143"/>
      <c r="GZ126" s="143"/>
      <c r="HA126" s="143"/>
      <c r="HB126" s="143"/>
      <c r="HC126" s="143"/>
      <c r="HD126" s="143"/>
      <c r="HE126" s="143"/>
      <c r="HF126" s="143"/>
      <c r="HG126" s="143"/>
      <c r="HH126" s="143"/>
      <c r="HI126" s="143"/>
      <c r="HJ126" s="143"/>
      <c r="HK126" s="143"/>
      <c r="HL126" s="143"/>
      <c r="HM126" s="143"/>
      <c r="HN126" s="143"/>
      <c r="HO126" s="143"/>
      <c r="HP126" s="143"/>
      <c r="HQ126" s="143"/>
      <c r="HR126" s="143"/>
      <c r="HS126" s="143"/>
    </row>
    <row r="127" spans="1:227" s="141" customFormat="1" ht="12.75" hidden="1">
      <c r="A127" s="101" t="s">
        <v>2157</v>
      </c>
      <c r="B127" s="101"/>
      <c r="C127" s="120" t="s">
        <v>254</v>
      </c>
      <c r="D127" s="142" t="s">
        <v>380</v>
      </c>
      <c r="E127" s="64">
        <v>16319600</v>
      </c>
      <c r="F127" s="64">
        <v>17254500</v>
      </c>
      <c r="G127" s="64">
        <v>18237000</v>
      </c>
      <c r="H127" s="64">
        <v>18782000</v>
      </c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3"/>
      <c r="CH127" s="143"/>
      <c r="CI127" s="143"/>
      <c r="CJ127" s="143"/>
      <c r="CK127" s="143"/>
      <c r="CL127" s="143"/>
      <c r="CM127" s="143"/>
      <c r="CN127" s="143"/>
      <c r="CO127" s="143"/>
      <c r="CP127" s="143"/>
      <c r="CQ127" s="143"/>
      <c r="CR127" s="143"/>
      <c r="CS127" s="143"/>
      <c r="CT127" s="143"/>
      <c r="CU127" s="143"/>
      <c r="CV127" s="143"/>
      <c r="CW127" s="143"/>
      <c r="CX127" s="143"/>
      <c r="CY127" s="143"/>
      <c r="CZ127" s="143"/>
      <c r="DA127" s="143"/>
      <c r="DB127" s="143"/>
      <c r="DC127" s="143"/>
      <c r="DD127" s="143"/>
      <c r="DE127" s="143"/>
      <c r="DF127" s="143"/>
      <c r="DG127" s="143"/>
      <c r="DH127" s="143"/>
      <c r="DI127" s="143"/>
      <c r="DJ127" s="143"/>
      <c r="DK127" s="143"/>
      <c r="DL127" s="143"/>
      <c r="DM127" s="143"/>
      <c r="DN127" s="143"/>
      <c r="DO127" s="143"/>
      <c r="DP127" s="143"/>
      <c r="DQ127" s="143"/>
      <c r="DR127" s="143"/>
      <c r="DS127" s="143"/>
      <c r="DT127" s="143"/>
      <c r="DU127" s="143"/>
      <c r="DV127" s="143"/>
      <c r="DW127" s="143"/>
      <c r="DX127" s="143"/>
      <c r="DY127" s="143"/>
      <c r="DZ127" s="143"/>
      <c r="EA127" s="143"/>
      <c r="EB127" s="143"/>
      <c r="EC127" s="143"/>
      <c r="ED127" s="143"/>
      <c r="EE127" s="143"/>
      <c r="EF127" s="143"/>
      <c r="EG127" s="143"/>
      <c r="EH127" s="143"/>
      <c r="EI127" s="143"/>
      <c r="EJ127" s="143"/>
      <c r="EK127" s="143"/>
      <c r="EL127" s="143"/>
      <c r="EM127" s="143"/>
      <c r="EN127" s="143"/>
      <c r="EO127" s="143"/>
      <c r="EP127" s="143"/>
      <c r="EQ127" s="143"/>
      <c r="ER127" s="143"/>
      <c r="ES127" s="143"/>
      <c r="ET127" s="143"/>
      <c r="EU127" s="143"/>
      <c r="EV127" s="143"/>
      <c r="EW127" s="143"/>
      <c r="EX127" s="143"/>
      <c r="EY127" s="143"/>
      <c r="EZ127" s="143"/>
      <c r="FA127" s="143"/>
      <c r="FB127" s="143"/>
      <c r="FC127" s="143"/>
      <c r="FD127" s="143"/>
      <c r="FE127" s="143"/>
      <c r="FF127" s="143"/>
      <c r="FG127" s="143"/>
      <c r="FH127" s="143"/>
      <c r="FI127" s="143"/>
      <c r="FJ127" s="143"/>
      <c r="FK127" s="143"/>
      <c r="FL127" s="143"/>
      <c r="FM127" s="143"/>
      <c r="FN127" s="143"/>
      <c r="FO127" s="143"/>
      <c r="FP127" s="143"/>
      <c r="FQ127" s="143"/>
      <c r="FR127" s="143"/>
      <c r="FS127" s="143"/>
      <c r="FT127" s="143"/>
      <c r="FU127" s="143"/>
      <c r="FV127" s="143"/>
      <c r="FW127" s="143"/>
      <c r="FX127" s="143"/>
      <c r="FY127" s="143"/>
      <c r="FZ127" s="143"/>
      <c r="GA127" s="143"/>
      <c r="GB127" s="143"/>
      <c r="GC127" s="143"/>
      <c r="GD127" s="143"/>
      <c r="GE127" s="143"/>
      <c r="GF127" s="143"/>
      <c r="GG127" s="143"/>
      <c r="GH127" s="143"/>
      <c r="GI127" s="143"/>
      <c r="GJ127" s="143"/>
      <c r="GK127" s="143"/>
      <c r="GL127" s="143"/>
      <c r="GM127" s="143"/>
      <c r="GN127" s="143"/>
      <c r="GO127" s="143"/>
      <c r="GP127" s="143"/>
      <c r="GQ127" s="143"/>
      <c r="GR127" s="143"/>
      <c r="GS127" s="143"/>
      <c r="GT127" s="143"/>
      <c r="GU127" s="143"/>
      <c r="GV127" s="143"/>
      <c r="GW127" s="143"/>
      <c r="GX127" s="143"/>
      <c r="GY127" s="143"/>
      <c r="GZ127" s="143"/>
      <c r="HA127" s="143"/>
      <c r="HB127" s="143"/>
      <c r="HC127" s="143"/>
      <c r="HD127" s="143"/>
      <c r="HE127" s="143"/>
      <c r="HF127" s="143"/>
      <c r="HG127" s="143"/>
      <c r="HH127" s="143"/>
      <c r="HI127" s="143"/>
      <c r="HJ127" s="143"/>
      <c r="HK127" s="143"/>
      <c r="HL127" s="143"/>
      <c r="HM127" s="143"/>
      <c r="HN127" s="143"/>
      <c r="HO127" s="143"/>
      <c r="HP127" s="143"/>
      <c r="HQ127" s="143"/>
      <c r="HR127" s="143"/>
      <c r="HS127" s="143"/>
    </row>
    <row r="128" spans="1:227" s="141" customFormat="1" ht="14.25" customHeight="1" hidden="1">
      <c r="A128" s="101" t="s">
        <v>2158</v>
      </c>
      <c r="B128" s="101"/>
      <c r="C128" s="120" t="s">
        <v>1945</v>
      </c>
      <c r="D128" s="142" t="s">
        <v>380</v>
      </c>
      <c r="E128" s="64">
        <v>83500</v>
      </c>
      <c r="F128" s="64">
        <v>88300</v>
      </c>
      <c r="G128" s="64">
        <v>93300</v>
      </c>
      <c r="H128" s="64">
        <v>96000</v>
      </c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  <c r="BY128" s="143"/>
      <c r="BZ128" s="143"/>
      <c r="CA128" s="143"/>
      <c r="CB128" s="143"/>
      <c r="CC128" s="143"/>
      <c r="CD128" s="143"/>
      <c r="CE128" s="143"/>
      <c r="CF128" s="143"/>
      <c r="CG128" s="143"/>
      <c r="CH128" s="143"/>
      <c r="CI128" s="143"/>
      <c r="CJ128" s="143"/>
      <c r="CK128" s="143"/>
      <c r="CL128" s="143"/>
      <c r="CM128" s="143"/>
      <c r="CN128" s="143"/>
      <c r="CO128" s="143"/>
      <c r="CP128" s="143"/>
      <c r="CQ128" s="143"/>
      <c r="CR128" s="143"/>
      <c r="CS128" s="143"/>
      <c r="CT128" s="143"/>
      <c r="CU128" s="143"/>
      <c r="CV128" s="143"/>
      <c r="CW128" s="143"/>
      <c r="CX128" s="143"/>
      <c r="CY128" s="143"/>
      <c r="CZ128" s="143"/>
      <c r="DA128" s="143"/>
      <c r="DB128" s="143"/>
      <c r="DC128" s="143"/>
      <c r="DD128" s="143"/>
      <c r="DE128" s="143"/>
      <c r="DF128" s="143"/>
      <c r="DG128" s="143"/>
      <c r="DH128" s="143"/>
      <c r="DI128" s="143"/>
      <c r="DJ128" s="143"/>
      <c r="DK128" s="143"/>
      <c r="DL128" s="143"/>
      <c r="DM128" s="143"/>
      <c r="DN128" s="143"/>
      <c r="DO128" s="143"/>
      <c r="DP128" s="143"/>
      <c r="DQ128" s="143"/>
      <c r="DR128" s="143"/>
      <c r="DS128" s="143"/>
      <c r="DT128" s="143"/>
      <c r="DU128" s="143"/>
      <c r="DV128" s="143"/>
      <c r="DW128" s="143"/>
      <c r="DX128" s="143"/>
      <c r="DY128" s="143"/>
      <c r="DZ128" s="143"/>
      <c r="EA128" s="143"/>
      <c r="EB128" s="143"/>
      <c r="EC128" s="143"/>
      <c r="ED128" s="143"/>
      <c r="EE128" s="143"/>
      <c r="EF128" s="143"/>
      <c r="EG128" s="143"/>
      <c r="EH128" s="143"/>
      <c r="EI128" s="143"/>
      <c r="EJ128" s="143"/>
      <c r="EK128" s="143"/>
      <c r="EL128" s="143"/>
      <c r="EM128" s="143"/>
      <c r="EN128" s="143"/>
      <c r="EO128" s="143"/>
      <c r="EP128" s="143"/>
      <c r="EQ128" s="143"/>
      <c r="ER128" s="143"/>
      <c r="ES128" s="143"/>
      <c r="ET128" s="143"/>
      <c r="EU128" s="143"/>
      <c r="EV128" s="143"/>
      <c r="EW128" s="143"/>
      <c r="EX128" s="143"/>
      <c r="EY128" s="143"/>
      <c r="EZ128" s="143"/>
      <c r="FA128" s="143"/>
      <c r="FB128" s="143"/>
      <c r="FC128" s="143"/>
      <c r="FD128" s="143"/>
      <c r="FE128" s="143"/>
      <c r="FF128" s="143"/>
      <c r="FG128" s="143"/>
      <c r="FH128" s="143"/>
      <c r="FI128" s="143"/>
      <c r="FJ128" s="143"/>
      <c r="FK128" s="143"/>
      <c r="FL128" s="143"/>
      <c r="FM128" s="143"/>
      <c r="FN128" s="143"/>
      <c r="FO128" s="143"/>
      <c r="FP128" s="143"/>
      <c r="FQ128" s="143"/>
      <c r="FR128" s="143"/>
      <c r="FS128" s="143"/>
      <c r="FT128" s="143"/>
      <c r="FU128" s="143"/>
      <c r="FV128" s="143"/>
      <c r="FW128" s="143"/>
      <c r="FX128" s="143"/>
      <c r="FY128" s="143"/>
      <c r="FZ128" s="143"/>
      <c r="GA128" s="143"/>
      <c r="GB128" s="143"/>
      <c r="GC128" s="143"/>
      <c r="GD128" s="143"/>
      <c r="GE128" s="143"/>
      <c r="GF128" s="143"/>
      <c r="GG128" s="143"/>
      <c r="GH128" s="143"/>
      <c r="GI128" s="143"/>
      <c r="GJ128" s="143"/>
      <c r="GK128" s="143"/>
      <c r="GL128" s="143"/>
      <c r="GM128" s="143"/>
      <c r="GN128" s="143"/>
      <c r="GO128" s="143"/>
      <c r="GP128" s="143"/>
      <c r="GQ128" s="143"/>
      <c r="GR128" s="143"/>
      <c r="GS128" s="143"/>
      <c r="GT128" s="143"/>
      <c r="GU128" s="143"/>
      <c r="GV128" s="143"/>
      <c r="GW128" s="143"/>
      <c r="GX128" s="143"/>
      <c r="GY128" s="143"/>
      <c r="GZ128" s="143"/>
      <c r="HA128" s="143"/>
      <c r="HB128" s="143"/>
      <c r="HC128" s="143"/>
      <c r="HD128" s="143"/>
      <c r="HE128" s="143"/>
      <c r="HF128" s="143"/>
      <c r="HG128" s="143"/>
      <c r="HH128" s="143"/>
      <c r="HI128" s="143"/>
      <c r="HJ128" s="143"/>
      <c r="HK128" s="143"/>
      <c r="HL128" s="143"/>
      <c r="HM128" s="143"/>
      <c r="HN128" s="143"/>
      <c r="HO128" s="143"/>
      <c r="HP128" s="143"/>
      <c r="HQ128" s="143"/>
      <c r="HR128" s="143"/>
      <c r="HS128" s="143"/>
    </row>
    <row r="129" spans="1:227" s="141" customFormat="1" ht="12.75" hidden="1">
      <c r="A129" s="101" t="s">
        <v>2159</v>
      </c>
      <c r="B129" s="101"/>
      <c r="C129" s="120" t="s">
        <v>258</v>
      </c>
      <c r="D129" s="142" t="s">
        <v>380</v>
      </c>
      <c r="E129" s="64">
        <v>373200</v>
      </c>
      <c r="F129" s="64">
        <v>394600</v>
      </c>
      <c r="G129" s="64">
        <v>417100</v>
      </c>
      <c r="H129" s="64">
        <v>430000</v>
      </c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  <c r="CI129" s="143"/>
      <c r="CJ129" s="143"/>
      <c r="CK129" s="143"/>
      <c r="CL129" s="143"/>
      <c r="CM129" s="143"/>
      <c r="CN129" s="143"/>
      <c r="CO129" s="143"/>
      <c r="CP129" s="143"/>
      <c r="CQ129" s="143"/>
      <c r="CR129" s="143"/>
      <c r="CS129" s="143"/>
      <c r="CT129" s="143"/>
      <c r="CU129" s="143"/>
      <c r="CV129" s="143"/>
      <c r="CW129" s="143"/>
      <c r="CX129" s="143"/>
      <c r="CY129" s="143"/>
      <c r="CZ129" s="143"/>
      <c r="DA129" s="143"/>
      <c r="DB129" s="143"/>
      <c r="DC129" s="143"/>
      <c r="DD129" s="143"/>
      <c r="DE129" s="143"/>
      <c r="DF129" s="143"/>
      <c r="DG129" s="143"/>
      <c r="DH129" s="143"/>
      <c r="DI129" s="143"/>
      <c r="DJ129" s="143"/>
      <c r="DK129" s="143"/>
      <c r="DL129" s="143"/>
      <c r="DM129" s="143"/>
      <c r="DN129" s="143"/>
      <c r="DO129" s="143"/>
      <c r="DP129" s="143"/>
      <c r="DQ129" s="143"/>
      <c r="DR129" s="143"/>
      <c r="DS129" s="143"/>
      <c r="DT129" s="143"/>
      <c r="DU129" s="143"/>
      <c r="DV129" s="143"/>
      <c r="DW129" s="143"/>
      <c r="DX129" s="143"/>
      <c r="DY129" s="143"/>
      <c r="DZ129" s="143"/>
      <c r="EA129" s="143"/>
      <c r="EB129" s="143"/>
      <c r="EC129" s="143"/>
      <c r="ED129" s="143"/>
      <c r="EE129" s="143"/>
      <c r="EF129" s="143"/>
      <c r="EG129" s="143"/>
      <c r="EH129" s="143"/>
      <c r="EI129" s="143"/>
      <c r="EJ129" s="143"/>
      <c r="EK129" s="143"/>
      <c r="EL129" s="143"/>
      <c r="EM129" s="143"/>
      <c r="EN129" s="143"/>
      <c r="EO129" s="143"/>
      <c r="EP129" s="143"/>
      <c r="EQ129" s="143"/>
      <c r="ER129" s="143"/>
      <c r="ES129" s="143"/>
      <c r="ET129" s="143"/>
      <c r="EU129" s="143"/>
      <c r="EV129" s="143"/>
      <c r="EW129" s="143"/>
      <c r="EX129" s="143"/>
      <c r="EY129" s="143"/>
      <c r="EZ129" s="143"/>
      <c r="FA129" s="143"/>
      <c r="FB129" s="143"/>
      <c r="FC129" s="143"/>
      <c r="FD129" s="143"/>
      <c r="FE129" s="143"/>
      <c r="FF129" s="143"/>
      <c r="FG129" s="143"/>
      <c r="FH129" s="143"/>
      <c r="FI129" s="143"/>
      <c r="FJ129" s="143"/>
      <c r="FK129" s="143"/>
      <c r="FL129" s="143"/>
      <c r="FM129" s="143"/>
      <c r="FN129" s="143"/>
      <c r="FO129" s="143"/>
      <c r="FP129" s="143"/>
      <c r="FQ129" s="143"/>
      <c r="FR129" s="143"/>
      <c r="FS129" s="143"/>
      <c r="FT129" s="143"/>
      <c r="FU129" s="143"/>
      <c r="FV129" s="143"/>
      <c r="FW129" s="143"/>
      <c r="FX129" s="143"/>
      <c r="FY129" s="143"/>
      <c r="FZ129" s="143"/>
      <c r="GA129" s="143"/>
      <c r="GB129" s="143"/>
      <c r="GC129" s="143"/>
      <c r="GD129" s="143"/>
      <c r="GE129" s="143"/>
      <c r="GF129" s="143"/>
      <c r="GG129" s="143"/>
      <c r="GH129" s="143"/>
      <c r="GI129" s="143"/>
      <c r="GJ129" s="143"/>
      <c r="GK129" s="143"/>
      <c r="GL129" s="143"/>
      <c r="GM129" s="143"/>
      <c r="GN129" s="143"/>
      <c r="GO129" s="143"/>
      <c r="GP129" s="143"/>
      <c r="GQ129" s="143"/>
      <c r="GR129" s="143"/>
      <c r="GS129" s="143"/>
      <c r="GT129" s="143"/>
      <c r="GU129" s="143"/>
      <c r="GV129" s="143"/>
      <c r="GW129" s="143"/>
      <c r="GX129" s="143"/>
      <c r="GY129" s="143"/>
      <c r="GZ129" s="143"/>
      <c r="HA129" s="143"/>
      <c r="HB129" s="143"/>
      <c r="HC129" s="143"/>
      <c r="HD129" s="143"/>
      <c r="HE129" s="143"/>
      <c r="HF129" s="143"/>
      <c r="HG129" s="143"/>
      <c r="HH129" s="143"/>
      <c r="HI129" s="143"/>
      <c r="HJ129" s="143"/>
      <c r="HK129" s="143"/>
      <c r="HL129" s="143"/>
      <c r="HM129" s="143"/>
      <c r="HN129" s="143"/>
      <c r="HO129" s="143"/>
      <c r="HP129" s="143"/>
      <c r="HQ129" s="143"/>
      <c r="HR129" s="143"/>
      <c r="HS129" s="143"/>
    </row>
    <row r="130" spans="1:227" s="141" customFormat="1" ht="12.75" hidden="1">
      <c r="A130" s="101" t="s">
        <v>2160</v>
      </c>
      <c r="B130" s="101"/>
      <c r="C130" s="120" t="s">
        <v>260</v>
      </c>
      <c r="D130" s="142" t="s">
        <v>380</v>
      </c>
      <c r="E130" s="64">
        <v>13700</v>
      </c>
      <c r="F130" s="64">
        <v>14400</v>
      </c>
      <c r="G130" s="64">
        <v>15300</v>
      </c>
      <c r="H130" s="64">
        <v>15800</v>
      </c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3"/>
      <c r="BZ130" s="143"/>
      <c r="CA130" s="143"/>
      <c r="CB130" s="143"/>
      <c r="CC130" s="143"/>
      <c r="CD130" s="143"/>
      <c r="CE130" s="143"/>
      <c r="CF130" s="143"/>
      <c r="CG130" s="143"/>
      <c r="CH130" s="143"/>
      <c r="CI130" s="143"/>
      <c r="CJ130" s="143"/>
      <c r="CK130" s="143"/>
      <c r="CL130" s="143"/>
      <c r="CM130" s="143"/>
      <c r="CN130" s="143"/>
      <c r="CO130" s="143"/>
      <c r="CP130" s="143"/>
      <c r="CQ130" s="143"/>
      <c r="CR130" s="143"/>
      <c r="CS130" s="143"/>
      <c r="CT130" s="143"/>
      <c r="CU130" s="143"/>
      <c r="CV130" s="143"/>
      <c r="CW130" s="143"/>
      <c r="CX130" s="143"/>
      <c r="CY130" s="143"/>
      <c r="CZ130" s="143"/>
      <c r="DA130" s="143"/>
      <c r="DB130" s="143"/>
      <c r="DC130" s="143"/>
      <c r="DD130" s="143"/>
      <c r="DE130" s="143"/>
      <c r="DF130" s="143"/>
      <c r="DG130" s="143"/>
      <c r="DH130" s="143"/>
      <c r="DI130" s="143"/>
      <c r="DJ130" s="143"/>
      <c r="DK130" s="143"/>
      <c r="DL130" s="143"/>
      <c r="DM130" s="143"/>
      <c r="DN130" s="143"/>
      <c r="DO130" s="143"/>
      <c r="DP130" s="143"/>
      <c r="DQ130" s="143"/>
      <c r="DR130" s="143"/>
      <c r="DS130" s="143"/>
      <c r="DT130" s="143"/>
      <c r="DU130" s="143"/>
      <c r="DV130" s="143"/>
      <c r="DW130" s="143"/>
      <c r="DX130" s="143"/>
      <c r="DY130" s="143"/>
      <c r="DZ130" s="143"/>
      <c r="EA130" s="143"/>
      <c r="EB130" s="143"/>
      <c r="EC130" s="143"/>
      <c r="ED130" s="143"/>
      <c r="EE130" s="143"/>
      <c r="EF130" s="143"/>
      <c r="EG130" s="143"/>
      <c r="EH130" s="143"/>
      <c r="EI130" s="143"/>
      <c r="EJ130" s="143"/>
      <c r="EK130" s="143"/>
      <c r="EL130" s="143"/>
      <c r="EM130" s="143"/>
      <c r="EN130" s="143"/>
      <c r="EO130" s="143"/>
      <c r="EP130" s="143"/>
      <c r="EQ130" s="143"/>
      <c r="ER130" s="143"/>
      <c r="ES130" s="143"/>
      <c r="ET130" s="143"/>
      <c r="EU130" s="143"/>
      <c r="EV130" s="143"/>
      <c r="EW130" s="143"/>
      <c r="EX130" s="143"/>
      <c r="EY130" s="143"/>
      <c r="EZ130" s="143"/>
      <c r="FA130" s="143"/>
      <c r="FB130" s="143"/>
      <c r="FC130" s="143"/>
      <c r="FD130" s="143"/>
      <c r="FE130" s="143"/>
      <c r="FF130" s="143"/>
      <c r="FG130" s="143"/>
      <c r="FH130" s="143"/>
      <c r="FI130" s="143"/>
      <c r="FJ130" s="143"/>
      <c r="FK130" s="143"/>
      <c r="FL130" s="143"/>
      <c r="FM130" s="143"/>
      <c r="FN130" s="143"/>
      <c r="FO130" s="143"/>
      <c r="FP130" s="143"/>
      <c r="FQ130" s="143"/>
      <c r="FR130" s="143"/>
      <c r="FS130" s="143"/>
      <c r="FT130" s="143"/>
      <c r="FU130" s="143"/>
      <c r="FV130" s="143"/>
      <c r="FW130" s="143"/>
      <c r="FX130" s="143"/>
      <c r="FY130" s="143"/>
      <c r="FZ130" s="143"/>
      <c r="GA130" s="143"/>
      <c r="GB130" s="143"/>
      <c r="GC130" s="143"/>
      <c r="GD130" s="143"/>
      <c r="GE130" s="143"/>
      <c r="GF130" s="143"/>
      <c r="GG130" s="143"/>
      <c r="GH130" s="143"/>
      <c r="GI130" s="143"/>
      <c r="GJ130" s="143"/>
      <c r="GK130" s="143"/>
      <c r="GL130" s="143"/>
      <c r="GM130" s="143"/>
      <c r="GN130" s="143"/>
      <c r="GO130" s="143"/>
      <c r="GP130" s="143"/>
      <c r="GQ130" s="143"/>
      <c r="GR130" s="143"/>
      <c r="GS130" s="143"/>
      <c r="GT130" s="143"/>
      <c r="GU130" s="143"/>
      <c r="GV130" s="143"/>
      <c r="GW130" s="143"/>
      <c r="GX130" s="143"/>
      <c r="GY130" s="143"/>
      <c r="GZ130" s="143"/>
      <c r="HA130" s="143"/>
      <c r="HB130" s="143"/>
      <c r="HC130" s="143"/>
      <c r="HD130" s="143"/>
      <c r="HE130" s="143"/>
      <c r="HF130" s="143"/>
      <c r="HG130" s="143"/>
      <c r="HH130" s="143"/>
      <c r="HI130" s="143"/>
      <c r="HJ130" s="143"/>
      <c r="HK130" s="143"/>
      <c r="HL130" s="143"/>
      <c r="HM130" s="143"/>
      <c r="HN130" s="143"/>
      <c r="HO130" s="143"/>
      <c r="HP130" s="143"/>
      <c r="HQ130" s="143"/>
      <c r="HR130" s="143"/>
      <c r="HS130" s="143"/>
    </row>
    <row r="131" spans="1:244" s="140" customFormat="1" ht="14.25" customHeight="1">
      <c r="A131" s="103" t="s">
        <v>2161</v>
      </c>
      <c r="B131" s="103"/>
      <c r="C131" s="119" t="s">
        <v>2162</v>
      </c>
      <c r="D131" s="139"/>
      <c r="E131" s="62">
        <f aca="true" t="shared" si="3" ref="E131:H132">E132</f>
        <v>2139500</v>
      </c>
      <c r="F131" s="62">
        <f t="shared" si="3"/>
        <v>2232100</v>
      </c>
      <c r="G131" s="62">
        <f t="shared" si="3"/>
        <v>2328000</v>
      </c>
      <c r="H131" s="62">
        <f t="shared" si="3"/>
        <v>2398000</v>
      </c>
      <c r="HT131" s="141"/>
      <c r="HU131" s="141"/>
      <c r="HV131" s="141"/>
      <c r="HW131" s="141"/>
      <c r="HX131" s="141"/>
      <c r="HY131" s="141"/>
      <c r="HZ131" s="141"/>
      <c r="IA131" s="141"/>
      <c r="IB131" s="141"/>
      <c r="IC131" s="141"/>
      <c r="ID131" s="141"/>
      <c r="IE131" s="141"/>
      <c r="IF131" s="141"/>
      <c r="IG131" s="141"/>
      <c r="IH131" s="141"/>
      <c r="II131" s="141"/>
      <c r="IJ131" s="141"/>
    </row>
    <row r="132" spans="1:244" s="140" customFormat="1" ht="14.25" customHeight="1">
      <c r="A132" s="103" t="s">
        <v>2163</v>
      </c>
      <c r="B132" s="103"/>
      <c r="C132" s="119" t="s">
        <v>2164</v>
      </c>
      <c r="D132" s="139"/>
      <c r="E132" s="62">
        <f t="shared" si="3"/>
        <v>2139500</v>
      </c>
      <c r="F132" s="62">
        <f t="shared" si="3"/>
        <v>2232100</v>
      </c>
      <c r="G132" s="62">
        <f t="shared" si="3"/>
        <v>2328000</v>
      </c>
      <c r="H132" s="62">
        <f t="shared" si="3"/>
        <v>2398000</v>
      </c>
      <c r="HT132" s="141"/>
      <c r="HU132" s="141"/>
      <c r="HV132" s="141"/>
      <c r="HW132" s="141"/>
      <c r="HX132" s="141"/>
      <c r="HY132" s="141"/>
      <c r="HZ132" s="141"/>
      <c r="IA132" s="141"/>
      <c r="IB132" s="141"/>
      <c r="IC132" s="141"/>
      <c r="ID132" s="141"/>
      <c r="IE132" s="141"/>
      <c r="IF132" s="141"/>
      <c r="IG132" s="141"/>
      <c r="IH132" s="141"/>
      <c r="II132" s="141"/>
      <c r="IJ132" s="141"/>
    </row>
    <row r="133" spans="1:227" s="141" customFormat="1" ht="12.75">
      <c r="A133" s="101" t="s">
        <v>2169</v>
      </c>
      <c r="B133" s="101"/>
      <c r="C133" s="120" t="s">
        <v>264</v>
      </c>
      <c r="D133" s="142" t="s">
        <v>380</v>
      </c>
      <c r="E133" s="64">
        <v>2139500</v>
      </c>
      <c r="F133" s="64">
        <v>2232100</v>
      </c>
      <c r="G133" s="64">
        <v>2328000</v>
      </c>
      <c r="H133" s="64">
        <v>2398000</v>
      </c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143"/>
      <c r="CV133" s="143"/>
      <c r="CW133" s="143"/>
      <c r="CX133" s="143"/>
      <c r="CY133" s="143"/>
      <c r="CZ133" s="143"/>
      <c r="DA133" s="143"/>
      <c r="DB133" s="143"/>
      <c r="DC133" s="143"/>
      <c r="DD133" s="143"/>
      <c r="DE133" s="143"/>
      <c r="DF133" s="143"/>
      <c r="DG133" s="143"/>
      <c r="DH133" s="143"/>
      <c r="DI133" s="143"/>
      <c r="DJ133" s="143"/>
      <c r="DK133" s="143"/>
      <c r="DL133" s="143"/>
      <c r="DM133" s="143"/>
      <c r="DN133" s="143"/>
      <c r="DO133" s="143"/>
      <c r="DP133" s="143"/>
      <c r="DQ133" s="143"/>
      <c r="DR133" s="143"/>
      <c r="DS133" s="143"/>
      <c r="DT133" s="143"/>
      <c r="DU133" s="143"/>
      <c r="DV133" s="143"/>
      <c r="DW133" s="143"/>
      <c r="DX133" s="143"/>
      <c r="DY133" s="143"/>
      <c r="DZ133" s="143"/>
      <c r="EA133" s="143"/>
      <c r="EB133" s="143"/>
      <c r="EC133" s="143"/>
      <c r="ED133" s="143"/>
      <c r="EE133" s="143"/>
      <c r="EF133" s="143"/>
      <c r="EG133" s="143"/>
      <c r="EH133" s="143"/>
      <c r="EI133" s="143"/>
      <c r="EJ133" s="143"/>
      <c r="EK133" s="143"/>
      <c r="EL133" s="143"/>
      <c r="EM133" s="143"/>
      <c r="EN133" s="143"/>
      <c r="EO133" s="143"/>
      <c r="EP133" s="143"/>
      <c r="EQ133" s="143"/>
      <c r="ER133" s="143"/>
      <c r="ES133" s="143"/>
      <c r="ET133" s="143"/>
      <c r="EU133" s="143"/>
      <c r="EV133" s="143"/>
      <c r="EW133" s="143"/>
      <c r="EX133" s="143"/>
      <c r="EY133" s="143"/>
      <c r="EZ133" s="143"/>
      <c r="FA133" s="143"/>
      <c r="FB133" s="143"/>
      <c r="FC133" s="143"/>
      <c r="FD133" s="143"/>
      <c r="FE133" s="143"/>
      <c r="FF133" s="143"/>
      <c r="FG133" s="143"/>
      <c r="FH133" s="143"/>
      <c r="FI133" s="143"/>
      <c r="FJ133" s="143"/>
      <c r="FK133" s="143"/>
      <c r="FL133" s="143"/>
      <c r="FM133" s="143"/>
      <c r="FN133" s="143"/>
      <c r="FO133" s="143"/>
      <c r="FP133" s="143"/>
      <c r="FQ133" s="143"/>
      <c r="FR133" s="143"/>
      <c r="FS133" s="143"/>
      <c r="FT133" s="143"/>
      <c r="FU133" s="143"/>
      <c r="FV133" s="143"/>
      <c r="FW133" s="143"/>
      <c r="FX133" s="143"/>
      <c r="FY133" s="143"/>
      <c r="FZ133" s="143"/>
      <c r="GA133" s="143"/>
      <c r="GB133" s="143"/>
      <c r="GC133" s="143"/>
      <c r="GD133" s="143"/>
      <c r="GE133" s="143"/>
      <c r="GF133" s="143"/>
      <c r="GG133" s="143"/>
      <c r="GH133" s="143"/>
      <c r="GI133" s="143"/>
      <c r="GJ133" s="143"/>
      <c r="GK133" s="143"/>
      <c r="GL133" s="143"/>
      <c r="GM133" s="143"/>
      <c r="GN133" s="143"/>
      <c r="GO133" s="143"/>
      <c r="GP133" s="143"/>
      <c r="GQ133" s="143"/>
      <c r="GR133" s="143"/>
      <c r="GS133" s="143"/>
      <c r="GT133" s="143"/>
      <c r="GU133" s="143"/>
      <c r="GV133" s="143"/>
      <c r="GW133" s="143"/>
      <c r="GX133" s="143"/>
      <c r="GY133" s="143"/>
      <c r="GZ133" s="143"/>
      <c r="HA133" s="143"/>
      <c r="HB133" s="143"/>
      <c r="HC133" s="143"/>
      <c r="HD133" s="143"/>
      <c r="HE133" s="143"/>
      <c r="HF133" s="143"/>
      <c r="HG133" s="143"/>
      <c r="HH133" s="143"/>
      <c r="HI133" s="143"/>
      <c r="HJ133" s="143"/>
      <c r="HK133" s="143"/>
      <c r="HL133" s="143"/>
      <c r="HM133" s="143"/>
      <c r="HN133" s="143"/>
      <c r="HO133" s="143"/>
      <c r="HP133" s="143"/>
      <c r="HQ133" s="143"/>
      <c r="HR133" s="143"/>
      <c r="HS133" s="143"/>
    </row>
    <row r="134" spans="1:244" s="140" customFormat="1" ht="14.25" customHeight="1">
      <c r="A134" s="103" t="s">
        <v>2165</v>
      </c>
      <c r="B134" s="103"/>
      <c r="C134" s="119" t="s">
        <v>2166</v>
      </c>
      <c r="D134" s="139"/>
      <c r="E134" s="62">
        <f aca="true" t="shared" si="4" ref="E134:H135">E135</f>
        <v>40200</v>
      </c>
      <c r="F134" s="62">
        <f t="shared" si="4"/>
        <v>41900</v>
      </c>
      <c r="G134" s="62">
        <f t="shared" si="4"/>
        <v>43700</v>
      </c>
      <c r="H134" s="62">
        <f t="shared" si="4"/>
        <v>45000</v>
      </c>
      <c r="HT134" s="141"/>
      <c r="HU134" s="141"/>
      <c r="HV134" s="141"/>
      <c r="HW134" s="141"/>
      <c r="HX134" s="141"/>
      <c r="HY134" s="141"/>
      <c r="HZ134" s="141"/>
      <c r="IA134" s="141"/>
      <c r="IB134" s="141"/>
      <c r="IC134" s="141"/>
      <c r="ID134" s="141"/>
      <c r="IE134" s="141"/>
      <c r="IF134" s="141"/>
      <c r="IG134" s="141"/>
      <c r="IH134" s="141"/>
      <c r="II134" s="141"/>
      <c r="IJ134" s="141"/>
    </row>
    <row r="135" spans="1:244" s="140" customFormat="1" ht="14.25" customHeight="1">
      <c r="A135" s="103" t="s">
        <v>2167</v>
      </c>
      <c r="B135" s="103"/>
      <c r="C135" s="119" t="s">
        <v>2168</v>
      </c>
      <c r="D135" s="139"/>
      <c r="E135" s="62">
        <f t="shared" si="4"/>
        <v>40200</v>
      </c>
      <c r="F135" s="62">
        <f t="shared" si="4"/>
        <v>41900</v>
      </c>
      <c r="G135" s="62">
        <f t="shared" si="4"/>
        <v>43700</v>
      </c>
      <c r="H135" s="62">
        <f t="shared" si="4"/>
        <v>45000</v>
      </c>
      <c r="HT135" s="141"/>
      <c r="HU135" s="141"/>
      <c r="HV135" s="141"/>
      <c r="HW135" s="141"/>
      <c r="HX135" s="141"/>
      <c r="HY135" s="141"/>
      <c r="HZ135" s="141"/>
      <c r="IA135" s="141"/>
      <c r="IB135" s="141"/>
      <c r="IC135" s="141"/>
      <c r="ID135" s="141"/>
      <c r="IE135" s="141"/>
      <c r="IF135" s="141"/>
      <c r="IG135" s="141"/>
      <c r="IH135" s="141"/>
      <c r="II135" s="141"/>
      <c r="IJ135" s="141"/>
    </row>
    <row r="136" spans="1:227" s="141" customFormat="1" ht="12.75">
      <c r="A136" s="101" t="s">
        <v>2170</v>
      </c>
      <c r="B136" s="101"/>
      <c r="C136" s="120" t="s">
        <v>268</v>
      </c>
      <c r="D136" s="142" t="s">
        <v>380</v>
      </c>
      <c r="E136" s="64">
        <v>40200</v>
      </c>
      <c r="F136" s="64">
        <v>41900</v>
      </c>
      <c r="G136" s="64">
        <v>43700</v>
      </c>
      <c r="H136" s="64">
        <v>45000</v>
      </c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/>
      <c r="CI136" s="143"/>
      <c r="CJ136" s="143"/>
      <c r="CK136" s="143"/>
      <c r="CL136" s="143"/>
      <c r="CM136" s="143"/>
      <c r="CN136" s="143"/>
      <c r="CO136" s="143"/>
      <c r="CP136" s="143"/>
      <c r="CQ136" s="143"/>
      <c r="CR136" s="143"/>
      <c r="CS136" s="143"/>
      <c r="CT136" s="143"/>
      <c r="CU136" s="143"/>
      <c r="CV136" s="143"/>
      <c r="CW136" s="143"/>
      <c r="CX136" s="143"/>
      <c r="CY136" s="143"/>
      <c r="CZ136" s="143"/>
      <c r="DA136" s="143"/>
      <c r="DB136" s="143"/>
      <c r="DC136" s="143"/>
      <c r="DD136" s="143"/>
      <c r="DE136" s="143"/>
      <c r="DF136" s="143"/>
      <c r="DG136" s="143"/>
      <c r="DH136" s="143"/>
      <c r="DI136" s="143"/>
      <c r="DJ136" s="143"/>
      <c r="DK136" s="143"/>
      <c r="DL136" s="143"/>
      <c r="DM136" s="143"/>
      <c r="DN136" s="143"/>
      <c r="DO136" s="143"/>
      <c r="DP136" s="143"/>
      <c r="DQ136" s="143"/>
      <c r="DR136" s="143"/>
      <c r="DS136" s="143"/>
      <c r="DT136" s="143"/>
      <c r="DU136" s="143"/>
      <c r="DV136" s="143"/>
      <c r="DW136" s="143"/>
      <c r="DX136" s="143"/>
      <c r="DY136" s="143"/>
      <c r="DZ136" s="143"/>
      <c r="EA136" s="143"/>
      <c r="EB136" s="143"/>
      <c r="EC136" s="143"/>
      <c r="ED136" s="143"/>
      <c r="EE136" s="143"/>
      <c r="EF136" s="143"/>
      <c r="EG136" s="143"/>
      <c r="EH136" s="143"/>
      <c r="EI136" s="143"/>
      <c r="EJ136" s="143"/>
      <c r="EK136" s="143"/>
      <c r="EL136" s="143"/>
      <c r="EM136" s="143"/>
      <c r="EN136" s="143"/>
      <c r="EO136" s="143"/>
      <c r="EP136" s="143"/>
      <c r="EQ136" s="143"/>
      <c r="ER136" s="143"/>
      <c r="ES136" s="143"/>
      <c r="ET136" s="143"/>
      <c r="EU136" s="143"/>
      <c r="EV136" s="143"/>
      <c r="EW136" s="143"/>
      <c r="EX136" s="143"/>
      <c r="EY136" s="143"/>
      <c r="EZ136" s="143"/>
      <c r="FA136" s="143"/>
      <c r="FB136" s="143"/>
      <c r="FC136" s="143"/>
      <c r="FD136" s="143"/>
      <c r="FE136" s="143"/>
      <c r="FF136" s="143"/>
      <c r="FG136" s="143"/>
      <c r="FH136" s="143"/>
      <c r="FI136" s="143"/>
      <c r="FJ136" s="143"/>
      <c r="FK136" s="143"/>
      <c r="FL136" s="143"/>
      <c r="FM136" s="143"/>
      <c r="FN136" s="143"/>
      <c r="FO136" s="143"/>
      <c r="FP136" s="143"/>
      <c r="FQ136" s="143"/>
      <c r="FR136" s="143"/>
      <c r="FS136" s="143"/>
      <c r="FT136" s="143"/>
      <c r="FU136" s="143"/>
      <c r="FV136" s="143"/>
      <c r="FW136" s="143"/>
      <c r="FX136" s="143"/>
      <c r="FY136" s="143"/>
      <c r="FZ136" s="143"/>
      <c r="GA136" s="143"/>
      <c r="GB136" s="143"/>
      <c r="GC136" s="143"/>
      <c r="GD136" s="143"/>
      <c r="GE136" s="143"/>
      <c r="GF136" s="143"/>
      <c r="GG136" s="143"/>
      <c r="GH136" s="143"/>
      <c r="GI136" s="143"/>
      <c r="GJ136" s="143"/>
      <c r="GK136" s="143"/>
      <c r="GL136" s="143"/>
      <c r="GM136" s="143"/>
      <c r="GN136" s="143"/>
      <c r="GO136" s="143"/>
      <c r="GP136" s="143"/>
      <c r="GQ136" s="143"/>
      <c r="GR136" s="143"/>
      <c r="GS136" s="143"/>
      <c r="GT136" s="143"/>
      <c r="GU136" s="143"/>
      <c r="GV136" s="143"/>
      <c r="GW136" s="143"/>
      <c r="GX136" s="143"/>
      <c r="GY136" s="143"/>
      <c r="GZ136" s="143"/>
      <c r="HA136" s="143"/>
      <c r="HB136" s="143"/>
      <c r="HC136" s="143"/>
      <c r="HD136" s="143"/>
      <c r="HE136" s="143"/>
      <c r="HF136" s="143"/>
      <c r="HG136" s="143"/>
      <c r="HH136" s="143"/>
      <c r="HI136" s="143"/>
      <c r="HJ136" s="143"/>
      <c r="HK136" s="143"/>
      <c r="HL136" s="143"/>
      <c r="HM136" s="143"/>
      <c r="HN136" s="143"/>
      <c r="HO136" s="143"/>
      <c r="HP136" s="143"/>
      <c r="HQ136" s="143"/>
      <c r="HR136" s="143"/>
      <c r="HS136" s="143"/>
    </row>
    <row r="137" spans="1:227" s="141" customFormat="1" ht="18.75" customHeight="1">
      <c r="A137" s="135" t="s">
        <v>2171</v>
      </c>
      <c r="B137" s="135"/>
      <c r="C137" s="136" t="s">
        <v>2172</v>
      </c>
      <c r="D137" s="137"/>
      <c r="E137" s="138">
        <f aca="true" t="shared" si="5" ref="E137:H138">E138</f>
        <v>12254000</v>
      </c>
      <c r="F137" s="138">
        <f t="shared" si="5"/>
        <v>12783200</v>
      </c>
      <c r="G137" s="138">
        <f t="shared" si="5"/>
        <v>13331800</v>
      </c>
      <c r="H137" s="138">
        <f t="shared" si="5"/>
        <v>13731600</v>
      </c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143"/>
      <c r="DE137" s="143"/>
      <c r="DF137" s="143"/>
      <c r="DG137" s="143"/>
      <c r="DH137" s="143"/>
      <c r="DI137" s="143"/>
      <c r="DJ137" s="143"/>
      <c r="DK137" s="143"/>
      <c r="DL137" s="143"/>
      <c r="DM137" s="143"/>
      <c r="DN137" s="143"/>
      <c r="DO137" s="143"/>
      <c r="DP137" s="143"/>
      <c r="DQ137" s="143"/>
      <c r="DR137" s="143"/>
      <c r="DS137" s="143"/>
      <c r="DT137" s="143"/>
      <c r="DU137" s="143"/>
      <c r="DV137" s="143"/>
      <c r="DW137" s="143"/>
      <c r="DX137" s="143"/>
      <c r="DY137" s="143"/>
      <c r="DZ137" s="143"/>
      <c r="EA137" s="143"/>
      <c r="EB137" s="143"/>
      <c r="EC137" s="143"/>
      <c r="ED137" s="143"/>
      <c r="EE137" s="143"/>
      <c r="EF137" s="143"/>
      <c r="EG137" s="143"/>
      <c r="EH137" s="143"/>
      <c r="EI137" s="143"/>
      <c r="EJ137" s="143"/>
      <c r="EK137" s="143"/>
      <c r="EL137" s="143"/>
      <c r="EM137" s="143"/>
      <c r="EN137" s="143"/>
      <c r="EO137" s="143"/>
      <c r="EP137" s="143"/>
      <c r="EQ137" s="143"/>
      <c r="ER137" s="143"/>
      <c r="ES137" s="143"/>
      <c r="ET137" s="143"/>
      <c r="EU137" s="143"/>
      <c r="EV137" s="143"/>
      <c r="EW137" s="143"/>
      <c r="EX137" s="143"/>
      <c r="EY137" s="143"/>
      <c r="EZ137" s="143"/>
      <c r="FA137" s="143"/>
      <c r="FB137" s="143"/>
      <c r="FC137" s="143"/>
      <c r="FD137" s="143"/>
      <c r="FE137" s="143"/>
      <c r="FF137" s="143"/>
      <c r="FG137" s="143"/>
      <c r="FH137" s="143"/>
      <c r="FI137" s="143"/>
      <c r="FJ137" s="143"/>
      <c r="FK137" s="143"/>
      <c r="FL137" s="143"/>
      <c r="FM137" s="143"/>
      <c r="FN137" s="143"/>
      <c r="FO137" s="143"/>
      <c r="FP137" s="143"/>
      <c r="FQ137" s="143"/>
      <c r="FR137" s="143"/>
      <c r="FS137" s="143"/>
      <c r="FT137" s="143"/>
      <c r="FU137" s="143"/>
      <c r="FV137" s="143"/>
      <c r="FW137" s="143"/>
      <c r="FX137" s="143"/>
      <c r="FY137" s="143"/>
      <c r="FZ137" s="143"/>
      <c r="GA137" s="143"/>
      <c r="GB137" s="143"/>
      <c r="GC137" s="143"/>
      <c r="GD137" s="143"/>
      <c r="GE137" s="143"/>
      <c r="GF137" s="143"/>
      <c r="GG137" s="143"/>
      <c r="GH137" s="143"/>
      <c r="GI137" s="143"/>
      <c r="GJ137" s="143"/>
      <c r="GK137" s="143"/>
      <c r="GL137" s="143"/>
      <c r="GM137" s="143"/>
      <c r="GN137" s="143"/>
      <c r="GO137" s="143"/>
      <c r="GP137" s="143"/>
      <c r="GQ137" s="143"/>
      <c r="GR137" s="143"/>
      <c r="GS137" s="143"/>
      <c r="GT137" s="143"/>
      <c r="GU137" s="143"/>
      <c r="GV137" s="143"/>
      <c r="GW137" s="143"/>
      <c r="GX137" s="143"/>
      <c r="GY137" s="143"/>
      <c r="GZ137" s="143"/>
      <c r="HA137" s="143"/>
      <c r="HB137" s="143"/>
      <c r="HC137" s="143"/>
      <c r="HD137" s="143"/>
      <c r="HE137" s="143"/>
      <c r="HF137" s="143"/>
      <c r="HG137" s="143"/>
      <c r="HH137" s="143"/>
      <c r="HI137" s="143"/>
      <c r="HJ137" s="143"/>
      <c r="HK137" s="143"/>
      <c r="HL137" s="143"/>
      <c r="HM137" s="143"/>
      <c r="HN137" s="143"/>
      <c r="HO137" s="143"/>
      <c r="HP137" s="143"/>
      <c r="HQ137" s="143"/>
      <c r="HR137" s="143"/>
      <c r="HS137" s="143"/>
    </row>
    <row r="138" spans="1:244" s="140" customFormat="1" ht="15.75" customHeight="1">
      <c r="A138" s="103" t="s">
        <v>2173</v>
      </c>
      <c r="B138" s="103"/>
      <c r="C138" s="119" t="s">
        <v>2174</v>
      </c>
      <c r="D138" s="139"/>
      <c r="E138" s="62">
        <f t="shared" si="5"/>
        <v>12254000</v>
      </c>
      <c r="F138" s="62">
        <f t="shared" si="5"/>
        <v>12783200</v>
      </c>
      <c r="G138" s="62">
        <f t="shared" si="5"/>
        <v>13331800</v>
      </c>
      <c r="H138" s="62">
        <f t="shared" si="5"/>
        <v>13731600</v>
      </c>
      <c r="HT138" s="141"/>
      <c r="HU138" s="141"/>
      <c r="HV138" s="141"/>
      <c r="HW138" s="141"/>
      <c r="HX138" s="141"/>
      <c r="HY138" s="141"/>
      <c r="HZ138" s="141"/>
      <c r="IA138" s="141"/>
      <c r="IB138" s="141"/>
      <c r="IC138" s="141"/>
      <c r="ID138" s="141"/>
      <c r="IE138" s="141"/>
      <c r="IF138" s="141"/>
      <c r="IG138" s="141"/>
      <c r="IH138" s="141"/>
      <c r="II138" s="141"/>
      <c r="IJ138" s="141"/>
    </row>
    <row r="139" spans="1:244" s="140" customFormat="1" ht="25.5" customHeight="1">
      <c r="A139" s="103" t="s">
        <v>2175</v>
      </c>
      <c r="B139" s="103"/>
      <c r="C139" s="119" t="s">
        <v>2176</v>
      </c>
      <c r="D139" s="139"/>
      <c r="E139" s="62">
        <f>SUM(E140:E145)</f>
        <v>12254000</v>
      </c>
      <c r="F139" s="62">
        <f>SUM(F140:F145)</f>
        <v>12783200</v>
      </c>
      <c r="G139" s="62">
        <f>SUM(G140:G145)</f>
        <v>13331800</v>
      </c>
      <c r="H139" s="62">
        <f>SUM(H140:H145)</f>
        <v>13731600</v>
      </c>
      <c r="HT139" s="141"/>
      <c r="HU139" s="141"/>
      <c r="HV139" s="141"/>
      <c r="HW139" s="141"/>
      <c r="HX139" s="141"/>
      <c r="HY139" s="141"/>
      <c r="HZ139" s="141"/>
      <c r="IA139" s="141"/>
      <c r="IB139" s="141"/>
      <c r="IC139" s="141"/>
      <c r="ID139" s="141"/>
      <c r="IE139" s="141"/>
      <c r="IF139" s="141"/>
      <c r="IG139" s="141"/>
      <c r="IH139" s="141"/>
      <c r="II139" s="141"/>
      <c r="IJ139" s="141"/>
    </row>
    <row r="140" spans="1:227" s="141" customFormat="1" ht="18" hidden="1">
      <c r="A140" s="101" t="s">
        <v>2177</v>
      </c>
      <c r="B140" s="101"/>
      <c r="C140" s="120" t="s">
        <v>230</v>
      </c>
      <c r="D140" s="142" t="s">
        <v>380</v>
      </c>
      <c r="E140" s="64">
        <v>19500</v>
      </c>
      <c r="F140" s="64">
        <v>20300</v>
      </c>
      <c r="G140" s="64">
        <v>21200</v>
      </c>
      <c r="H140" s="64">
        <v>21800</v>
      </c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  <c r="DE140" s="143"/>
      <c r="DF140" s="143"/>
      <c r="DG140" s="143"/>
      <c r="DH140" s="143"/>
      <c r="DI140" s="143"/>
      <c r="DJ140" s="143"/>
      <c r="DK140" s="143"/>
      <c r="DL140" s="143"/>
      <c r="DM140" s="143"/>
      <c r="DN140" s="143"/>
      <c r="DO140" s="143"/>
      <c r="DP140" s="143"/>
      <c r="DQ140" s="143"/>
      <c r="DR140" s="143"/>
      <c r="DS140" s="143"/>
      <c r="DT140" s="143"/>
      <c r="DU140" s="143"/>
      <c r="DV140" s="143"/>
      <c r="DW140" s="143"/>
      <c r="DX140" s="143"/>
      <c r="DY140" s="143"/>
      <c r="DZ140" s="143"/>
      <c r="EA140" s="143"/>
      <c r="EB140" s="143"/>
      <c r="EC140" s="143"/>
      <c r="ED140" s="143"/>
      <c r="EE140" s="143"/>
      <c r="EF140" s="143"/>
      <c r="EG140" s="143"/>
      <c r="EH140" s="143"/>
      <c r="EI140" s="143"/>
      <c r="EJ140" s="143"/>
      <c r="EK140" s="143"/>
      <c r="EL140" s="143"/>
      <c r="EM140" s="143"/>
      <c r="EN140" s="143"/>
      <c r="EO140" s="143"/>
      <c r="EP140" s="143"/>
      <c r="EQ140" s="143"/>
      <c r="ER140" s="143"/>
      <c r="ES140" s="143"/>
      <c r="ET140" s="143"/>
      <c r="EU140" s="143"/>
      <c r="EV140" s="143"/>
      <c r="EW140" s="143"/>
      <c r="EX140" s="143"/>
      <c r="EY140" s="143"/>
      <c r="EZ140" s="143"/>
      <c r="FA140" s="143"/>
      <c r="FB140" s="143"/>
      <c r="FC140" s="143"/>
      <c r="FD140" s="143"/>
      <c r="FE140" s="143"/>
      <c r="FF140" s="143"/>
      <c r="FG140" s="143"/>
      <c r="FH140" s="143"/>
      <c r="FI140" s="143"/>
      <c r="FJ140" s="143"/>
      <c r="FK140" s="143"/>
      <c r="FL140" s="143"/>
      <c r="FM140" s="143"/>
      <c r="FN140" s="143"/>
      <c r="FO140" s="143"/>
      <c r="FP140" s="143"/>
      <c r="FQ140" s="143"/>
      <c r="FR140" s="143"/>
      <c r="FS140" s="143"/>
      <c r="FT140" s="143"/>
      <c r="FU140" s="143"/>
      <c r="FV140" s="143"/>
      <c r="FW140" s="143"/>
      <c r="FX140" s="143"/>
      <c r="FY140" s="143"/>
      <c r="FZ140" s="143"/>
      <c r="GA140" s="143"/>
      <c r="GB140" s="143"/>
      <c r="GC140" s="143"/>
      <c r="GD140" s="143"/>
      <c r="GE140" s="143"/>
      <c r="GF140" s="143"/>
      <c r="GG140" s="143"/>
      <c r="GH140" s="143"/>
      <c r="GI140" s="143"/>
      <c r="GJ140" s="143"/>
      <c r="GK140" s="143"/>
      <c r="GL140" s="143"/>
      <c r="GM140" s="143"/>
      <c r="GN140" s="143"/>
      <c r="GO140" s="143"/>
      <c r="GP140" s="143"/>
      <c r="GQ140" s="143"/>
      <c r="GR140" s="143"/>
      <c r="GS140" s="143"/>
      <c r="GT140" s="143"/>
      <c r="GU140" s="143"/>
      <c r="GV140" s="143"/>
      <c r="GW140" s="143"/>
      <c r="GX140" s="143"/>
      <c r="GY140" s="143"/>
      <c r="GZ140" s="143"/>
      <c r="HA140" s="143"/>
      <c r="HB140" s="143"/>
      <c r="HC140" s="143"/>
      <c r="HD140" s="143"/>
      <c r="HE140" s="143"/>
      <c r="HF140" s="143"/>
      <c r="HG140" s="143"/>
      <c r="HH140" s="143"/>
      <c r="HI140" s="143"/>
      <c r="HJ140" s="143"/>
      <c r="HK140" s="143"/>
      <c r="HL140" s="143"/>
      <c r="HM140" s="143"/>
      <c r="HN140" s="143"/>
      <c r="HO140" s="143"/>
      <c r="HP140" s="143"/>
      <c r="HQ140" s="143"/>
      <c r="HR140" s="143"/>
      <c r="HS140" s="143"/>
    </row>
    <row r="141" spans="1:227" s="141" customFormat="1" ht="12.75" hidden="1">
      <c r="A141" s="101" t="s">
        <v>2178</v>
      </c>
      <c r="B141" s="101"/>
      <c r="C141" s="120" t="s">
        <v>232</v>
      </c>
      <c r="D141" s="142" t="s">
        <v>380</v>
      </c>
      <c r="E141" s="64">
        <v>6020400</v>
      </c>
      <c r="F141" s="64">
        <v>6280500</v>
      </c>
      <c r="G141" s="64">
        <v>6549900</v>
      </c>
      <c r="H141" s="64">
        <v>6746400</v>
      </c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  <c r="CI141" s="143"/>
      <c r="CJ141" s="143"/>
      <c r="CK141" s="143"/>
      <c r="CL141" s="143"/>
      <c r="CM141" s="143"/>
      <c r="CN141" s="143"/>
      <c r="CO141" s="143"/>
      <c r="CP141" s="143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  <c r="DE141" s="143"/>
      <c r="DF141" s="143"/>
      <c r="DG141" s="143"/>
      <c r="DH141" s="143"/>
      <c r="DI141" s="143"/>
      <c r="DJ141" s="143"/>
      <c r="DK141" s="143"/>
      <c r="DL141" s="143"/>
      <c r="DM141" s="143"/>
      <c r="DN141" s="143"/>
      <c r="DO141" s="143"/>
      <c r="DP141" s="143"/>
      <c r="DQ141" s="143"/>
      <c r="DR141" s="143"/>
      <c r="DS141" s="143"/>
      <c r="DT141" s="143"/>
      <c r="DU141" s="143"/>
      <c r="DV141" s="143"/>
      <c r="DW141" s="143"/>
      <c r="DX141" s="143"/>
      <c r="DY141" s="143"/>
      <c r="DZ141" s="143"/>
      <c r="EA141" s="143"/>
      <c r="EB141" s="143"/>
      <c r="EC141" s="143"/>
      <c r="ED141" s="143"/>
      <c r="EE141" s="143"/>
      <c r="EF141" s="143"/>
      <c r="EG141" s="143"/>
      <c r="EH141" s="143"/>
      <c r="EI141" s="143"/>
      <c r="EJ141" s="143"/>
      <c r="EK141" s="143"/>
      <c r="EL141" s="143"/>
      <c r="EM141" s="143"/>
      <c r="EN141" s="143"/>
      <c r="EO141" s="143"/>
      <c r="EP141" s="143"/>
      <c r="EQ141" s="143"/>
      <c r="ER141" s="143"/>
      <c r="ES141" s="143"/>
      <c r="ET141" s="143"/>
      <c r="EU141" s="143"/>
      <c r="EV141" s="143"/>
      <c r="EW141" s="143"/>
      <c r="EX141" s="143"/>
      <c r="EY141" s="143"/>
      <c r="EZ141" s="143"/>
      <c r="FA141" s="143"/>
      <c r="FB141" s="143"/>
      <c r="FC141" s="143"/>
      <c r="FD141" s="143"/>
      <c r="FE141" s="143"/>
      <c r="FF141" s="143"/>
      <c r="FG141" s="143"/>
      <c r="FH141" s="143"/>
      <c r="FI141" s="143"/>
      <c r="FJ141" s="143"/>
      <c r="FK141" s="143"/>
      <c r="FL141" s="143"/>
      <c r="FM141" s="143"/>
      <c r="FN141" s="143"/>
      <c r="FO141" s="143"/>
      <c r="FP141" s="143"/>
      <c r="FQ141" s="143"/>
      <c r="FR141" s="143"/>
      <c r="FS141" s="143"/>
      <c r="FT141" s="143"/>
      <c r="FU141" s="143"/>
      <c r="FV141" s="143"/>
      <c r="FW141" s="143"/>
      <c r="FX141" s="143"/>
      <c r="FY141" s="143"/>
      <c r="FZ141" s="143"/>
      <c r="GA141" s="143"/>
      <c r="GB141" s="143"/>
      <c r="GC141" s="143"/>
      <c r="GD141" s="143"/>
      <c r="GE141" s="143"/>
      <c r="GF141" s="143"/>
      <c r="GG141" s="143"/>
      <c r="GH141" s="143"/>
      <c r="GI141" s="143"/>
      <c r="GJ141" s="143"/>
      <c r="GK141" s="143"/>
      <c r="GL141" s="143"/>
      <c r="GM141" s="143"/>
      <c r="GN141" s="143"/>
      <c r="GO141" s="143"/>
      <c r="GP141" s="143"/>
      <c r="GQ141" s="143"/>
      <c r="GR141" s="143"/>
      <c r="GS141" s="143"/>
      <c r="GT141" s="143"/>
      <c r="GU141" s="143"/>
      <c r="GV141" s="143"/>
      <c r="GW141" s="143"/>
      <c r="GX141" s="143"/>
      <c r="GY141" s="143"/>
      <c r="GZ141" s="143"/>
      <c r="HA141" s="143"/>
      <c r="HB141" s="143"/>
      <c r="HC141" s="143"/>
      <c r="HD141" s="143"/>
      <c r="HE141" s="143"/>
      <c r="HF141" s="143"/>
      <c r="HG141" s="143"/>
      <c r="HH141" s="143"/>
      <c r="HI141" s="143"/>
      <c r="HJ141" s="143"/>
      <c r="HK141" s="143"/>
      <c r="HL141" s="143"/>
      <c r="HM141" s="143"/>
      <c r="HN141" s="143"/>
      <c r="HO141" s="143"/>
      <c r="HP141" s="143"/>
      <c r="HQ141" s="143"/>
      <c r="HR141" s="143"/>
      <c r="HS141" s="143"/>
    </row>
    <row r="142" spans="1:227" s="141" customFormat="1" ht="12.75" hidden="1">
      <c r="A142" s="101" t="s">
        <v>2179</v>
      </c>
      <c r="B142" s="101"/>
      <c r="C142" s="120" t="s">
        <v>1951</v>
      </c>
      <c r="D142" s="142" t="s">
        <v>380</v>
      </c>
      <c r="E142" s="64">
        <v>34200</v>
      </c>
      <c r="F142" s="64">
        <v>35600</v>
      </c>
      <c r="G142" s="64">
        <v>37200</v>
      </c>
      <c r="H142" s="64">
        <v>38300</v>
      </c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  <c r="BW142" s="143"/>
      <c r="BX142" s="143"/>
      <c r="BY142" s="143"/>
      <c r="BZ142" s="143"/>
      <c r="CA142" s="143"/>
      <c r="CB142" s="143"/>
      <c r="CC142" s="143"/>
      <c r="CD142" s="143"/>
      <c r="CE142" s="143"/>
      <c r="CF142" s="143"/>
      <c r="CG142" s="143"/>
      <c r="CH142" s="143"/>
      <c r="CI142" s="143"/>
      <c r="CJ142" s="143"/>
      <c r="CK142" s="143"/>
      <c r="CL142" s="143"/>
      <c r="CM142" s="143"/>
      <c r="CN142" s="143"/>
      <c r="CO142" s="143"/>
      <c r="CP142" s="143"/>
      <c r="CQ142" s="143"/>
      <c r="CR142" s="143"/>
      <c r="CS142" s="143"/>
      <c r="CT142" s="143"/>
      <c r="CU142" s="143"/>
      <c r="CV142" s="143"/>
      <c r="CW142" s="143"/>
      <c r="CX142" s="143"/>
      <c r="CY142" s="143"/>
      <c r="CZ142" s="143"/>
      <c r="DA142" s="143"/>
      <c r="DB142" s="143"/>
      <c r="DC142" s="143"/>
      <c r="DD142" s="143"/>
      <c r="DE142" s="143"/>
      <c r="DF142" s="143"/>
      <c r="DG142" s="143"/>
      <c r="DH142" s="143"/>
      <c r="DI142" s="143"/>
      <c r="DJ142" s="143"/>
      <c r="DK142" s="143"/>
      <c r="DL142" s="143"/>
      <c r="DM142" s="143"/>
      <c r="DN142" s="143"/>
      <c r="DO142" s="143"/>
      <c r="DP142" s="143"/>
      <c r="DQ142" s="143"/>
      <c r="DR142" s="143"/>
      <c r="DS142" s="143"/>
      <c r="DT142" s="143"/>
      <c r="DU142" s="143"/>
      <c r="DV142" s="143"/>
      <c r="DW142" s="143"/>
      <c r="DX142" s="143"/>
      <c r="DY142" s="143"/>
      <c r="DZ142" s="143"/>
      <c r="EA142" s="143"/>
      <c r="EB142" s="143"/>
      <c r="EC142" s="143"/>
      <c r="ED142" s="143"/>
      <c r="EE142" s="143"/>
      <c r="EF142" s="143"/>
      <c r="EG142" s="143"/>
      <c r="EH142" s="143"/>
      <c r="EI142" s="143"/>
      <c r="EJ142" s="143"/>
      <c r="EK142" s="143"/>
      <c r="EL142" s="143"/>
      <c r="EM142" s="143"/>
      <c r="EN142" s="143"/>
      <c r="EO142" s="143"/>
      <c r="EP142" s="143"/>
      <c r="EQ142" s="143"/>
      <c r="ER142" s="143"/>
      <c r="ES142" s="143"/>
      <c r="ET142" s="143"/>
      <c r="EU142" s="143"/>
      <c r="EV142" s="143"/>
      <c r="EW142" s="143"/>
      <c r="EX142" s="143"/>
      <c r="EY142" s="143"/>
      <c r="EZ142" s="143"/>
      <c r="FA142" s="143"/>
      <c r="FB142" s="143"/>
      <c r="FC142" s="143"/>
      <c r="FD142" s="143"/>
      <c r="FE142" s="143"/>
      <c r="FF142" s="143"/>
      <c r="FG142" s="143"/>
      <c r="FH142" s="143"/>
      <c r="FI142" s="143"/>
      <c r="FJ142" s="143"/>
      <c r="FK142" s="143"/>
      <c r="FL142" s="143"/>
      <c r="FM142" s="143"/>
      <c r="FN142" s="143"/>
      <c r="FO142" s="143"/>
      <c r="FP142" s="143"/>
      <c r="FQ142" s="143"/>
      <c r="FR142" s="143"/>
      <c r="FS142" s="143"/>
      <c r="FT142" s="143"/>
      <c r="FU142" s="143"/>
      <c r="FV142" s="143"/>
      <c r="FW142" s="143"/>
      <c r="FX142" s="143"/>
      <c r="FY142" s="143"/>
      <c r="FZ142" s="143"/>
      <c r="GA142" s="143"/>
      <c r="GB142" s="143"/>
      <c r="GC142" s="143"/>
      <c r="GD142" s="143"/>
      <c r="GE142" s="143"/>
      <c r="GF142" s="143"/>
      <c r="GG142" s="143"/>
      <c r="GH142" s="143"/>
      <c r="GI142" s="143"/>
      <c r="GJ142" s="143"/>
      <c r="GK142" s="143"/>
      <c r="GL142" s="143"/>
      <c r="GM142" s="143"/>
      <c r="GN142" s="143"/>
      <c r="GO142" s="143"/>
      <c r="GP142" s="143"/>
      <c r="GQ142" s="143"/>
      <c r="GR142" s="143"/>
      <c r="GS142" s="143"/>
      <c r="GT142" s="143"/>
      <c r="GU142" s="143"/>
      <c r="GV142" s="143"/>
      <c r="GW142" s="143"/>
      <c r="GX142" s="143"/>
      <c r="GY142" s="143"/>
      <c r="GZ142" s="143"/>
      <c r="HA142" s="143"/>
      <c r="HB142" s="143"/>
      <c r="HC142" s="143"/>
      <c r="HD142" s="143"/>
      <c r="HE142" s="143"/>
      <c r="HF142" s="143"/>
      <c r="HG142" s="143"/>
      <c r="HH142" s="143"/>
      <c r="HI142" s="143"/>
      <c r="HJ142" s="143"/>
      <c r="HK142" s="143"/>
      <c r="HL142" s="143"/>
      <c r="HM142" s="143"/>
      <c r="HN142" s="143"/>
      <c r="HO142" s="143"/>
      <c r="HP142" s="143"/>
      <c r="HQ142" s="143"/>
      <c r="HR142" s="143"/>
      <c r="HS142" s="143"/>
    </row>
    <row r="143" spans="1:227" s="141" customFormat="1" ht="12.75" hidden="1">
      <c r="A143" s="101" t="s">
        <v>2180</v>
      </c>
      <c r="B143" s="101"/>
      <c r="C143" s="120" t="s">
        <v>236</v>
      </c>
      <c r="D143" s="142" t="s">
        <v>380</v>
      </c>
      <c r="E143" s="64">
        <v>74500</v>
      </c>
      <c r="F143" s="64">
        <v>77700</v>
      </c>
      <c r="G143" s="64">
        <v>81100</v>
      </c>
      <c r="H143" s="64">
        <v>83500</v>
      </c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  <c r="DE143" s="143"/>
      <c r="DF143" s="143"/>
      <c r="DG143" s="143"/>
      <c r="DH143" s="143"/>
      <c r="DI143" s="143"/>
      <c r="DJ143" s="143"/>
      <c r="DK143" s="143"/>
      <c r="DL143" s="143"/>
      <c r="DM143" s="143"/>
      <c r="DN143" s="143"/>
      <c r="DO143" s="143"/>
      <c r="DP143" s="143"/>
      <c r="DQ143" s="143"/>
      <c r="DR143" s="143"/>
      <c r="DS143" s="143"/>
      <c r="DT143" s="143"/>
      <c r="DU143" s="143"/>
      <c r="DV143" s="143"/>
      <c r="DW143" s="143"/>
      <c r="DX143" s="143"/>
      <c r="DY143" s="143"/>
      <c r="DZ143" s="143"/>
      <c r="EA143" s="143"/>
      <c r="EB143" s="143"/>
      <c r="EC143" s="143"/>
      <c r="ED143" s="143"/>
      <c r="EE143" s="143"/>
      <c r="EF143" s="143"/>
      <c r="EG143" s="143"/>
      <c r="EH143" s="143"/>
      <c r="EI143" s="143"/>
      <c r="EJ143" s="143"/>
      <c r="EK143" s="143"/>
      <c r="EL143" s="143"/>
      <c r="EM143" s="143"/>
      <c r="EN143" s="143"/>
      <c r="EO143" s="143"/>
      <c r="EP143" s="143"/>
      <c r="EQ143" s="143"/>
      <c r="ER143" s="143"/>
      <c r="ES143" s="143"/>
      <c r="ET143" s="143"/>
      <c r="EU143" s="143"/>
      <c r="EV143" s="143"/>
      <c r="EW143" s="143"/>
      <c r="EX143" s="143"/>
      <c r="EY143" s="143"/>
      <c r="EZ143" s="143"/>
      <c r="FA143" s="143"/>
      <c r="FB143" s="143"/>
      <c r="FC143" s="143"/>
      <c r="FD143" s="143"/>
      <c r="FE143" s="143"/>
      <c r="FF143" s="143"/>
      <c r="FG143" s="143"/>
      <c r="FH143" s="143"/>
      <c r="FI143" s="143"/>
      <c r="FJ143" s="143"/>
      <c r="FK143" s="143"/>
      <c r="FL143" s="143"/>
      <c r="FM143" s="143"/>
      <c r="FN143" s="143"/>
      <c r="FO143" s="143"/>
      <c r="FP143" s="143"/>
      <c r="FQ143" s="143"/>
      <c r="FR143" s="143"/>
      <c r="FS143" s="143"/>
      <c r="FT143" s="143"/>
      <c r="FU143" s="143"/>
      <c r="FV143" s="143"/>
      <c r="FW143" s="143"/>
      <c r="FX143" s="143"/>
      <c r="FY143" s="143"/>
      <c r="FZ143" s="143"/>
      <c r="GA143" s="143"/>
      <c r="GB143" s="143"/>
      <c r="GC143" s="143"/>
      <c r="GD143" s="143"/>
      <c r="GE143" s="143"/>
      <c r="GF143" s="143"/>
      <c r="GG143" s="143"/>
      <c r="GH143" s="143"/>
      <c r="GI143" s="143"/>
      <c r="GJ143" s="143"/>
      <c r="GK143" s="143"/>
      <c r="GL143" s="143"/>
      <c r="GM143" s="143"/>
      <c r="GN143" s="143"/>
      <c r="GO143" s="143"/>
      <c r="GP143" s="143"/>
      <c r="GQ143" s="143"/>
      <c r="GR143" s="143"/>
      <c r="GS143" s="143"/>
      <c r="GT143" s="143"/>
      <c r="GU143" s="143"/>
      <c r="GV143" s="143"/>
      <c r="GW143" s="143"/>
      <c r="GX143" s="143"/>
      <c r="GY143" s="143"/>
      <c r="GZ143" s="143"/>
      <c r="HA143" s="143"/>
      <c r="HB143" s="143"/>
      <c r="HC143" s="143"/>
      <c r="HD143" s="143"/>
      <c r="HE143" s="143"/>
      <c r="HF143" s="143"/>
      <c r="HG143" s="143"/>
      <c r="HH143" s="143"/>
      <c r="HI143" s="143"/>
      <c r="HJ143" s="143"/>
      <c r="HK143" s="143"/>
      <c r="HL143" s="143"/>
      <c r="HM143" s="143"/>
      <c r="HN143" s="143"/>
      <c r="HO143" s="143"/>
      <c r="HP143" s="143"/>
      <c r="HQ143" s="143"/>
      <c r="HR143" s="143"/>
      <c r="HS143" s="143"/>
    </row>
    <row r="144" spans="1:227" s="141" customFormat="1" ht="18" hidden="1">
      <c r="A144" s="101" t="s">
        <v>2181</v>
      </c>
      <c r="B144" s="101"/>
      <c r="C144" s="120" t="s">
        <v>2183</v>
      </c>
      <c r="D144" s="142" t="s">
        <v>380</v>
      </c>
      <c r="E144" s="64">
        <v>5369100</v>
      </c>
      <c r="F144" s="64">
        <v>5601000</v>
      </c>
      <c r="G144" s="64">
        <v>5841300</v>
      </c>
      <c r="H144" s="64">
        <v>6016500</v>
      </c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143"/>
      <c r="CN144" s="143"/>
      <c r="CO144" s="143"/>
      <c r="CP144" s="143"/>
      <c r="CQ144" s="143"/>
      <c r="CR144" s="143"/>
      <c r="CS144" s="143"/>
      <c r="CT144" s="143"/>
      <c r="CU144" s="143"/>
      <c r="CV144" s="143"/>
      <c r="CW144" s="143"/>
      <c r="CX144" s="143"/>
      <c r="CY144" s="143"/>
      <c r="CZ144" s="143"/>
      <c r="DA144" s="143"/>
      <c r="DB144" s="143"/>
      <c r="DC144" s="143"/>
      <c r="DD144" s="143"/>
      <c r="DE144" s="143"/>
      <c r="DF144" s="143"/>
      <c r="DG144" s="143"/>
      <c r="DH144" s="143"/>
      <c r="DI144" s="143"/>
      <c r="DJ144" s="143"/>
      <c r="DK144" s="143"/>
      <c r="DL144" s="143"/>
      <c r="DM144" s="143"/>
      <c r="DN144" s="143"/>
      <c r="DO144" s="143"/>
      <c r="DP144" s="143"/>
      <c r="DQ144" s="143"/>
      <c r="DR144" s="143"/>
      <c r="DS144" s="143"/>
      <c r="DT144" s="143"/>
      <c r="DU144" s="143"/>
      <c r="DV144" s="143"/>
      <c r="DW144" s="143"/>
      <c r="DX144" s="143"/>
      <c r="DY144" s="143"/>
      <c r="DZ144" s="143"/>
      <c r="EA144" s="143"/>
      <c r="EB144" s="143"/>
      <c r="EC144" s="143"/>
      <c r="ED144" s="143"/>
      <c r="EE144" s="143"/>
      <c r="EF144" s="143"/>
      <c r="EG144" s="143"/>
      <c r="EH144" s="143"/>
      <c r="EI144" s="143"/>
      <c r="EJ144" s="143"/>
      <c r="EK144" s="143"/>
      <c r="EL144" s="143"/>
      <c r="EM144" s="143"/>
      <c r="EN144" s="143"/>
      <c r="EO144" s="143"/>
      <c r="EP144" s="143"/>
      <c r="EQ144" s="143"/>
      <c r="ER144" s="143"/>
      <c r="ES144" s="143"/>
      <c r="ET144" s="143"/>
      <c r="EU144" s="143"/>
      <c r="EV144" s="143"/>
      <c r="EW144" s="143"/>
      <c r="EX144" s="143"/>
      <c r="EY144" s="143"/>
      <c r="EZ144" s="143"/>
      <c r="FA144" s="143"/>
      <c r="FB144" s="143"/>
      <c r="FC144" s="143"/>
      <c r="FD144" s="143"/>
      <c r="FE144" s="143"/>
      <c r="FF144" s="143"/>
      <c r="FG144" s="143"/>
      <c r="FH144" s="143"/>
      <c r="FI144" s="143"/>
      <c r="FJ144" s="143"/>
      <c r="FK144" s="143"/>
      <c r="FL144" s="143"/>
      <c r="FM144" s="143"/>
      <c r="FN144" s="143"/>
      <c r="FO144" s="143"/>
      <c r="FP144" s="143"/>
      <c r="FQ144" s="143"/>
      <c r="FR144" s="143"/>
      <c r="FS144" s="143"/>
      <c r="FT144" s="143"/>
      <c r="FU144" s="143"/>
      <c r="FV144" s="143"/>
      <c r="FW144" s="143"/>
      <c r="FX144" s="143"/>
      <c r="FY144" s="143"/>
      <c r="FZ144" s="143"/>
      <c r="GA144" s="143"/>
      <c r="GB144" s="143"/>
      <c r="GC144" s="143"/>
      <c r="GD144" s="143"/>
      <c r="GE144" s="143"/>
      <c r="GF144" s="143"/>
      <c r="GG144" s="143"/>
      <c r="GH144" s="143"/>
      <c r="GI144" s="143"/>
      <c r="GJ144" s="143"/>
      <c r="GK144" s="143"/>
      <c r="GL144" s="143"/>
      <c r="GM144" s="143"/>
      <c r="GN144" s="143"/>
      <c r="GO144" s="143"/>
      <c r="GP144" s="143"/>
      <c r="GQ144" s="143"/>
      <c r="GR144" s="143"/>
      <c r="GS144" s="143"/>
      <c r="GT144" s="143"/>
      <c r="GU144" s="143"/>
      <c r="GV144" s="143"/>
      <c r="GW144" s="143"/>
      <c r="GX144" s="143"/>
      <c r="GY144" s="143"/>
      <c r="GZ144" s="143"/>
      <c r="HA144" s="143"/>
      <c r="HB144" s="143"/>
      <c r="HC144" s="143"/>
      <c r="HD144" s="143"/>
      <c r="HE144" s="143"/>
      <c r="HF144" s="143"/>
      <c r="HG144" s="143"/>
      <c r="HH144" s="143"/>
      <c r="HI144" s="143"/>
      <c r="HJ144" s="143"/>
      <c r="HK144" s="143"/>
      <c r="HL144" s="143"/>
      <c r="HM144" s="143"/>
      <c r="HN144" s="143"/>
      <c r="HO144" s="143"/>
      <c r="HP144" s="143"/>
      <c r="HQ144" s="143"/>
      <c r="HR144" s="143"/>
      <c r="HS144" s="143"/>
    </row>
    <row r="145" spans="1:227" s="141" customFormat="1" ht="12.75" hidden="1">
      <c r="A145" s="101" t="s">
        <v>2182</v>
      </c>
      <c r="B145" s="101"/>
      <c r="C145" s="120" t="s">
        <v>2184</v>
      </c>
      <c r="D145" s="142" t="s">
        <v>380</v>
      </c>
      <c r="E145" s="64">
        <v>736300</v>
      </c>
      <c r="F145" s="64">
        <v>768100</v>
      </c>
      <c r="G145" s="64">
        <v>801100</v>
      </c>
      <c r="H145" s="64">
        <v>825100</v>
      </c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43"/>
      <c r="DD145" s="143"/>
      <c r="DE145" s="143"/>
      <c r="DF145" s="143"/>
      <c r="DG145" s="143"/>
      <c r="DH145" s="143"/>
      <c r="DI145" s="143"/>
      <c r="DJ145" s="143"/>
      <c r="DK145" s="143"/>
      <c r="DL145" s="143"/>
      <c r="DM145" s="143"/>
      <c r="DN145" s="143"/>
      <c r="DO145" s="143"/>
      <c r="DP145" s="143"/>
      <c r="DQ145" s="143"/>
      <c r="DR145" s="143"/>
      <c r="DS145" s="143"/>
      <c r="DT145" s="143"/>
      <c r="DU145" s="143"/>
      <c r="DV145" s="143"/>
      <c r="DW145" s="143"/>
      <c r="DX145" s="143"/>
      <c r="DY145" s="143"/>
      <c r="DZ145" s="143"/>
      <c r="EA145" s="143"/>
      <c r="EB145" s="143"/>
      <c r="EC145" s="143"/>
      <c r="ED145" s="143"/>
      <c r="EE145" s="143"/>
      <c r="EF145" s="143"/>
      <c r="EG145" s="143"/>
      <c r="EH145" s="143"/>
      <c r="EI145" s="143"/>
      <c r="EJ145" s="143"/>
      <c r="EK145" s="143"/>
      <c r="EL145" s="143"/>
      <c r="EM145" s="143"/>
      <c r="EN145" s="143"/>
      <c r="EO145" s="143"/>
      <c r="EP145" s="143"/>
      <c r="EQ145" s="143"/>
      <c r="ER145" s="143"/>
      <c r="ES145" s="143"/>
      <c r="ET145" s="143"/>
      <c r="EU145" s="143"/>
      <c r="EV145" s="143"/>
      <c r="EW145" s="143"/>
      <c r="EX145" s="143"/>
      <c r="EY145" s="143"/>
      <c r="EZ145" s="143"/>
      <c r="FA145" s="143"/>
      <c r="FB145" s="143"/>
      <c r="FC145" s="143"/>
      <c r="FD145" s="143"/>
      <c r="FE145" s="143"/>
      <c r="FF145" s="143"/>
      <c r="FG145" s="143"/>
      <c r="FH145" s="143"/>
      <c r="FI145" s="143"/>
      <c r="FJ145" s="143"/>
      <c r="FK145" s="143"/>
      <c r="FL145" s="143"/>
      <c r="FM145" s="143"/>
      <c r="FN145" s="143"/>
      <c r="FO145" s="143"/>
      <c r="FP145" s="143"/>
      <c r="FQ145" s="143"/>
      <c r="FR145" s="143"/>
      <c r="FS145" s="143"/>
      <c r="FT145" s="143"/>
      <c r="FU145" s="143"/>
      <c r="FV145" s="143"/>
      <c r="FW145" s="143"/>
      <c r="FX145" s="143"/>
      <c r="FY145" s="143"/>
      <c r="FZ145" s="143"/>
      <c r="GA145" s="143"/>
      <c r="GB145" s="143"/>
      <c r="GC145" s="143"/>
      <c r="GD145" s="143"/>
      <c r="GE145" s="143"/>
      <c r="GF145" s="143"/>
      <c r="GG145" s="143"/>
      <c r="GH145" s="143"/>
      <c r="GI145" s="143"/>
      <c r="GJ145" s="143"/>
      <c r="GK145" s="143"/>
      <c r="GL145" s="143"/>
      <c r="GM145" s="143"/>
      <c r="GN145" s="143"/>
      <c r="GO145" s="143"/>
      <c r="GP145" s="143"/>
      <c r="GQ145" s="143"/>
      <c r="GR145" s="143"/>
      <c r="GS145" s="143"/>
      <c r="GT145" s="143"/>
      <c r="GU145" s="143"/>
      <c r="GV145" s="143"/>
      <c r="GW145" s="143"/>
      <c r="GX145" s="143"/>
      <c r="GY145" s="143"/>
      <c r="GZ145" s="143"/>
      <c r="HA145" s="143"/>
      <c r="HB145" s="143"/>
      <c r="HC145" s="143"/>
      <c r="HD145" s="143"/>
      <c r="HE145" s="143"/>
      <c r="HF145" s="143"/>
      <c r="HG145" s="143"/>
      <c r="HH145" s="143"/>
      <c r="HI145" s="143"/>
      <c r="HJ145" s="143"/>
      <c r="HK145" s="143"/>
      <c r="HL145" s="143"/>
      <c r="HM145" s="143"/>
      <c r="HN145" s="143"/>
      <c r="HO145" s="143"/>
      <c r="HP145" s="143"/>
      <c r="HQ145" s="143"/>
      <c r="HR145" s="143"/>
      <c r="HS145" s="143"/>
    </row>
    <row r="146" spans="1:244" s="140" customFormat="1" ht="18" customHeight="1">
      <c r="A146" s="103" t="s">
        <v>2185</v>
      </c>
      <c r="B146" s="103"/>
      <c r="C146" s="119" t="s">
        <v>2186</v>
      </c>
      <c r="D146" s="139"/>
      <c r="E146" s="62">
        <f>E147</f>
        <v>8876500</v>
      </c>
      <c r="F146" s="62">
        <f>F147</f>
        <v>9143000</v>
      </c>
      <c r="G146" s="62">
        <f>G147</f>
        <v>9417000</v>
      </c>
      <c r="H146" s="62">
        <f>H147</f>
        <v>9700000</v>
      </c>
      <c r="HT146" s="141"/>
      <c r="HU146" s="141"/>
      <c r="HV146" s="141"/>
      <c r="HW146" s="141"/>
      <c r="HX146" s="141"/>
      <c r="HY146" s="141"/>
      <c r="HZ146" s="141"/>
      <c r="IA146" s="141"/>
      <c r="IB146" s="141"/>
      <c r="IC146" s="141"/>
      <c r="ID146" s="141"/>
      <c r="IE146" s="141"/>
      <c r="IF146" s="141"/>
      <c r="IG146" s="141"/>
      <c r="IH146" s="141"/>
      <c r="II146" s="141"/>
      <c r="IJ146" s="141"/>
    </row>
    <row r="147" spans="1:227" s="141" customFormat="1" ht="18.75" customHeight="1">
      <c r="A147" s="135" t="s">
        <v>2187</v>
      </c>
      <c r="B147" s="135"/>
      <c r="C147" s="136" t="s">
        <v>2186</v>
      </c>
      <c r="D147" s="137"/>
      <c r="E147" s="138">
        <f>SUM(E148:E151)</f>
        <v>8876500</v>
      </c>
      <c r="F147" s="138">
        <f>SUM(F148:F151)</f>
        <v>9143000</v>
      </c>
      <c r="G147" s="138">
        <f>SUM(G148:G151)</f>
        <v>9417000</v>
      </c>
      <c r="H147" s="138">
        <f>SUM(H148:H151)</f>
        <v>9700000</v>
      </c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  <c r="CI147" s="143"/>
      <c r="CJ147" s="143"/>
      <c r="CK147" s="143"/>
      <c r="CL147" s="143"/>
      <c r="CM147" s="143"/>
      <c r="CN147" s="143"/>
      <c r="CO147" s="143"/>
      <c r="CP147" s="143"/>
      <c r="CQ147" s="143"/>
      <c r="CR147" s="143"/>
      <c r="CS147" s="143"/>
      <c r="CT147" s="143"/>
      <c r="CU147" s="143"/>
      <c r="CV147" s="143"/>
      <c r="CW147" s="143"/>
      <c r="CX147" s="143"/>
      <c r="CY147" s="143"/>
      <c r="CZ147" s="143"/>
      <c r="DA147" s="143"/>
      <c r="DB147" s="143"/>
      <c r="DC147" s="143"/>
      <c r="DD147" s="143"/>
      <c r="DE147" s="143"/>
      <c r="DF147" s="143"/>
      <c r="DG147" s="143"/>
      <c r="DH147" s="143"/>
      <c r="DI147" s="143"/>
      <c r="DJ147" s="143"/>
      <c r="DK147" s="143"/>
      <c r="DL147" s="143"/>
      <c r="DM147" s="143"/>
      <c r="DN147" s="143"/>
      <c r="DO147" s="143"/>
      <c r="DP147" s="143"/>
      <c r="DQ147" s="143"/>
      <c r="DR147" s="143"/>
      <c r="DS147" s="143"/>
      <c r="DT147" s="143"/>
      <c r="DU147" s="143"/>
      <c r="DV147" s="143"/>
      <c r="DW147" s="143"/>
      <c r="DX147" s="143"/>
      <c r="DY147" s="143"/>
      <c r="DZ147" s="143"/>
      <c r="EA147" s="143"/>
      <c r="EB147" s="143"/>
      <c r="EC147" s="143"/>
      <c r="ED147" s="143"/>
      <c r="EE147" s="143"/>
      <c r="EF147" s="143"/>
      <c r="EG147" s="143"/>
      <c r="EH147" s="143"/>
      <c r="EI147" s="143"/>
      <c r="EJ147" s="143"/>
      <c r="EK147" s="143"/>
      <c r="EL147" s="143"/>
      <c r="EM147" s="143"/>
      <c r="EN147" s="143"/>
      <c r="EO147" s="143"/>
      <c r="EP147" s="143"/>
      <c r="EQ147" s="143"/>
      <c r="ER147" s="143"/>
      <c r="ES147" s="143"/>
      <c r="ET147" s="143"/>
      <c r="EU147" s="143"/>
      <c r="EV147" s="143"/>
      <c r="EW147" s="143"/>
      <c r="EX147" s="143"/>
      <c r="EY147" s="143"/>
      <c r="EZ147" s="143"/>
      <c r="FA147" s="143"/>
      <c r="FB147" s="143"/>
      <c r="FC147" s="143"/>
      <c r="FD147" s="143"/>
      <c r="FE147" s="143"/>
      <c r="FF147" s="143"/>
      <c r="FG147" s="143"/>
      <c r="FH147" s="143"/>
      <c r="FI147" s="143"/>
      <c r="FJ147" s="143"/>
      <c r="FK147" s="143"/>
      <c r="FL147" s="143"/>
      <c r="FM147" s="143"/>
      <c r="FN147" s="143"/>
      <c r="FO147" s="143"/>
      <c r="FP147" s="143"/>
      <c r="FQ147" s="143"/>
      <c r="FR147" s="143"/>
      <c r="FS147" s="143"/>
      <c r="FT147" s="143"/>
      <c r="FU147" s="143"/>
      <c r="FV147" s="143"/>
      <c r="FW147" s="143"/>
      <c r="FX147" s="143"/>
      <c r="FY147" s="143"/>
      <c r="FZ147" s="143"/>
      <c r="GA147" s="143"/>
      <c r="GB147" s="143"/>
      <c r="GC147" s="143"/>
      <c r="GD147" s="143"/>
      <c r="GE147" s="143"/>
      <c r="GF147" s="143"/>
      <c r="GG147" s="143"/>
      <c r="GH147" s="143"/>
      <c r="GI147" s="143"/>
      <c r="GJ147" s="143"/>
      <c r="GK147" s="143"/>
      <c r="GL147" s="143"/>
      <c r="GM147" s="143"/>
      <c r="GN147" s="143"/>
      <c r="GO147" s="143"/>
      <c r="GP147" s="143"/>
      <c r="GQ147" s="143"/>
      <c r="GR147" s="143"/>
      <c r="GS147" s="143"/>
      <c r="GT147" s="143"/>
      <c r="GU147" s="143"/>
      <c r="GV147" s="143"/>
      <c r="GW147" s="143"/>
      <c r="GX147" s="143"/>
      <c r="GY147" s="143"/>
      <c r="GZ147" s="143"/>
      <c r="HA147" s="143"/>
      <c r="HB147" s="143"/>
      <c r="HC147" s="143"/>
      <c r="HD147" s="143"/>
      <c r="HE147" s="143"/>
      <c r="HF147" s="143"/>
      <c r="HG147" s="143"/>
      <c r="HH147" s="143"/>
      <c r="HI147" s="143"/>
      <c r="HJ147" s="143"/>
      <c r="HK147" s="143"/>
      <c r="HL147" s="143"/>
      <c r="HM147" s="143"/>
      <c r="HN147" s="143"/>
      <c r="HO147" s="143"/>
      <c r="HP147" s="143"/>
      <c r="HQ147" s="143"/>
      <c r="HR147" s="143"/>
      <c r="HS147" s="143"/>
    </row>
    <row r="148" spans="1:244" s="140" customFormat="1" ht="24.75" customHeight="1" hidden="1">
      <c r="A148" s="103" t="s">
        <v>2188</v>
      </c>
      <c r="B148" s="103"/>
      <c r="C148" s="119" t="s">
        <v>2189</v>
      </c>
      <c r="D148" s="139" t="s">
        <v>192</v>
      </c>
      <c r="E148" s="64">
        <v>8740000</v>
      </c>
      <c r="F148" s="64">
        <v>9002000</v>
      </c>
      <c r="G148" s="64">
        <v>9272000</v>
      </c>
      <c r="H148" s="64">
        <v>9550500</v>
      </c>
      <c r="HT148" s="141"/>
      <c r="HU148" s="141"/>
      <c r="HV148" s="141"/>
      <c r="HW148" s="141"/>
      <c r="HX148" s="141"/>
      <c r="HY148" s="141"/>
      <c r="HZ148" s="141"/>
      <c r="IA148" s="141"/>
      <c r="IB148" s="141"/>
      <c r="IC148" s="141"/>
      <c r="ID148" s="141"/>
      <c r="IE148" s="141"/>
      <c r="IF148" s="141"/>
      <c r="IG148" s="141"/>
      <c r="IH148" s="141"/>
      <c r="II148" s="141"/>
      <c r="IJ148" s="141"/>
    </row>
    <row r="149" spans="1:244" s="199" customFormat="1" ht="9" hidden="1">
      <c r="A149" s="101"/>
      <c r="B149" s="101"/>
      <c r="C149" s="120" t="s">
        <v>1422</v>
      </c>
      <c r="D149" s="142" t="s">
        <v>192</v>
      </c>
      <c r="E149" s="64">
        <v>4200</v>
      </c>
      <c r="F149" s="64">
        <v>4500</v>
      </c>
      <c r="G149" s="64">
        <v>4500</v>
      </c>
      <c r="H149" s="64">
        <v>4500</v>
      </c>
      <c r="HT149" s="200"/>
      <c r="HU149" s="200"/>
      <c r="HV149" s="200"/>
      <c r="HW149" s="200"/>
      <c r="HX149" s="200"/>
      <c r="HY149" s="200"/>
      <c r="HZ149" s="200"/>
      <c r="IA149" s="200"/>
      <c r="IB149" s="200"/>
      <c r="IC149" s="200"/>
      <c r="ID149" s="200"/>
      <c r="IE149" s="200"/>
      <c r="IF149" s="200"/>
      <c r="IG149" s="200"/>
      <c r="IH149" s="200"/>
      <c r="II149" s="200"/>
      <c r="IJ149" s="200"/>
    </row>
    <row r="150" spans="1:244" s="143" customFormat="1" ht="12.75" hidden="1">
      <c r="A150" s="169"/>
      <c r="B150" s="169"/>
      <c r="C150" s="170" t="s">
        <v>1873</v>
      </c>
      <c r="D150" s="171" t="s">
        <v>192</v>
      </c>
      <c r="E150" s="64">
        <v>96000</v>
      </c>
      <c r="F150" s="64">
        <v>99000</v>
      </c>
      <c r="G150" s="64">
        <v>102000</v>
      </c>
      <c r="H150" s="64">
        <v>105000</v>
      </c>
      <c r="HT150" s="141"/>
      <c r="HU150" s="141"/>
      <c r="HV150" s="141"/>
      <c r="HW150" s="141"/>
      <c r="HX150" s="141"/>
      <c r="HY150" s="141"/>
      <c r="HZ150" s="141"/>
      <c r="IA150" s="141"/>
      <c r="IB150" s="141"/>
      <c r="IC150" s="141"/>
      <c r="ID150" s="141"/>
      <c r="IE150" s="141"/>
      <c r="IF150" s="141"/>
      <c r="IG150" s="141"/>
      <c r="IH150" s="141"/>
      <c r="II150" s="141"/>
      <c r="IJ150" s="141"/>
    </row>
    <row r="151" spans="1:8" s="141" customFormat="1" ht="17.25" customHeight="1" hidden="1">
      <c r="A151" s="101"/>
      <c r="B151" s="101"/>
      <c r="C151" s="120" t="s">
        <v>1424</v>
      </c>
      <c r="D151" s="142" t="s">
        <v>192</v>
      </c>
      <c r="E151" s="64">
        <v>36300</v>
      </c>
      <c r="F151" s="64">
        <v>37500</v>
      </c>
      <c r="G151" s="64">
        <v>38500</v>
      </c>
      <c r="H151" s="64">
        <v>40000</v>
      </c>
    </row>
    <row r="152" spans="1:8" ht="14.25" customHeight="1">
      <c r="A152" s="132" t="s">
        <v>2190</v>
      </c>
      <c r="B152" s="132"/>
      <c r="C152" s="133" t="s">
        <v>586</v>
      </c>
      <c r="D152" s="134"/>
      <c r="E152" s="131">
        <f>E153+E158+E233</f>
        <v>28501050</v>
      </c>
      <c r="F152" s="131">
        <f>F153+F158+F233</f>
        <v>29170000</v>
      </c>
      <c r="G152" s="131">
        <f>G153+G158+G233</f>
        <v>30404900</v>
      </c>
      <c r="H152" s="131">
        <f>H153+H158+H233</f>
        <v>31313600</v>
      </c>
    </row>
    <row r="153" spans="1:244" s="21" customFormat="1" ht="13.5" customHeight="1">
      <c r="A153" s="103" t="s">
        <v>2191</v>
      </c>
      <c r="B153" s="103"/>
      <c r="C153" s="119" t="s">
        <v>2192</v>
      </c>
      <c r="D153" s="139"/>
      <c r="E153" s="62">
        <f aca="true" t="shared" si="6" ref="E153:H156">E154</f>
        <v>19000</v>
      </c>
      <c r="F153" s="62">
        <f t="shared" si="6"/>
        <v>19600</v>
      </c>
      <c r="G153" s="62">
        <f t="shared" si="6"/>
        <v>20200</v>
      </c>
      <c r="H153" s="62">
        <f t="shared" si="6"/>
        <v>20800</v>
      </c>
      <c r="HT153" s="110"/>
      <c r="HU153" s="110"/>
      <c r="HV153" s="110"/>
      <c r="HW153" s="110"/>
      <c r="HX153" s="110"/>
      <c r="HY153" s="110"/>
      <c r="HZ153" s="110"/>
      <c r="IA153" s="110"/>
      <c r="IB153" s="110"/>
      <c r="IC153" s="110"/>
      <c r="ID153" s="110"/>
      <c r="IE153" s="110"/>
      <c r="IF153" s="110"/>
      <c r="IG153" s="110"/>
      <c r="IH153" s="110"/>
      <c r="II153" s="110"/>
      <c r="IJ153" s="110"/>
    </row>
    <row r="154" spans="1:8" ht="18.75" customHeight="1">
      <c r="A154" s="135" t="s">
        <v>2193</v>
      </c>
      <c r="B154" s="135"/>
      <c r="C154" s="136" t="s">
        <v>2194</v>
      </c>
      <c r="D154" s="137"/>
      <c r="E154" s="138">
        <f t="shared" si="6"/>
        <v>19000</v>
      </c>
      <c r="F154" s="138">
        <f t="shared" si="6"/>
        <v>19600</v>
      </c>
      <c r="G154" s="138">
        <f t="shared" si="6"/>
        <v>20200</v>
      </c>
      <c r="H154" s="138">
        <f t="shared" si="6"/>
        <v>20800</v>
      </c>
    </row>
    <row r="155" spans="1:244" s="21" customFormat="1" ht="15.75" customHeight="1">
      <c r="A155" s="103" t="s">
        <v>2195</v>
      </c>
      <c r="B155" s="103"/>
      <c r="C155" s="119" t="s">
        <v>2196</v>
      </c>
      <c r="D155" s="139"/>
      <c r="E155" s="62">
        <f t="shared" si="6"/>
        <v>19000</v>
      </c>
      <c r="F155" s="62">
        <f t="shared" si="6"/>
        <v>19600</v>
      </c>
      <c r="G155" s="62">
        <f t="shared" si="6"/>
        <v>20200</v>
      </c>
      <c r="H155" s="62">
        <f t="shared" si="6"/>
        <v>20800</v>
      </c>
      <c r="HT155" s="110"/>
      <c r="HU155" s="110"/>
      <c r="HV155" s="110"/>
      <c r="HW155" s="110"/>
      <c r="HX155" s="110"/>
      <c r="HY155" s="110"/>
      <c r="HZ155" s="110"/>
      <c r="IA155" s="110"/>
      <c r="IB155" s="110"/>
      <c r="IC155" s="110"/>
      <c r="ID155" s="110"/>
      <c r="IE155" s="110"/>
      <c r="IF155" s="110"/>
      <c r="IG155" s="110"/>
      <c r="IH155" s="110"/>
      <c r="II155" s="110"/>
      <c r="IJ155" s="110"/>
    </row>
    <row r="156" spans="1:244" s="21" customFormat="1" ht="25.5" customHeight="1">
      <c r="A156" s="103" t="s">
        <v>2197</v>
      </c>
      <c r="B156" s="103"/>
      <c r="C156" s="119" t="s">
        <v>2198</v>
      </c>
      <c r="D156" s="139"/>
      <c r="E156" s="62">
        <f t="shared" si="6"/>
        <v>19000</v>
      </c>
      <c r="F156" s="62">
        <f t="shared" si="6"/>
        <v>19600</v>
      </c>
      <c r="G156" s="62">
        <f t="shared" si="6"/>
        <v>20200</v>
      </c>
      <c r="H156" s="62">
        <f t="shared" si="6"/>
        <v>20800</v>
      </c>
      <c r="HT156" s="110"/>
      <c r="HU156" s="110"/>
      <c r="HV156" s="110"/>
      <c r="HW156" s="110"/>
      <c r="HX156" s="110"/>
      <c r="HY156" s="110"/>
      <c r="HZ156" s="110"/>
      <c r="IA156" s="110"/>
      <c r="IB156" s="110"/>
      <c r="IC156" s="110"/>
      <c r="ID156" s="110"/>
      <c r="IE156" s="110"/>
      <c r="IF156" s="110"/>
      <c r="IG156" s="110"/>
      <c r="IH156" s="110"/>
      <c r="II156" s="110"/>
      <c r="IJ156" s="110"/>
    </row>
    <row r="157" spans="1:244" s="140" customFormat="1" ht="13.5" customHeight="1">
      <c r="A157" s="103" t="s">
        <v>2199</v>
      </c>
      <c r="B157" s="103"/>
      <c r="C157" s="119" t="s">
        <v>592</v>
      </c>
      <c r="D157" s="139" t="s">
        <v>87</v>
      </c>
      <c r="E157" s="62">
        <v>19000</v>
      </c>
      <c r="F157" s="62">
        <v>19600</v>
      </c>
      <c r="G157" s="62">
        <v>20200</v>
      </c>
      <c r="H157" s="62">
        <v>20800</v>
      </c>
      <c r="HT157" s="141"/>
      <c r="HU157" s="141"/>
      <c r="HV157" s="141"/>
      <c r="HW157" s="141"/>
      <c r="HX157" s="141"/>
      <c r="HY157" s="141"/>
      <c r="HZ157" s="141"/>
      <c r="IA157" s="141"/>
      <c r="IB157" s="141"/>
      <c r="IC157" s="141"/>
      <c r="ID157" s="141"/>
      <c r="IE157" s="141"/>
      <c r="IF157" s="141"/>
      <c r="IG157" s="141"/>
      <c r="IH157" s="141"/>
      <c r="II157" s="141"/>
      <c r="IJ157" s="141"/>
    </row>
    <row r="158" spans="1:244" s="21" customFormat="1" ht="13.5" customHeight="1">
      <c r="A158" s="103" t="s">
        <v>2200</v>
      </c>
      <c r="B158" s="103"/>
      <c r="C158" s="119" t="s">
        <v>2201</v>
      </c>
      <c r="D158" s="139"/>
      <c r="E158" s="62">
        <f>E159</f>
        <v>27870050</v>
      </c>
      <c r="F158" s="62">
        <f>F159</f>
        <v>28520400</v>
      </c>
      <c r="G158" s="62">
        <f>G159</f>
        <v>29735700</v>
      </c>
      <c r="H158" s="62">
        <f>H159</f>
        <v>30624800</v>
      </c>
      <c r="HT158" s="110"/>
      <c r="HU158" s="110"/>
      <c r="HV158" s="110"/>
      <c r="HW158" s="110"/>
      <c r="HX158" s="110"/>
      <c r="HY158" s="110"/>
      <c r="HZ158" s="110"/>
      <c r="IA158" s="110"/>
      <c r="IB158" s="110"/>
      <c r="IC158" s="110"/>
      <c r="ID158" s="110"/>
      <c r="IE158" s="110"/>
      <c r="IF158" s="110"/>
      <c r="IG158" s="110"/>
      <c r="IH158" s="110"/>
      <c r="II158" s="110"/>
      <c r="IJ158" s="110"/>
    </row>
    <row r="159" spans="1:8" ht="18.75" customHeight="1">
      <c r="A159" s="103" t="s">
        <v>2202</v>
      </c>
      <c r="B159" s="103"/>
      <c r="C159" s="119" t="s">
        <v>2203</v>
      </c>
      <c r="D159" s="139"/>
      <c r="E159" s="62">
        <f>E160+E227</f>
        <v>27870050</v>
      </c>
      <c r="F159" s="62">
        <f>F160+F227</f>
        <v>28520400</v>
      </c>
      <c r="G159" s="62">
        <f>G160+G227</f>
        <v>29735700</v>
      </c>
      <c r="H159" s="62">
        <f>H160+H227</f>
        <v>30624800</v>
      </c>
    </row>
    <row r="160" spans="1:244" s="21" customFormat="1" ht="15.75" customHeight="1">
      <c r="A160" s="103" t="s">
        <v>2204</v>
      </c>
      <c r="B160" s="103"/>
      <c r="C160" s="119" t="s">
        <v>602</v>
      </c>
      <c r="D160" s="139"/>
      <c r="E160" s="62">
        <f>E161</f>
        <v>7811550</v>
      </c>
      <c r="F160" s="62">
        <f>F161</f>
        <v>7595400</v>
      </c>
      <c r="G160" s="62">
        <f>G161</f>
        <v>7913000</v>
      </c>
      <c r="H160" s="62">
        <f>H161</f>
        <v>8146800</v>
      </c>
      <c r="HT160" s="110"/>
      <c r="HU160" s="110"/>
      <c r="HV160" s="110"/>
      <c r="HW160" s="110"/>
      <c r="HX160" s="110"/>
      <c r="HY160" s="110"/>
      <c r="HZ160" s="110"/>
      <c r="IA160" s="110"/>
      <c r="IB160" s="110"/>
      <c r="IC160" s="110"/>
      <c r="ID160" s="110"/>
      <c r="IE160" s="110"/>
      <c r="IF160" s="110"/>
      <c r="IG160" s="110"/>
      <c r="IH160" s="110"/>
      <c r="II160" s="110"/>
      <c r="IJ160" s="110"/>
    </row>
    <row r="161" spans="1:244" s="21" customFormat="1" ht="25.5" customHeight="1">
      <c r="A161" s="103" t="s">
        <v>2205</v>
      </c>
      <c r="B161" s="103"/>
      <c r="C161" s="119" t="s">
        <v>2206</v>
      </c>
      <c r="D161" s="139"/>
      <c r="E161" s="62">
        <f>SUM(E162+E221)</f>
        <v>7811550</v>
      </c>
      <c r="F161" s="62">
        <f>SUM(F162+F221)</f>
        <v>7595400</v>
      </c>
      <c r="G161" s="62">
        <f>SUM(G162+G221)</f>
        <v>7913000</v>
      </c>
      <c r="H161" s="62">
        <f>SUM(H162+H221)</f>
        <v>8146800</v>
      </c>
      <c r="HT161" s="110"/>
      <c r="HU161" s="110"/>
      <c r="HV161" s="110"/>
      <c r="HW161" s="110"/>
      <c r="HX161" s="110"/>
      <c r="HY161" s="110"/>
      <c r="HZ161" s="110"/>
      <c r="IA161" s="110"/>
      <c r="IB161" s="110"/>
      <c r="IC161" s="110"/>
      <c r="ID161" s="110"/>
      <c r="IE161" s="110"/>
      <c r="IF161" s="110"/>
      <c r="IG161" s="110"/>
      <c r="IH161" s="110"/>
      <c r="II161" s="110"/>
      <c r="IJ161" s="110"/>
    </row>
    <row r="162" spans="1:244" s="21" customFormat="1" ht="18" customHeight="1">
      <c r="A162" s="103" t="s">
        <v>2207</v>
      </c>
      <c r="B162" s="103"/>
      <c r="C162" s="119" t="s">
        <v>2208</v>
      </c>
      <c r="D162" s="139"/>
      <c r="E162" s="62">
        <f>SUM(E163+E164+E184+E185+E186+E187+E195+E205+E206)</f>
        <v>3444550</v>
      </c>
      <c r="F162" s="62">
        <f>SUM(F163+F164+F184+F185+F186+F187+F195+F205+F206)</f>
        <v>3102600</v>
      </c>
      <c r="G162" s="62">
        <f>SUM(G163+G164+G184+G185+G186+G187+G195+G205+G206)</f>
        <v>3290500</v>
      </c>
      <c r="H162" s="62">
        <f>SUM(H163+H164+H184+H185+H186+H187+H195+H205+H206)</f>
        <v>3388800</v>
      </c>
      <c r="HT162" s="110"/>
      <c r="HU162" s="110"/>
      <c r="HV162" s="110"/>
      <c r="HW162" s="110"/>
      <c r="HX162" s="110"/>
      <c r="HY162" s="110"/>
      <c r="HZ162" s="110"/>
      <c r="IA162" s="110"/>
      <c r="IB162" s="110"/>
      <c r="IC162" s="110"/>
      <c r="ID162" s="110"/>
      <c r="IE162" s="110"/>
      <c r="IF162" s="110"/>
      <c r="IG162" s="110"/>
      <c r="IH162" s="110"/>
      <c r="II162" s="110"/>
      <c r="IJ162" s="110"/>
    </row>
    <row r="163" spans="1:227" s="200" customFormat="1" ht="23.25" customHeight="1">
      <c r="A163" s="189" t="s">
        <v>2209</v>
      </c>
      <c r="B163" s="190"/>
      <c r="C163" s="191" t="s">
        <v>2210</v>
      </c>
      <c r="D163" s="142" t="s">
        <v>96</v>
      </c>
      <c r="E163" s="64">
        <v>430000</v>
      </c>
      <c r="F163" s="64">
        <v>443000</v>
      </c>
      <c r="G163" s="64">
        <v>456000</v>
      </c>
      <c r="H163" s="64">
        <v>470000</v>
      </c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  <c r="BN163" s="199"/>
      <c r="BO163" s="199"/>
      <c r="BP163" s="199"/>
      <c r="BQ163" s="199"/>
      <c r="BR163" s="199"/>
      <c r="BS163" s="199"/>
      <c r="BT163" s="199"/>
      <c r="BU163" s="199"/>
      <c r="BV163" s="199"/>
      <c r="BW163" s="199"/>
      <c r="BX163" s="199"/>
      <c r="BY163" s="199"/>
      <c r="BZ163" s="199"/>
      <c r="CA163" s="199"/>
      <c r="CB163" s="199"/>
      <c r="CC163" s="199"/>
      <c r="CD163" s="199"/>
      <c r="CE163" s="199"/>
      <c r="CF163" s="199"/>
      <c r="CG163" s="199"/>
      <c r="CH163" s="199"/>
      <c r="CI163" s="199"/>
      <c r="CJ163" s="199"/>
      <c r="CK163" s="199"/>
      <c r="CL163" s="199"/>
      <c r="CM163" s="199"/>
      <c r="CN163" s="199"/>
      <c r="CO163" s="199"/>
      <c r="CP163" s="199"/>
      <c r="CQ163" s="199"/>
      <c r="CR163" s="199"/>
      <c r="CS163" s="199"/>
      <c r="CT163" s="199"/>
      <c r="CU163" s="199"/>
      <c r="CV163" s="199"/>
      <c r="CW163" s="199"/>
      <c r="CX163" s="199"/>
      <c r="CY163" s="199"/>
      <c r="CZ163" s="199"/>
      <c r="DA163" s="199"/>
      <c r="DB163" s="199"/>
      <c r="DC163" s="199"/>
      <c r="DD163" s="199"/>
      <c r="DE163" s="199"/>
      <c r="DF163" s="199"/>
      <c r="DG163" s="199"/>
      <c r="DH163" s="199"/>
      <c r="DI163" s="199"/>
      <c r="DJ163" s="199"/>
      <c r="DK163" s="199"/>
      <c r="DL163" s="199"/>
      <c r="DM163" s="199"/>
      <c r="DN163" s="199"/>
      <c r="DO163" s="199"/>
      <c r="DP163" s="199"/>
      <c r="DQ163" s="199"/>
      <c r="DR163" s="199"/>
      <c r="DS163" s="199"/>
      <c r="DT163" s="199"/>
      <c r="DU163" s="199"/>
      <c r="DV163" s="199"/>
      <c r="DW163" s="199"/>
      <c r="DX163" s="199"/>
      <c r="DY163" s="199"/>
      <c r="DZ163" s="199"/>
      <c r="EA163" s="199"/>
      <c r="EB163" s="199"/>
      <c r="EC163" s="199"/>
      <c r="ED163" s="199"/>
      <c r="EE163" s="199"/>
      <c r="EF163" s="199"/>
      <c r="EG163" s="199"/>
      <c r="EH163" s="199"/>
      <c r="EI163" s="199"/>
      <c r="EJ163" s="199"/>
      <c r="EK163" s="199"/>
      <c r="EL163" s="199"/>
      <c r="EM163" s="199"/>
      <c r="EN163" s="199"/>
      <c r="EO163" s="199"/>
      <c r="EP163" s="199"/>
      <c r="EQ163" s="199"/>
      <c r="ER163" s="199"/>
      <c r="ES163" s="199"/>
      <c r="ET163" s="199"/>
      <c r="EU163" s="199"/>
      <c r="EV163" s="199"/>
      <c r="EW163" s="199"/>
      <c r="EX163" s="199"/>
      <c r="EY163" s="199"/>
      <c r="EZ163" s="199"/>
      <c r="FA163" s="199"/>
      <c r="FB163" s="199"/>
      <c r="FC163" s="199"/>
      <c r="FD163" s="199"/>
      <c r="FE163" s="199"/>
      <c r="FF163" s="199"/>
      <c r="FG163" s="199"/>
      <c r="FH163" s="199"/>
      <c r="FI163" s="199"/>
      <c r="FJ163" s="199"/>
      <c r="FK163" s="199"/>
      <c r="FL163" s="199"/>
      <c r="FM163" s="199"/>
      <c r="FN163" s="199"/>
      <c r="FO163" s="199"/>
      <c r="FP163" s="199"/>
      <c r="FQ163" s="199"/>
      <c r="FR163" s="199"/>
      <c r="FS163" s="199"/>
      <c r="FT163" s="199"/>
      <c r="FU163" s="199"/>
      <c r="FV163" s="199"/>
      <c r="FW163" s="199"/>
      <c r="FX163" s="199"/>
      <c r="FY163" s="199"/>
      <c r="FZ163" s="199"/>
      <c r="GA163" s="199"/>
      <c r="GB163" s="199"/>
      <c r="GC163" s="199"/>
      <c r="GD163" s="199"/>
      <c r="GE163" s="199"/>
      <c r="GF163" s="199"/>
      <c r="GG163" s="199"/>
      <c r="GH163" s="199"/>
      <c r="GI163" s="199"/>
      <c r="GJ163" s="199"/>
      <c r="GK163" s="199"/>
      <c r="GL163" s="199"/>
      <c r="GM163" s="199"/>
      <c r="GN163" s="199"/>
      <c r="GO163" s="199"/>
      <c r="GP163" s="199"/>
      <c r="GQ163" s="199"/>
      <c r="GR163" s="199"/>
      <c r="GS163" s="199"/>
      <c r="GT163" s="199"/>
      <c r="GU163" s="199"/>
      <c r="GV163" s="199"/>
      <c r="GW163" s="199"/>
      <c r="GX163" s="199"/>
      <c r="GY163" s="199"/>
      <c r="GZ163" s="199"/>
      <c r="HA163" s="199"/>
      <c r="HB163" s="199"/>
      <c r="HC163" s="199"/>
      <c r="HD163" s="199"/>
      <c r="HE163" s="199"/>
      <c r="HF163" s="199"/>
      <c r="HG163" s="199"/>
      <c r="HH163" s="199"/>
      <c r="HI163" s="199"/>
      <c r="HJ163" s="199"/>
      <c r="HK163" s="199"/>
      <c r="HL163" s="199"/>
      <c r="HM163" s="199"/>
      <c r="HN163" s="199"/>
      <c r="HO163" s="199"/>
      <c r="HP163" s="199"/>
      <c r="HQ163" s="199"/>
      <c r="HR163" s="199"/>
      <c r="HS163" s="199"/>
    </row>
    <row r="164" spans="1:227" s="174" customFormat="1" ht="22.5" customHeight="1">
      <c r="A164" s="189" t="s">
        <v>2211</v>
      </c>
      <c r="B164" s="190"/>
      <c r="C164" s="191" t="s">
        <v>2212</v>
      </c>
      <c r="D164" s="142"/>
      <c r="E164" s="64">
        <f>SUM(E165:E183)</f>
        <v>517300</v>
      </c>
      <c r="F164" s="64">
        <f>SUM(F165:F183)</f>
        <v>533000</v>
      </c>
      <c r="G164" s="64">
        <f>SUM(G165:G183)</f>
        <v>548800</v>
      </c>
      <c r="H164" s="64">
        <f>SUM(H165:H183)</f>
        <v>565300</v>
      </c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82"/>
      <c r="AR164" s="182"/>
      <c r="AS164" s="182"/>
      <c r="AT164" s="182"/>
      <c r="AU164" s="182"/>
      <c r="AV164" s="182"/>
      <c r="AW164" s="182"/>
      <c r="AX164" s="182"/>
      <c r="AY164" s="182"/>
      <c r="AZ164" s="182"/>
      <c r="BA164" s="182"/>
      <c r="BB164" s="182"/>
      <c r="BC164" s="182"/>
      <c r="BD164" s="182"/>
      <c r="BE164" s="182"/>
      <c r="BF164" s="182"/>
      <c r="BG164" s="182"/>
      <c r="BH164" s="182"/>
      <c r="BI164" s="182"/>
      <c r="BJ164" s="182"/>
      <c r="BK164" s="182"/>
      <c r="BL164" s="182"/>
      <c r="BM164" s="182"/>
      <c r="BN164" s="182"/>
      <c r="BO164" s="182"/>
      <c r="BP164" s="182"/>
      <c r="BQ164" s="182"/>
      <c r="BR164" s="182"/>
      <c r="BS164" s="182"/>
      <c r="BT164" s="182"/>
      <c r="BU164" s="182"/>
      <c r="BV164" s="182"/>
      <c r="BW164" s="182"/>
      <c r="BX164" s="182"/>
      <c r="BY164" s="182"/>
      <c r="BZ164" s="182"/>
      <c r="CA164" s="182"/>
      <c r="CB164" s="182"/>
      <c r="CC164" s="182"/>
      <c r="CD164" s="182"/>
      <c r="CE164" s="182"/>
      <c r="CF164" s="182"/>
      <c r="CG164" s="182"/>
      <c r="CH164" s="182"/>
      <c r="CI164" s="182"/>
      <c r="CJ164" s="182"/>
      <c r="CK164" s="182"/>
      <c r="CL164" s="182"/>
      <c r="CM164" s="182"/>
      <c r="CN164" s="182"/>
      <c r="CO164" s="182"/>
      <c r="CP164" s="182"/>
      <c r="CQ164" s="182"/>
      <c r="CR164" s="182"/>
      <c r="CS164" s="182"/>
      <c r="CT164" s="182"/>
      <c r="CU164" s="182"/>
      <c r="CV164" s="182"/>
      <c r="CW164" s="182"/>
      <c r="CX164" s="182"/>
      <c r="CY164" s="182"/>
      <c r="CZ164" s="182"/>
      <c r="DA164" s="182"/>
      <c r="DB164" s="182"/>
      <c r="DC164" s="182"/>
      <c r="DD164" s="182"/>
      <c r="DE164" s="182"/>
      <c r="DF164" s="182"/>
      <c r="DG164" s="182"/>
      <c r="DH164" s="182"/>
      <c r="DI164" s="182"/>
      <c r="DJ164" s="182"/>
      <c r="DK164" s="182"/>
      <c r="DL164" s="182"/>
      <c r="DM164" s="182"/>
      <c r="DN164" s="182"/>
      <c r="DO164" s="182"/>
      <c r="DP164" s="182"/>
      <c r="DQ164" s="182"/>
      <c r="DR164" s="182"/>
      <c r="DS164" s="182"/>
      <c r="DT164" s="182"/>
      <c r="DU164" s="182"/>
      <c r="DV164" s="182"/>
      <c r="DW164" s="182"/>
      <c r="DX164" s="182"/>
      <c r="DY164" s="182"/>
      <c r="DZ164" s="182"/>
      <c r="EA164" s="182"/>
      <c r="EB164" s="182"/>
      <c r="EC164" s="182"/>
      <c r="ED164" s="182"/>
      <c r="EE164" s="182"/>
      <c r="EF164" s="182"/>
      <c r="EG164" s="182"/>
      <c r="EH164" s="182"/>
      <c r="EI164" s="182"/>
      <c r="EJ164" s="182"/>
      <c r="EK164" s="182"/>
      <c r="EL164" s="182"/>
      <c r="EM164" s="182"/>
      <c r="EN164" s="182"/>
      <c r="EO164" s="182"/>
      <c r="EP164" s="182"/>
      <c r="EQ164" s="182"/>
      <c r="ER164" s="182"/>
      <c r="ES164" s="182"/>
      <c r="ET164" s="182"/>
      <c r="EU164" s="182"/>
      <c r="EV164" s="182"/>
      <c r="EW164" s="182"/>
      <c r="EX164" s="182"/>
      <c r="EY164" s="182"/>
      <c r="EZ164" s="182"/>
      <c r="FA164" s="182"/>
      <c r="FB164" s="182"/>
      <c r="FC164" s="182"/>
      <c r="FD164" s="182"/>
      <c r="FE164" s="182"/>
      <c r="FF164" s="182"/>
      <c r="FG164" s="182"/>
      <c r="FH164" s="182"/>
      <c r="FI164" s="182"/>
      <c r="FJ164" s="182"/>
      <c r="FK164" s="182"/>
      <c r="FL164" s="182"/>
      <c r="FM164" s="182"/>
      <c r="FN164" s="182"/>
      <c r="FO164" s="182"/>
      <c r="FP164" s="182"/>
      <c r="FQ164" s="182"/>
      <c r="FR164" s="182"/>
      <c r="FS164" s="182"/>
      <c r="FT164" s="182"/>
      <c r="FU164" s="182"/>
      <c r="FV164" s="182"/>
      <c r="FW164" s="182"/>
      <c r="FX164" s="182"/>
      <c r="FY164" s="182"/>
      <c r="FZ164" s="182"/>
      <c r="GA164" s="182"/>
      <c r="GB164" s="182"/>
      <c r="GC164" s="182"/>
      <c r="GD164" s="182"/>
      <c r="GE164" s="182"/>
      <c r="GF164" s="182"/>
      <c r="GG164" s="182"/>
      <c r="GH164" s="182"/>
      <c r="GI164" s="182"/>
      <c r="GJ164" s="182"/>
      <c r="GK164" s="182"/>
      <c r="GL164" s="182"/>
      <c r="GM164" s="182"/>
      <c r="GN164" s="182"/>
      <c r="GO164" s="182"/>
      <c r="GP164" s="182"/>
      <c r="GQ164" s="182"/>
      <c r="GR164" s="182"/>
      <c r="GS164" s="182"/>
      <c r="GT164" s="182"/>
      <c r="GU164" s="182"/>
      <c r="GV164" s="182"/>
      <c r="GW164" s="182"/>
      <c r="GX164" s="182"/>
      <c r="GY164" s="182"/>
      <c r="GZ164" s="182"/>
      <c r="HA164" s="182"/>
      <c r="HB164" s="182"/>
      <c r="HC164" s="182"/>
      <c r="HD164" s="182"/>
      <c r="HE164" s="182"/>
      <c r="HF164" s="182"/>
      <c r="HG164" s="182"/>
      <c r="HH164" s="182"/>
      <c r="HI164" s="182"/>
      <c r="HJ164" s="182"/>
      <c r="HK164" s="182"/>
      <c r="HL164" s="182"/>
      <c r="HM164" s="182"/>
      <c r="HN164" s="182"/>
      <c r="HO164" s="182"/>
      <c r="HP164" s="182"/>
      <c r="HQ164" s="182"/>
      <c r="HR164" s="182"/>
      <c r="HS164" s="182"/>
    </row>
    <row r="165" spans="1:227" s="202" customFormat="1" ht="9.75" customHeight="1" hidden="1">
      <c r="A165" s="207" t="s">
        <v>2233</v>
      </c>
      <c r="B165" s="207"/>
      <c r="C165" s="208" t="s">
        <v>612</v>
      </c>
      <c r="D165" s="209" t="s">
        <v>98</v>
      </c>
      <c r="E165" s="210">
        <v>13000</v>
      </c>
      <c r="F165" s="210">
        <v>13400</v>
      </c>
      <c r="G165" s="210">
        <v>13800</v>
      </c>
      <c r="H165" s="210">
        <v>14200</v>
      </c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  <c r="Z165" s="201"/>
      <c r="AA165" s="201"/>
      <c r="AB165" s="201"/>
      <c r="AC165" s="201"/>
      <c r="AD165" s="201"/>
      <c r="AE165" s="201"/>
      <c r="AF165" s="201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01"/>
      <c r="BB165" s="201"/>
      <c r="BC165" s="201"/>
      <c r="BD165" s="201"/>
      <c r="BE165" s="201"/>
      <c r="BF165" s="201"/>
      <c r="BG165" s="201"/>
      <c r="BH165" s="201"/>
      <c r="BI165" s="201"/>
      <c r="BJ165" s="201"/>
      <c r="BK165" s="201"/>
      <c r="BL165" s="201"/>
      <c r="BM165" s="201"/>
      <c r="BN165" s="201"/>
      <c r="BO165" s="201"/>
      <c r="BP165" s="201"/>
      <c r="BQ165" s="201"/>
      <c r="BR165" s="201"/>
      <c r="BS165" s="201"/>
      <c r="BT165" s="201"/>
      <c r="BU165" s="201"/>
      <c r="BV165" s="201"/>
      <c r="BW165" s="201"/>
      <c r="BX165" s="201"/>
      <c r="BY165" s="201"/>
      <c r="BZ165" s="201"/>
      <c r="CA165" s="201"/>
      <c r="CB165" s="201"/>
      <c r="CC165" s="201"/>
      <c r="CD165" s="201"/>
      <c r="CE165" s="201"/>
      <c r="CF165" s="201"/>
      <c r="CG165" s="201"/>
      <c r="CH165" s="201"/>
      <c r="CI165" s="201"/>
      <c r="CJ165" s="201"/>
      <c r="CK165" s="201"/>
      <c r="CL165" s="201"/>
      <c r="CM165" s="201"/>
      <c r="CN165" s="201"/>
      <c r="CO165" s="201"/>
      <c r="CP165" s="201"/>
      <c r="CQ165" s="201"/>
      <c r="CR165" s="201"/>
      <c r="CS165" s="201"/>
      <c r="CT165" s="201"/>
      <c r="CU165" s="201"/>
      <c r="CV165" s="201"/>
      <c r="CW165" s="201"/>
      <c r="CX165" s="201"/>
      <c r="CY165" s="201"/>
      <c r="CZ165" s="201"/>
      <c r="DA165" s="201"/>
      <c r="DB165" s="201"/>
      <c r="DC165" s="201"/>
      <c r="DD165" s="201"/>
      <c r="DE165" s="201"/>
      <c r="DF165" s="201"/>
      <c r="DG165" s="201"/>
      <c r="DH165" s="201"/>
      <c r="DI165" s="201"/>
      <c r="DJ165" s="201"/>
      <c r="DK165" s="201"/>
      <c r="DL165" s="201"/>
      <c r="DM165" s="201"/>
      <c r="DN165" s="201"/>
      <c r="DO165" s="201"/>
      <c r="DP165" s="201"/>
      <c r="DQ165" s="201"/>
      <c r="DR165" s="201"/>
      <c r="DS165" s="201"/>
      <c r="DT165" s="201"/>
      <c r="DU165" s="201"/>
      <c r="DV165" s="201"/>
      <c r="DW165" s="201"/>
      <c r="DX165" s="201"/>
      <c r="DY165" s="201"/>
      <c r="DZ165" s="201"/>
      <c r="EA165" s="201"/>
      <c r="EB165" s="201"/>
      <c r="EC165" s="201"/>
      <c r="ED165" s="201"/>
      <c r="EE165" s="201"/>
      <c r="EF165" s="201"/>
      <c r="EG165" s="201"/>
      <c r="EH165" s="201"/>
      <c r="EI165" s="201"/>
      <c r="EJ165" s="201"/>
      <c r="EK165" s="201"/>
      <c r="EL165" s="201"/>
      <c r="EM165" s="201"/>
      <c r="EN165" s="201"/>
      <c r="EO165" s="201"/>
      <c r="EP165" s="201"/>
      <c r="EQ165" s="201"/>
      <c r="ER165" s="201"/>
      <c r="ES165" s="201"/>
      <c r="ET165" s="201"/>
      <c r="EU165" s="201"/>
      <c r="EV165" s="201"/>
      <c r="EW165" s="201"/>
      <c r="EX165" s="201"/>
      <c r="EY165" s="201"/>
      <c r="EZ165" s="201"/>
      <c r="FA165" s="201"/>
      <c r="FB165" s="201"/>
      <c r="FC165" s="201"/>
      <c r="FD165" s="201"/>
      <c r="FE165" s="201"/>
      <c r="FF165" s="201"/>
      <c r="FG165" s="201"/>
      <c r="FH165" s="201"/>
      <c r="FI165" s="201"/>
      <c r="FJ165" s="201"/>
      <c r="FK165" s="201"/>
      <c r="FL165" s="201"/>
      <c r="FM165" s="201"/>
      <c r="FN165" s="201"/>
      <c r="FO165" s="201"/>
      <c r="FP165" s="201"/>
      <c r="FQ165" s="201"/>
      <c r="FR165" s="201"/>
      <c r="FS165" s="201"/>
      <c r="FT165" s="201"/>
      <c r="FU165" s="201"/>
      <c r="FV165" s="201"/>
      <c r="FW165" s="201"/>
      <c r="FX165" s="201"/>
      <c r="FY165" s="201"/>
      <c r="FZ165" s="201"/>
      <c r="GA165" s="201"/>
      <c r="GB165" s="201"/>
      <c r="GC165" s="201"/>
      <c r="GD165" s="201"/>
      <c r="GE165" s="201"/>
      <c r="GF165" s="201"/>
      <c r="GG165" s="201"/>
      <c r="GH165" s="201"/>
      <c r="GI165" s="201"/>
      <c r="GJ165" s="201"/>
      <c r="GK165" s="201"/>
      <c r="GL165" s="201"/>
      <c r="GM165" s="201"/>
      <c r="GN165" s="201"/>
      <c r="GO165" s="201"/>
      <c r="GP165" s="201"/>
      <c r="GQ165" s="201"/>
      <c r="GR165" s="201"/>
      <c r="GS165" s="201"/>
      <c r="GT165" s="201"/>
      <c r="GU165" s="201"/>
      <c r="GV165" s="201"/>
      <c r="GW165" s="201"/>
      <c r="GX165" s="201"/>
      <c r="GY165" s="201"/>
      <c r="GZ165" s="201"/>
      <c r="HA165" s="201"/>
      <c r="HB165" s="201"/>
      <c r="HC165" s="201"/>
      <c r="HD165" s="201"/>
      <c r="HE165" s="201"/>
      <c r="HF165" s="201"/>
      <c r="HG165" s="201"/>
      <c r="HH165" s="201"/>
      <c r="HI165" s="201"/>
      <c r="HJ165" s="201"/>
      <c r="HK165" s="201"/>
      <c r="HL165" s="201"/>
      <c r="HM165" s="201"/>
      <c r="HN165" s="201"/>
      <c r="HO165" s="201"/>
      <c r="HP165" s="201"/>
      <c r="HQ165" s="201"/>
      <c r="HR165" s="201"/>
      <c r="HS165" s="201"/>
    </row>
    <row r="166" spans="1:227" s="202" customFormat="1" ht="9.75" customHeight="1" hidden="1">
      <c r="A166" s="207" t="s">
        <v>2233</v>
      </c>
      <c r="B166" s="207"/>
      <c r="C166" s="208" t="s">
        <v>614</v>
      </c>
      <c r="D166" s="209" t="s">
        <v>99</v>
      </c>
      <c r="E166" s="210">
        <v>43000</v>
      </c>
      <c r="F166" s="210">
        <v>44300</v>
      </c>
      <c r="G166" s="210">
        <v>45600</v>
      </c>
      <c r="H166" s="210">
        <v>47000</v>
      </c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1"/>
      <c r="BC166" s="201"/>
      <c r="BD166" s="201"/>
      <c r="BE166" s="201"/>
      <c r="BF166" s="201"/>
      <c r="BG166" s="201"/>
      <c r="BH166" s="201"/>
      <c r="BI166" s="201"/>
      <c r="BJ166" s="201"/>
      <c r="BK166" s="201"/>
      <c r="BL166" s="201"/>
      <c r="BM166" s="201"/>
      <c r="BN166" s="201"/>
      <c r="BO166" s="201"/>
      <c r="BP166" s="201"/>
      <c r="BQ166" s="201"/>
      <c r="BR166" s="201"/>
      <c r="BS166" s="201"/>
      <c r="BT166" s="201"/>
      <c r="BU166" s="201"/>
      <c r="BV166" s="201"/>
      <c r="BW166" s="201"/>
      <c r="BX166" s="201"/>
      <c r="BY166" s="201"/>
      <c r="BZ166" s="201"/>
      <c r="CA166" s="201"/>
      <c r="CB166" s="201"/>
      <c r="CC166" s="201"/>
      <c r="CD166" s="201"/>
      <c r="CE166" s="201"/>
      <c r="CF166" s="201"/>
      <c r="CG166" s="201"/>
      <c r="CH166" s="201"/>
      <c r="CI166" s="201"/>
      <c r="CJ166" s="201"/>
      <c r="CK166" s="201"/>
      <c r="CL166" s="201"/>
      <c r="CM166" s="201"/>
      <c r="CN166" s="201"/>
      <c r="CO166" s="201"/>
      <c r="CP166" s="201"/>
      <c r="CQ166" s="201"/>
      <c r="CR166" s="201"/>
      <c r="CS166" s="201"/>
      <c r="CT166" s="201"/>
      <c r="CU166" s="201"/>
      <c r="CV166" s="201"/>
      <c r="CW166" s="201"/>
      <c r="CX166" s="201"/>
      <c r="CY166" s="201"/>
      <c r="CZ166" s="201"/>
      <c r="DA166" s="201"/>
      <c r="DB166" s="201"/>
      <c r="DC166" s="201"/>
      <c r="DD166" s="201"/>
      <c r="DE166" s="201"/>
      <c r="DF166" s="201"/>
      <c r="DG166" s="201"/>
      <c r="DH166" s="201"/>
      <c r="DI166" s="201"/>
      <c r="DJ166" s="201"/>
      <c r="DK166" s="201"/>
      <c r="DL166" s="201"/>
      <c r="DM166" s="201"/>
      <c r="DN166" s="201"/>
      <c r="DO166" s="201"/>
      <c r="DP166" s="201"/>
      <c r="DQ166" s="201"/>
      <c r="DR166" s="201"/>
      <c r="DS166" s="201"/>
      <c r="DT166" s="201"/>
      <c r="DU166" s="201"/>
      <c r="DV166" s="201"/>
      <c r="DW166" s="201"/>
      <c r="DX166" s="201"/>
      <c r="DY166" s="201"/>
      <c r="DZ166" s="201"/>
      <c r="EA166" s="201"/>
      <c r="EB166" s="201"/>
      <c r="EC166" s="201"/>
      <c r="ED166" s="201"/>
      <c r="EE166" s="201"/>
      <c r="EF166" s="201"/>
      <c r="EG166" s="201"/>
      <c r="EH166" s="201"/>
      <c r="EI166" s="201"/>
      <c r="EJ166" s="201"/>
      <c r="EK166" s="201"/>
      <c r="EL166" s="201"/>
      <c r="EM166" s="201"/>
      <c r="EN166" s="201"/>
      <c r="EO166" s="201"/>
      <c r="EP166" s="201"/>
      <c r="EQ166" s="201"/>
      <c r="ER166" s="201"/>
      <c r="ES166" s="201"/>
      <c r="ET166" s="201"/>
      <c r="EU166" s="201"/>
      <c r="EV166" s="201"/>
      <c r="EW166" s="201"/>
      <c r="EX166" s="201"/>
      <c r="EY166" s="201"/>
      <c r="EZ166" s="201"/>
      <c r="FA166" s="201"/>
      <c r="FB166" s="201"/>
      <c r="FC166" s="201"/>
      <c r="FD166" s="201"/>
      <c r="FE166" s="201"/>
      <c r="FF166" s="201"/>
      <c r="FG166" s="201"/>
      <c r="FH166" s="201"/>
      <c r="FI166" s="201"/>
      <c r="FJ166" s="201"/>
      <c r="FK166" s="201"/>
      <c r="FL166" s="201"/>
      <c r="FM166" s="201"/>
      <c r="FN166" s="201"/>
      <c r="FO166" s="201"/>
      <c r="FP166" s="201"/>
      <c r="FQ166" s="201"/>
      <c r="FR166" s="201"/>
      <c r="FS166" s="201"/>
      <c r="FT166" s="201"/>
      <c r="FU166" s="201"/>
      <c r="FV166" s="201"/>
      <c r="FW166" s="201"/>
      <c r="FX166" s="201"/>
      <c r="FY166" s="201"/>
      <c r="FZ166" s="201"/>
      <c r="GA166" s="201"/>
      <c r="GB166" s="201"/>
      <c r="GC166" s="201"/>
      <c r="GD166" s="201"/>
      <c r="GE166" s="201"/>
      <c r="GF166" s="201"/>
      <c r="GG166" s="201"/>
      <c r="GH166" s="201"/>
      <c r="GI166" s="201"/>
      <c r="GJ166" s="201"/>
      <c r="GK166" s="201"/>
      <c r="GL166" s="201"/>
      <c r="GM166" s="201"/>
      <c r="GN166" s="201"/>
      <c r="GO166" s="201"/>
      <c r="GP166" s="201"/>
      <c r="GQ166" s="201"/>
      <c r="GR166" s="201"/>
      <c r="GS166" s="201"/>
      <c r="GT166" s="201"/>
      <c r="GU166" s="201"/>
      <c r="GV166" s="201"/>
      <c r="GW166" s="201"/>
      <c r="GX166" s="201"/>
      <c r="GY166" s="201"/>
      <c r="GZ166" s="201"/>
      <c r="HA166" s="201"/>
      <c r="HB166" s="201"/>
      <c r="HC166" s="201"/>
      <c r="HD166" s="201"/>
      <c r="HE166" s="201"/>
      <c r="HF166" s="201"/>
      <c r="HG166" s="201"/>
      <c r="HH166" s="201"/>
      <c r="HI166" s="201"/>
      <c r="HJ166" s="201"/>
      <c r="HK166" s="201"/>
      <c r="HL166" s="201"/>
      <c r="HM166" s="201"/>
      <c r="HN166" s="201"/>
      <c r="HO166" s="201"/>
      <c r="HP166" s="201"/>
      <c r="HQ166" s="201"/>
      <c r="HR166" s="201"/>
      <c r="HS166" s="201"/>
    </row>
    <row r="167" spans="1:227" s="202" customFormat="1" ht="9.75" customHeight="1" hidden="1">
      <c r="A167" s="207" t="s">
        <v>2233</v>
      </c>
      <c r="B167" s="207"/>
      <c r="C167" s="208" t="s">
        <v>616</v>
      </c>
      <c r="D167" s="209" t="s">
        <v>90</v>
      </c>
      <c r="E167" s="210">
        <v>8000</v>
      </c>
      <c r="F167" s="210">
        <v>8300</v>
      </c>
      <c r="G167" s="210">
        <v>8500</v>
      </c>
      <c r="H167" s="210">
        <v>8800</v>
      </c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201"/>
      <c r="AD167" s="201"/>
      <c r="AE167" s="201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  <c r="BA167" s="201"/>
      <c r="BB167" s="201"/>
      <c r="BC167" s="201"/>
      <c r="BD167" s="201"/>
      <c r="BE167" s="201"/>
      <c r="BF167" s="201"/>
      <c r="BG167" s="201"/>
      <c r="BH167" s="201"/>
      <c r="BI167" s="201"/>
      <c r="BJ167" s="201"/>
      <c r="BK167" s="201"/>
      <c r="BL167" s="201"/>
      <c r="BM167" s="201"/>
      <c r="BN167" s="201"/>
      <c r="BO167" s="201"/>
      <c r="BP167" s="201"/>
      <c r="BQ167" s="201"/>
      <c r="BR167" s="201"/>
      <c r="BS167" s="201"/>
      <c r="BT167" s="201"/>
      <c r="BU167" s="201"/>
      <c r="BV167" s="201"/>
      <c r="BW167" s="201"/>
      <c r="BX167" s="201"/>
      <c r="BY167" s="201"/>
      <c r="BZ167" s="201"/>
      <c r="CA167" s="201"/>
      <c r="CB167" s="201"/>
      <c r="CC167" s="201"/>
      <c r="CD167" s="201"/>
      <c r="CE167" s="201"/>
      <c r="CF167" s="201"/>
      <c r="CG167" s="201"/>
      <c r="CH167" s="201"/>
      <c r="CI167" s="201"/>
      <c r="CJ167" s="201"/>
      <c r="CK167" s="201"/>
      <c r="CL167" s="201"/>
      <c r="CM167" s="201"/>
      <c r="CN167" s="201"/>
      <c r="CO167" s="201"/>
      <c r="CP167" s="201"/>
      <c r="CQ167" s="201"/>
      <c r="CR167" s="201"/>
      <c r="CS167" s="201"/>
      <c r="CT167" s="201"/>
      <c r="CU167" s="201"/>
      <c r="CV167" s="201"/>
      <c r="CW167" s="201"/>
      <c r="CX167" s="201"/>
      <c r="CY167" s="201"/>
      <c r="CZ167" s="201"/>
      <c r="DA167" s="201"/>
      <c r="DB167" s="201"/>
      <c r="DC167" s="201"/>
      <c r="DD167" s="201"/>
      <c r="DE167" s="201"/>
      <c r="DF167" s="201"/>
      <c r="DG167" s="201"/>
      <c r="DH167" s="201"/>
      <c r="DI167" s="201"/>
      <c r="DJ167" s="201"/>
      <c r="DK167" s="201"/>
      <c r="DL167" s="201"/>
      <c r="DM167" s="201"/>
      <c r="DN167" s="201"/>
      <c r="DO167" s="201"/>
      <c r="DP167" s="201"/>
      <c r="DQ167" s="201"/>
      <c r="DR167" s="201"/>
      <c r="DS167" s="201"/>
      <c r="DT167" s="201"/>
      <c r="DU167" s="201"/>
      <c r="DV167" s="201"/>
      <c r="DW167" s="201"/>
      <c r="DX167" s="201"/>
      <c r="DY167" s="201"/>
      <c r="DZ167" s="201"/>
      <c r="EA167" s="201"/>
      <c r="EB167" s="201"/>
      <c r="EC167" s="201"/>
      <c r="ED167" s="201"/>
      <c r="EE167" s="201"/>
      <c r="EF167" s="201"/>
      <c r="EG167" s="201"/>
      <c r="EH167" s="201"/>
      <c r="EI167" s="201"/>
      <c r="EJ167" s="201"/>
      <c r="EK167" s="201"/>
      <c r="EL167" s="201"/>
      <c r="EM167" s="201"/>
      <c r="EN167" s="201"/>
      <c r="EO167" s="201"/>
      <c r="EP167" s="201"/>
      <c r="EQ167" s="201"/>
      <c r="ER167" s="201"/>
      <c r="ES167" s="201"/>
      <c r="ET167" s="201"/>
      <c r="EU167" s="201"/>
      <c r="EV167" s="201"/>
      <c r="EW167" s="201"/>
      <c r="EX167" s="201"/>
      <c r="EY167" s="201"/>
      <c r="EZ167" s="201"/>
      <c r="FA167" s="201"/>
      <c r="FB167" s="201"/>
      <c r="FC167" s="201"/>
      <c r="FD167" s="201"/>
      <c r="FE167" s="201"/>
      <c r="FF167" s="201"/>
      <c r="FG167" s="201"/>
      <c r="FH167" s="201"/>
      <c r="FI167" s="201"/>
      <c r="FJ167" s="201"/>
      <c r="FK167" s="201"/>
      <c r="FL167" s="201"/>
      <c r="FM167" s="201"/>
      <c r="FN167" s="201"/>
      <c r="FO167" s="201"/>
      <c r="FP167" s="201"/>
      <c r="FQ167" s="201"/>
      <c r="FR167" s="201"/>
      <c r="FS167" s="201"/>
      <c r="FT167" s="201"/>
      <c r="FU167" s="201"/>
      <c r="FV167" s="201"/>
      <c r="FW167" s="201"/>
      <c r="FX167" s="201"/>
      <c r="FY167" s="201"/>
      <c r="FZ167" s="201"/>
      <c r="GA167" s="201"/>
      <c r="GB167" s="201"/>
      <c r="GC167" s="201"/>
      <c r="GD167" s="201"/>
      <c r="GE167" s="201"/>
      <c r="GF167" s="201"/>
      <c r="GG167" s="201"/>
      <c r="GH167" s="201"/>
      <c r="GI167" s="201"/>
      <c r="GJ167" s="201"/>
      <c r="GK167" s="201"/>
      <c r="GL167" s="201"/>
      <c r="GM167" s="201"/>
      <c r="GN167" s="201"/>
      <c r="GO167" s="201"/>
      <c r="GP167" s="201"/>
      <c r="GQ167" s="201"/>
      <c r="GR167" s="201"/>
      <c r="GS167" s="201"/>
      <c r="GT167" s="201"/>
      <c r="GU167" s="201"/>
      <c r="GV167" s="201"/>
      <c r="GW167" s="201"/>
      <c r="GX167" s="201"/>
      <c r="GY167" s="201"/>
      <c r="GZ167" s="201"/>
      <c r="HA167" s="201"/>
      <c r="HB167" s="201"/>
      <c r="HC167" s="201"/>
      <c r="HD167" s="201"/>
      <c r="HE167" s="201"/>
      <c r="HF167" s="201"/>
      <c r="HG167" s="201"/>
      <c r="HH167" s="201"/>
      <c r="HI167" s="201"/>
      <c r="HJ167" s="201"/>
      <c r="HK167" s="201"/>
      <c r="HL167" s="201"/>
      <c r="HM167" s="201"/>
      <c r="HN167" s="201"/>
      <c r="HO167" s="201"/>
      <c r="HP167" s="201"/>
      <c r="HQ167" s="201"/>
      <c r="HR167" s="201"/>
      <c r="HS167" s="201"/>
    </row>
    <row r="168" spans="1:227" s="202" customFormat="1" ht="9.75" customHeight="1" hidden="1">
      <c r="A168" s="207" t="s">
        <v>2233</v>
      </c>
      <c r="B168" s="207"/>
      <c r="C168" s="208" t="s">
        <v>618</v>
      </c>
      <c r="D168" s="209" t="s">
        <v>100</v>
      </c>
      <c r="E168" s="210">
        <v>15800</v>
      </c>
      <c r="F168" s="210">
        <v>16300</v>
      </c>
      <c r="G168" s="210">
        <v>16800</v>
      </c>
      <c r="H168" s="210">
        <v>17200</v>
      </c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  <c r="BA168" s="201"/>
      <c r="BB168" s="201"/>
      <c r="BC168" s="201"/>
      <c r="BD168" s="201"/>
      <c r="BE168" s="201"/>
      <c r="BF168" s="201"/>
      <c r="BG168" s="201"/>
      <c r="BH168" s="201"/>
      <c r="BI168" s="201"/>
      <c r="BJ168" s="201"/>
      <c r="BK168" s="201"/>
      <c r="BL168" s="201"/>
      <c r="BM168" s="201"/>
      <c r="BN168" s="201"/>
      <c r="BO168" s="201"/>
      <c r="BP168" s="201"/>
      <c r="BQ168" s="201"/>
      <c r="BR168" s="201"/>
      <c r="BS168" s="201"/>
      <c r="BT168" s="201"/>
      <c r="BU168" s="201"/>
      <c r="BV168" s="201"/>
      <c r="BW168" s="201"/>
      <c r="BX168" s="201"/>
      <c r="BY168" s="201"/>
      <c r="BZ168" s="201"/>
      <c r="CA168" s="201"/>
      <c r="CB168" s="201"/>
      <c r="CC168" s="201"/>
      <c r="CD168" s="201"/>
      <c r="CE168" s="201"/>
      <c r="CF168" s="201"/>
      <c r="CG168" s="201"/>
      <c r="CH168" s="201"/>
      <c r="CI168" s="201"/>
      <c r="CJ168" s="201"/>
      <c r="CK168" s="201"/>
      <c r="CL168" s="201"/>
      <c r="CM168" s="201"/>
      <c r="CN168" s="201"/>
      <c r="CO168" s="201"/>
      <c r="CP168" s="201"/>
      <c r="CQ168" s="201"/>
      <c r="CR168" s="201"/>
      <c r="CS168" s="201"/>
      <c r="CT168" s="201"/>
      <c r="CU168" s="201"/>
      <c r="CV168" s="201"/>
      <c r="CW168" s="201"/>
      <c r="CX168" s="201"/>
      <c r="CY168" s="201"/>
      <c r="CZ168" s="201"/>
      <c r="DA168" s="201"/>
      <c r="DB168" s="201"/>
      <c r="DC168" s="201"/>
      <c r="DD168" s="201"/>
      <c r="DE168" s="201"/>
      <c r="DF168" s="201"/>
      <c r="DG168" s="201"/>
      <c r="DH168" s="201"/>
      <c r="DI168" s="201"/>
      <c r="DJ168" s="201"/>
      <c r="DK168" s="201"/>
      <c r="DL168" s="201"/>
      <c r="DM168" s="201"/>
      <c r="DN168" s="201"/>
      <c r="DO168" s="201"/>
      <c r="DP168" s="201"/>
      <c r="DQ168" s="201"/>
      <c r="DR168" s="201"/>
      <c r="DS168" s="201"/>
      <c r="DT168" s="201"/>
      <c r="DU168" s="201"/>
      <c r="DV168" s="201"/>
      <c r="DW168" s="201"/>
      <c r="DX168" s="201"/>
      <c r="DY168" s="201"/>
      <c r="DZ168" s="201"/>
      <c r="EA168" s="201"/>
      <c r="EB168" s="201"/>
      <c r="EC168" s="201"/>
      <c r="ED168" s="201"/>
      <c r="EE168" s="201"/>
      <c r="EF168" s="201"/>
      <c r="EG168" s="201"/>
      <c r="EH168" s="201"/>
      <c r="EI168" s="201"/>
      <c r="EJ168" s="201"/>
      <c r="EK168" s="201"/>
      <c r="EL168" s="201"/>
      <c r="EM168" s="201"/>
      <c r="EN168" s="201"/>
      <c r="EO168" s="201"/>
      <c r="EP168" s="201"/>
      <c r="EQ168" s="201"/>
      <c r="ER168" s="201"/>
      <c r="ES168" s="201"/>
      <c r="ET168" s="201"/>
      <c r="EU168" s="201"/>
      <c r="EV168" s="201"/>
      <c r="EW168" s="201"/>
      <c r="EX168" s="201"/>
      <c r="EY168" s="201"/>
      <c r="EZ168" s="201"/>
      <c r="FA168" s="201"/>
      <c r="FB168" s="201"/>
      <c r="FC168" s="201"/>
      <c r="FD168" s="201"/>
      <c r="FE168" s="201"/>
      <c r="FF168" s="201"/>
      <c r="FG168" s="201"/>
      <c r="FH168" s="201"/>
      <c r="FI168" s="201"/>
      <c r="FJ168" s="201"/>
      <c r="FK168" s="201"/>
      <c r="FL168" s="201"/>
      <c r="FM168" s="201"/>
      <c r="FN168" s="201"/>
      <c r="FO168" s="201"/>
      <c r="FP168" s="201"/>
      <c r="FQ168" s="201"/>
      <c r="FR168" s="201"/>
      <c r="FS168" s="201"/>
      <c r="FT168" s="201"/>
      <c r="FU168" s="201"/>
      <c r="FV168" s="201"/>
      <c r="FW168" s="201"/>
      <c r="FX168" s="201"/>
      <c r="FY168" s="201"/>
      <c r="FZ168" s="201"/>
      <c r="GA168" s="201"/>
      <c r="GB168" s="201"/>
      <c r="GC168" s="201"/>
      <c r="GD168" s="201"/>
      <c r="GE168" s="201"/>
      <c r="GF168" s="201"/>
      <c r="GG168" s="201"/>
      <c r="GH168" s="201"/>
      <c r="GI168" s="201"/>
      <c r="GJ168" s="201"/>
      <c r="GK168" s="201"/>
      <c r="GL168" s="201"/>
      <c r="GM168" s="201"/>
      <c r="GN168" s="201"/>
      <c r="GO168" s="201"/>
      <c r="GP168" s="201"/>
      <c r="GQ168" s="201"/>
      <c r="GR168" s="201"/>
      <c r="GS168" s="201"/>
      <c r="GT168" s="201"/>
      <c r="GU168" s="201"/>
      <c r="GV168" s="201"/>
      <c r="GW168" s="201"/>
      <c r="GX168" s="201"/>
      <c r="GY168" s="201"/>
      <c r="GZ168" s="201"/>
      <c r="HA168" s="201"/>
      <c r="HB168" s="201"/>
      <c r="HC168" s="201"/>
      <c r="HD168" s="201"/>
      <c r="HE168" s="201"/>
      <c r="HF168" s="201"/>
      <c r="HG168" s="201"/>
      <c r="HH168" s="201"/>
      <c r="HI168" s="201"/>
      <c r="HJ168" s="201"/>
      <c r="HK168" s="201"/>
      <c r="HL168" s="201"/>
      <c r="HM168" s="201"/>
      <c r="HN168" s="201"/>
      <c r="HO168" s="201"/>
      <c r="HP168" s="201"/>
      <c r="HQ168" s="201"/>
      <c r="HR168" s="201"/>
      <c r="HS168" s="201"/>
    </row>
    <row r="169" spans="1:227" s="202" customFormat="1" ht="9.75" customHeight="1" hidden="1">
      <c r="A169" s="207" t="s">
        <v>2233</v>
      </c>
      <c r="B169" s="207"/>
      <c r="C169" s="208" t="s">
        <v>620</v>
      </c>
      <c r="D169" s="209" t="s">
        <v>101</v>
      </c>
      <c r="E169" s="210">
        <v>24000</v>
      </c>
      <c r="F169" s="210">
        <v>24800</v>
      </c>
      <c r="G169" s="210">
        <v>25500</v>
      </c>
      <c r="H169" s="210">
        <v>26200</v>
      </c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  <c r="AV169" s="201"/>
      <c r="AW169" s="201"/>
      <c r="AX169" s="201"/>
      <c r="AY169" s="201"/>
      <c r="AZ169" s="201"/>
      <c r="BA169" s="201"/>
      <c r="BB169" s="201"/>
      <c r="BC169" s="201"/>
      <c r="BD169" s="201"/>
      <c r="BE169" s="201"/>
      <c r="BF169" s="201"/>
      <c r="BG169" s="201"/>
      <c r="BH169" s="201"/>
      <c r="BI169" s="201"/>
      <c r="BJ169" s="201"/>
      <c r="BK169" s="201"/>
      <c r="BL169" s="201"/>
      <c r="BM169" s="201"/>
      <c r="BN169" s="201"/>
      <c r="BO169" s="201"/>
      <c r="BP169" s="201"/>
      <c r="BQ169" s="201"/>
      <c r="BR169" s="201"/>
      <c r="BS169" s="201"/>
      <c r="BT169" s="201"/>
      <c r="BU169" s="201"/>
      <c r="BV169" s="201"/>
      <c r="BW169" s="201"/>
      <c r="BX169" s="201"/>
      <c r="BY169" s="201"/>
      <c r="BZ169" s="201"/>
      <c r="CA169" s="201"/>
      <c r="CB169" s="201"/>
      <c r="CC169" s="201"/>
      <c r="CD169" s="201"/>
      <c r="CE169" s="201"/>
      <c r="CF169" s="201"/>
      <c r="CG169" s="201"/>
      <c r="CH169" s="201"/>
      <c r="CI169" s="201"/>
      <c r="CJ169" s="201"/>
      <c r="CK169" s="201"/>
      <c r="CL169" s="201"/>
      <c r="CM169" s="201"/>
      <c r="CN169" s="201"/>
      <c r="CO169" s="201"/>
      <c r="CP169" s="201"/>
      <c r="CQ169" s="201"/>
      <c r="CR169" s="201"/>
      <c r="CS169" s="201"/>
      <c r="CT169" s="201"/>
      <c r="CU169" s="201"/>
      <c r="CV169" s="201"/>
      <c r="CW169" s="201"/>
      <c r="CX169" s="201"/>
      <c r="CY169" s="201"/>
      <c r="CZ169" s="201"/>
      <c r="DA169" s="201"/>
      <c r="DB169" s="201"/>
      <c r="DC169" s="201"/>
      <c r="DD169" s="201"/>
      <c r="DE169" s="201"/>
      <c r="DF169" s="201"/>
      <c r="DG169" s="201"/>
      <c r="DH169" s="201"/>
      <c r="DI169" s="201"/>
      <c r="DJ169" s="201"/>
      <c r="DK169" s="201"/>
      <c r="DL169" s="201"/>
      <c r="DM169" s="201"/>
      <c r="DN169" s="201"/>
      <c r="DO169" s="201"/>
      <c r="DP169" s="201"/>
      <c r="DQ169" s="201"/>
      <c r="DR169" s="201"/>
      <c r="DS169" s="201"/>
      <c r="DT169" s="201"/>
      <c r="DU169" s="201"/>
      <c r="DV169" s="201"/>
      <c r="DW169" s="201"/>
      <c r="DX169" s="201"/>
      <c r="DY169" s="201"/>
      <c r="DZ169" s="201"/>
      <c r="EA169" s="201"/>
      <c r="EB169" s="201"/>
      <c r="EC169" s="201"/>
      <c r="ED169" s="201"/>
      <c r="EE169" s="201"/>
      <c r="EF169" s="201"/>
      <c r="EG169" s="201"/>
      <c r="EH169" s="201"/>
      <c r="EI169" s="201"/>
      <c r="EJ169" s="201"/>
      <c r="EK169" s="201"/>
      <c r="EL169" s="201"/>
      <c r="EM169" s="201"/>
      <c r="EN169" s="201"/>
      <c r="EO169" s="201"/>
      <c r="EP169" s="201"/>
      <c r="EQ169" s="201"/>
      <c r="ER169" s="201"/>
      <c r="ES169" s="201"/>
      <c r="ET169" s="201"/>
      <c r="EU169" s="201"/>
      <c r="EV169" s="201"/>
      <c r="EW169" s="201"/>
      <c r="EX169" s="201"/>
      <c r="EY169" s="201"/>
      <c r="EZ169" s="201"/>
      <c r="FA169" s="201"/>
      <c r="FB169" s="201"/>
      <c r="FC169" s="201"/>
      <c r="FD169" s="201"/>
      <c r="FE169" s="201"/>
      <c r="FF169" s="201"/>
      <c r="FG169" s="201"/>
      <c r="FH169" s="201"/>
      <c r="FI169" s="201"/>
      <c r="FJ169" s="201"/>
      <c r="FK169" s="201"/>
      <c r="FL169" s="201"/>
      <c r="FM169" s="201"/>
      <c r="FN169" s="201"/>
      <c r="FO169" s="201"/>
      <c r="FP169" s="201"/>
      <c r="FQ169" s="201"/>
      <c r="FR169" s="201"/>
      <c r="FS169" s="201"/>
      <c r="FT169" s="201"/>
      <c r="FU169" s="201"/>
      <c r="FV169" s="201"/>
      <c r="FW169" s="201"/>
      <c r="FX169" s="201"/>
      <c r="FY169" s="201"/>
      <c r="FZ169" s="201"/>
      <c r="GA169" s="201"/>
      <c r="GB169" s="201"/>
      <c r="GC169" s="201"/>
      <c r="GD169" s="201"/>
      <c r="GE169" s="201"/>
      <c r="GF169" s="201"/>
      <c r="GG169" s="201"/>
      <c r="GH169" s="201"/>
      <c r="GI169" s="201"/>
      <c r="GJ169" s="201"/>
      <c r="GK169" s="201"/>
      <c r="GL169" s="201"/>
      <c r="GM169" s="201"/>
      <c r="GN169" s="201"/>
      <c r="GO169" s="201"/>
      <c r="GP169" s="201"/>
      <c r="GQ169" s="201"/>
      <c r="GR169" s="201"/>
      <c r="GS169" s="201"/>
      <c r="GT169" s="201"/>
      <c r="GU169" s="201"/>
      <c r="GV169" s="201"/>
      <c r="GW169" s="201"/>
      <c r="GX169" s="201"/>
      <c r="GY169" s="201"/>
      <c r="GZ169" s="201"/>
      <c r="HA169" s="201"/>
      <c r="HB169" s="201"/>
      <c r="HC169" s="201"/>
      <c r="HD169" s="201"/>
      <c r="HE169" s="201"/>
      <c r="HF169" s="201"/>
      <c r="HG169" s="201"/>
      <c r="HH169" s="201"/>
      <c r="HI169" s="201"/>
      <c r="HJ169" s="201"/>
      <c r="HK169" s="201"/>
      <c r="HL169" s="201"/>
      <c r="HM169" s="201"/>
      <c r="HN169" s="201"/>
      <c r="HO169" s="201"/>
      <c r="HP169" s="201"/>
      <c r="HQ169" s="201"/>
      <c r="HR169" s="201"/>
      <c r="HS169" s="201"/>
    </row>
    <row r="170" spans="1:227" s="202" customFormat="1" ht="9.75" customHeight="1" hidden="1">
      <c r="A170" s="207" t="s">
        <v>2233</v>
      </c>
      <c r="B170" s="207"/>
      <c r="C170" s="208" t="s">
        <v>622</v>
      </c>
      <c r="D170" s="209" t="s">
        <v>1946</v>
      </c>
      <c r="E170" s="210">
        <v>19000</v>
      </c>
      <c r="F170" s="210">
        <v>19500</v>
      </c>
      <c r="G170" s="210">
        <v>20200</v>
      </c>
      <c r="H170" s="210">
        <v>20800</v>
      </c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  <c r="AV170" s="201"/>
      <c r="AW170" s="201"/>
      <c r="AX170" s="201"/>
      <c r="AY170" s="201"/>
      <c r="AZ170" s="201"/>
      <c r="BA170" s="201"/>
      <c r="BB170" s="201"/>
      <c r="BC170" s="201"/>
      <c r="BD170" s="201"/>
      <c r="BE170" s="201"/>
      <c r="BF170" s="201"/>
      <c r="BG170" s="201"/>
      <c r="BH170" s="201"/>
      <c r="BI170" s="201"/>
      <c r="BJ170" s="201"/>
      <c r="BK170" s="201"/>
      <c r="BL170" s="201"/>
      <c r="BM170" s="201"/>
      <c r="BN170" s="201"/>
      <c r="BO170" s="201"/>
      <c r="BP170" s="201"/>
      <c r="BQ170" s="201"/>
      <c r="BR170" s="201"/>
      <c r="BS170" s="201"/>
      <c r="BT170" s="201"/>
      <c r="BU170" s="201"/>
      <c r="BV170" s="201"/>
      <c r="BW170" s="201"/>
      <c r="BX170" s="201"/>
      <c r="BY170" s="201"/>
      <c r="BZ170" s="201"/>
      <c r="CA170" s="201"/>
      <c r="CB170" s="201"/>
      <c r="CC170" s="201"/>
      <c r="CD170" s="201"/>
      <c r="CE170" s="201"/>
      <c r="CF170" s="201"/>
      <c r="CG170" s="201"/>
      <c r="CH170" s="201"/>
      <c r="CI170" s="201"/>
      <c r="CJ170" s="201"/>
      <c r="CK170" s="201"/>
      <c r="CL170" s="201"/>
      <c r="CM170" s="201"/>
      <c r="CN170" s="201"/>
      <c r="CO170" s="201"/>
      <c r="CP170" s="201"/>
      <c r="CQ170" s="201"/>
      <c r="CR170" s="201"/>
      <c r="CS170" s="201"/>
      <c r="CT170" s="201"/>
      <c r="CU170" s="201"/>
      <c r="CV170" s="201"/>
      <c r="CW170" s="201"/>
      <c r="CX170" s="201"/>
      <c r="CY170" s="201"/>
      <c r="CZ170" s="201"/>
      <c r="DA170" s="201"/>
      <c r="DB170" s="201"/>
      <c r="DC170" s="201"/>
      <c r="DD170" s="201"/>
      <c r="DE170" s="201"/>
      <c r="DF170" s="201"/>
      <c r="DG170" s="201"/>
      <c r="DH170" s="201"/>
      <c r="DI170" s="201"/>
      <c r="DJ170" s="201"/>
      <c r="DK170" s="201"/>
      <c r="DL170" s="201"/>
      <c r="DM170" s="201"/>
      <c r="DN170" s="201"/>
      <c r="DO170" s="201"/>
      <c r="DP170" s="201"/>
      <c r="DQ170" s="201"/>
      <c r="DR170" s="201"/>
      <c r="DS170" s="201"/>
      <c r="DT170" s="201"/>
      <c r="DU170" s="201"/>
      <c r="DV170" s="201"/>
      <c r="DW170" s="201"/>
      <c r="DX170" s="201"/>
      <c r="DY170" s="201"/>
      <c r="DZ170" s="201"/>
      <c r="EA170" s="201"/>
      <c r="EB170" s="201"/>
      <c r="EC170" s="201"/>
      <c r="ED170" s="201"/>
      <c r="EE170" s="201"/>
      <c r="EF170" s="201"/>
      <c r="EG170" s="201"/>
      <c r="EH170" s="201"/>
      <c r="EI170" s="201"/>
      <c r="EJ170" s="201"/>
      <c r="EK170" s="201"/>
      <c r="EL170" s="201"/>
      <c r="EM170" s="201"/>
      <c r="EN170" s="201"/>
      <c r="EO170" s="201"/>
      <c r="EP170" s="201"/>
      <c r="EQ170" s="201"/>
      <c r="ER170" s="201"/>
      <c r="ES170" s="201"/>
      <c r="ET170" s="201"/>
      <c r="EU170" s="201"/>
      <c r="EV170" s="201"/>
      <c r="EW170" s="201"/>
      <c r="EX170" s="201"/>
      <c r="EY170" s="201"/>
      <c r="EZ170" s="201"/>
      <c r="FA170" s="201"/>
      <c r="FB170" s="201"/>
      <c r="FC170" s="201"/>
      <c r="FD170" s="201"/>
      <c r="FE170" s="201"/>
      <c r="FF170" s="201"/>
      <c r="FG170" s="201"/>
      <c r="FH170" s="201"/>
      <c r="FI170" s="201"/>
      <c r="FJ170" s="201"/>
      <c r="FK170" s="201"/>
      <c r="FL170" s="201"/>
      <c r="FM170" s="201"/>
      <c r="FN170" s="201"/>
      <c r="FO170" s="201"/>
      <c r="FP170" s="201"/>
      <c r="FQ170" s="201"/>
      <c r="FR170" s="201"/>
      <c r="FS170" s="201"/>
      <c r="FT170" s="201"/>
      <c r="FU170" s="201"/>
      <c r="FV170" s="201"/>
      <c r="FW170" s="201"/>
      <c r="FX170" s="201"/>
      <c r="FY170" s="201"/>
      <c r="FZ170" s="201"/>
      <c r="GA170" s="201"/>
      <c r="GB170" s="201"/>
      <c r="GC170" s="201"/>
      <c r="GD170" s="201"/>
      <c r="GE170" s="201"/>
      <c r="GF170" s="201"/>
      <c r="GG170" s="201"/>
      <c r="GH170" s="201"/>
      <c r="GI170" s="201"/>
      <c r="GJ170" s="201"/>
      <c r="GK170" s="201"/>
      <c r="GL170" s="201"/>
      <c r="GM170" s="201"/>
      <c r="GN170" s="201"/>
      <c r="GO170" s="201"/>
      <c r="GP170" s="201"/>
      <c r="GQ170" s="201"/>
      <c r="GR170" s="201"/>
      <c r="GS170" s="201"/>
      <c r="GT170" s="201"/>
      <c r="GU170" s="201"/>
      <c r="GV170" s="201"/>
      <c r="GW170" s="201"/>
      <c r="GX170" s="201"/>
      <c r="GY170" s="201"/>
      <c r="GZ170" s="201"/>
      <c r="HA170" s="201"/>
      <c r="HB170" s="201"/>
      <c r="HC170" s="201"/>
      <c r="HD170" s="201"/>
      <c r="HE170" s="201"/>
      <c r="HF170" s="201"/>
      <c r="HG170" s="201"/>
      <c r="HH170" s="201"/>
      <c r="HI170" s="201"/>
      <c r="HJ170" s="201"/>
      <c r="HK170" s="201"/>
      <c r="HL170" s="201"/>
      <c r="HM170" s="201"/>
      <c r="HN170" s="201"/>
      <c r="HO170" s="201"/>
      <c r="HP170" s="201"/>
      <c r="HQ170" s="201"/>
      <c r="HR170" s="201"/>
      <c r="HS170" s="201"/>
    </row>
    <row r="171" spans="1:227" s="202" customFormat="1" ht="9.75" customHeight="1" hidden="1">
      <c r="A171" s="207" t="s">
        <v>2233</v>
      </c>
      <c r="B171" s="207"/>
      <c r="C171" s="208" t="s">
        <v>626</v>
      </c>
      <c r="D171" s="209" t="s">
        <v>104</v>
      </c>
      <c r="E171" s="210">
        <v>110000</v>
      </c>
      <c r="F171" s="210">
        <v>113300</v>
      </c>
      <c r="G171" s="210">
        <v>116700</v>
      </c>
      <c r="H171" s="210">
        <v>120200</v>
      </c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  <c r="AZ171" s="201"/>
      <c r="BA171" s="201"/>
      <c r="BB171" s="201"/>
      <c r="BC171" s="201"/>
      <c r="BD171" s="201"/>
      <c r="BE171" s="201"/>
      <c r="BF171" s="201"/>
      <c r="BG171" s="201"/>
      <c r="BH171" s="201"/>
      <c r="BI171" s="201"/>
      <c r="BJ171" s="201"/>
      <c r="BK171" s="201"/>
      <c r="BL171" s="201"/>
      <c r="BM171" s="201"/>
      <c r="BN171" s="201"/>
      <c r="BO171" s="201"/>
      <c r="BP171" s="201"/>
      <c r="BQ171" s="201"/>
      <c r="BR171" s="201"/>
      <c r="BS171" s="201"/>
      <c r="BT171" s="201"/>
      <c r="BU171" s="201"/>
      <c r="BV171" s="201"/>
      <c r="BW171" s="201"/>
      <c r="BX171" s="201"/>
      <c r="BY171" s="201"/>
      <c r="BZ171" s="201"/>
      <c r="CA171" s="201"/>
      <c r="CB171" s="201"/>
      <c r="CC171" s="201"/>
      <c r="CD171" s="201"/>
      <c r="CE171" s="201"/>
      <c r="CF171" s="201"/>
      <c r="CG171" s="201"/>
      <c r="CH171" s="201"/>
      <c r="CI171" s="201"/>
      <c r="CJ171" s="201"/>
      <c r="CK171" s="201"/>
      <c r="CL171" s="201"/>
      <c r="CM171" s="201"/>
      <c r="CN171" s="201"/>
      <c r="CO171" s="201"/>
      <c r="CP171" s="201"/>
      <c r="CQ171" s="201"/>
      <c r="CR171" s="201"/>
      <c r="CS171" s="201"/>
      <c r="CT171" s="201"/>
      <c r="CU171" s="201"/>
      <c r="CV171" s="201"/>
      <c r="CW171" s="201"/>
      <c r="CX171" s="201"/>
      <c r="CY171" s="201"/>
      <c r="CZ171" s="201"/>
      <c r="DA171" s="201"/>
      <c r="DB171" s="201"/>
      <c r="DC171" s="201"/>
      <c r="DD171" s="201"/>
      <c r="DE171" s="201"/>
      <c r="DF171" s="201"/>
      <c r="DG171" s="201"/>
      <c r="DH171" s="201"/>
      <c r="DI171" s="201"/>
      <c r="DJ171" s="201"/>
      <c r="DK171" s="201"/>
      <c r="DL171" s="201"/>
      <c r="DM171" s="201"/>
      <c r="DN171" s="201"/>
      <c r="DO171" s="201"/>
      <c r="DP171" s="201"/>
      <c r="DQ171" s="201"/>
      <c r="DR171" s="201"/>
      <c r="DS171" s="201"/>
      <c r="DT171" s="201"/>
      <c r="DU171" s="201"/>
      <c r="DV171" s="201"/>
      <c r="DW171" s="201"/>
      <c r="DX171" s="201"/>
      <c r="DY171" s="201"/>
      <c r="DZ171" s="201"/>
      <c r="EA171" s="201"/>
      <c r="EB171" s="201"/>
      <c r="EC171" s="201"/>
      <c r="ED171" s="201"/>
      <c r="EE171" s="201"/>
      <c r="EF171" s="201"/>
      <c r="EG171" s="201"/>
      <c r="EH171" s="201"/>
      <c r="EI171" s="201"/>
      <c r="EJ171" s="201"/>
      <c r="EK171" s="201"/>
      <c r="EL171" s="201"/>
      <c r="EM171" s="201"/>
      <c r="EN171" s="201"/>
      <c r="EO171" s="201"/>
      <c r="EP171" s="201"/>
      <c r="EQ171" s="201"/>
      <c r="ER171" s="201"/>
      <c r="ES171" s="201"/>
      <c r="ET171" s="201"/>
      <c r="EU171" s="201"/>
      <c r="EV171" s="201"/>
      <c r="EW171" s="201"/>
      <c r="EX171" s="201"/>
      <c r="EY171" s="201"/>
      <c r="EZ171" s="201"/>
      <c r="FA171" s="201"/>
      <c r="FB171" s="201"/>
      <c r="FC171" s="201"/>
      <c r="FD171" s="201"/>
      <c r="FE171" s="201"/>
      <c r="FF171" s="201"/>
      <c r="FG171" s="201"/>
      <c r="FH171" s="201"/>
      <c r="FI171" s="201"/>
      <c r="FJ171" s="201"/>
      <c r="FK171" s="201"/>
      <c r="FL171" s="201"/>
      <c r="FM171" s="201"/>
      <c r="FN171" s="201"/>
      <c r="FO171" s="201"/>
      <c r="FP171" s="201"/>
      <c r="FQ171" s="201"/>
      <c r="FR171" s="201"/>
      <c r="FS171" s="201"/>
      <c r="FT171" s="201"/>
      <c r="FU171" s="201"/>
      <c r="FV171" s="201"/>
      <c r="FW171" s="201"/>
      <c r="FX171" s="201"/>
      <c r="FY171" s="201"/>
      <c r="FZ171" s="201"/>
      <c r="GA171" s="201"/>
      <c r="GB171" s="201"/>
      <c r="GC171" s="201"/>
      <c r="GD171" s="201"/>
      <c r="GE171" s="201"/>
      <c r="GF171" s="201"/>
      <c r="GG171" s="201"/>
      <c r="GH171" s="201"/>
      <c r="GI171" s="201"/>
      <c r="GJ171" s="201"/>
      <c r="GK171" s="201"/>
      <c r="GL171" s="201"/>
      <c r="GM171" s="201"/>
      <c r="GN171" s="201"/>
      <c r="GO171" s="201"/>
      <c r="GP171" s="201"/>
      <c r="GQ171" s="201"/>
      <c r="GR171" s="201"/>
      <c r="GS171" s="201"/>
      <c r="GT171" s="201"/>
      <c r="GU171" s="201"/>
      <c r="GV171" s="201"/>
      <c r="GW171" s="201"/>
      <c r="GX171" s="201"/>
      <c r="GY171" s="201"/>
      <c r="GZ171" s="201"/>
      <c r="HA171" s="201"/>
      <c r="HB171" s="201"/>
      <c r="HC171" s="201"/>
      <c r="HD171" s="201"/>
      <c r="HE171" s="201"/>
      <c r="HF171" s="201"/>
      <c r="HG171" s="201"/>
      <c r="HH171" s="201"/>
      <c r="HI171" s="201"/>
      <c r="HJ171" s="201"/>
      <c r="HK171" s="201"/>
      <c r="HL171" s="201"/>
      <c r="HM171" s="201"/>
      <c r="HN171" s="201"/>
      <c r="HO171" s="201"/>
      <c r="HP171" s="201"/>
      <c r="HQ171" s="201"/>
      <c r="HR171" s="201"/>
      <c r="HS171" s="201"/>
    </row>
    <row r="172" spans="1:227" s="202" customFormat="1" ht="9.75" customHeight="1" hidden="1">
      <c r="A172" s="207" t="s">
        <v>2233</v>
      </c>
      <c r="B172" s="207"/>
      <c r="C172" s="208" t="s">
        <v>628</v>
      </c>
      <c r="D172" s="209" t="s">
        <v>105</v>
      </c>
      <c r="E172" s="210">
        <v>11000</v>
      </c>
      <c r="F172" s="210">
        <v>11400</v>
      </c>
      <c r="G172" s="210">
        <v>11700</v>
      </c>
      <c r="H172" s="210">
        <v>12000</v>
      </c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  <c r="AZ172" s="201"/>
      <c r="BA172" s="201"/>
      <c r="BB172" s="201"/>
      <c r="BC172" s="201"/>
      <c r="BD172" s="201"/>
      <c r="BE172" s="201"/>
      <c r="BF172" s="201"/>
      <c r="BG172" s="201"/>
      <c r="BH172" s="201"/>
      <c r="BI172" s="201"/>
      <c r="BJ172" s="201"/>
      <c r="BK172" s="201"/>
      <c r="BL172" s="201"/>
      <c r="BM172" s="201"/>
      <c r="BN172" s="201"/>
      <c r="BO172" s="201"/>
      <c r="BP172" s="201"/>
      <c r="BQ172" s="201"/>
      <c r="BR172" s="201"/>
      <c r="BS172" s="201"/>
      <c r="BT172" s="201"/>
      <c r="BU172" s="201"/>
      <c r="BV172" s="201"/>
      <c r="BW172" s="201"/>
      <c r="BX172" s="201"/>
      <c r="BY172" s="201"/>
      <c r="BZ172" s="201"/>
      <c r="CA172" s="201"/>
      <c r="CB172" s="201"/>
      <c r="CC172" s="201"/>
      <c r="CD172" s="201"/>
      <c r="CE172" s="201"/>
      <c r="CF172" s="201"/>
      <c r="CG172" s="201"/>
      <c r="CH172" s="201"/>
      <c r="CI172" s="201"/>
      <c r="CJ172" s="201"/>
      <c r="CK172" s="201"/>
      <c r="CL172" s="201"/>
      <c r="CM172" s="201"/>
      <c r="CN172" s="201"/>
      <c r="CO172" s="201"/>
      <c r="CP172" s="201"/>
      <c r="CQ172" s="201"/>
      <c r="CR172" s="201"/>
      <c r="CS172" s="201"/>
      <c r="CT172" s="201"/>
      <c r="CU172" s="201"/>
      <c r="CV172" s="201"/>
      <c r="CW172" s="201"/>
      <c r="CX172" s="201"/>
      <c r="CY172" s="201"/>
      <c r="CZ172" s="201"/>
      <c r="DA172" s="201"/>
      <c r="DB172" s="201"/>
      <c r="DC172" s="201"/>
      <c r="DD172" s="201"/>
      <c r="DE172" s="201"/>
      <c r="DF172" s="201"/>
      <c r="DG172" s="201"/>
      <c r="DH172" s="201"/>
      <c r="DI172" s="201"/>
      <c r="DJ172" s="201"/>
      <c r="DK172" s="201"/>
      <c r="DL172" s="201"/>
      <c r="DM172" s="201"/>
      <c r="DN172" s="201"/>
      <c r="DO172" s="201"/>
      <c r="DP172" s="201"/>
      <c r="DQ172" s="201"/>
      <c r="DR172" s="201"/>
      <c r="DS172" s="201"/>
      <c r="DT172" s="201"/>
      <c r="DU172" s="201"/>
      <c r="DV172" s="201"/>
      <c r="DW172" s="201"/>
      <c r="DX172" s="201"/>
      <c r="DY172" s="201"/>
      <c r="DZ172" s="201"/>
      <c r="EA172" s="201"/>
      <c r="EB172" s="201"/>
      <c r="EC172" s="201"/>
      <c r="ED172" s="201"/>
      <c r="EE172" s="201"/>
      <c r="EF172" s="201"/>
      <c r="EG172" s="201"/>
      <c r="EH172" s="201"/>
      <c r="EI172" s="201"/>
      <c r="EJ172" s="201"/>
      <c r="EK172" s="201"/>
      <c r="EL172" s="201"/>
      <c r="EM172" s="201"/>
      <c r="EN172" s="201"/>
      <c r="EO172" s="201"/>
      <c r="EP172" s="201"/>
      <c r="EQ172" s="201"/>
      <c r="ER172" s="201"/>
      <c r="ES172" s="201"/>
      <c r="ET172" s="201"/>
      <c r="EU172" s="201"/>
      <c r="EV172" s="201"/>
      <c r="EW172" s="201"/>
      <c r="EX172" s="201"/>
      <c r="EY172" s="201"/>
      <c r="EZ172" s="201"/>
      <c r="FA172" s="201"/>
      <c r="FB172" s="201"/>
      <c r="FC172" s="201"/>
      <c r="FD172" s="201"/>
      <c r="FE172" s="201"/>
      <c r="FF172" s="201"/>
      <c r="FG172" s="201"/>
      <c r="FH172" s="201"/>
      <c r="FI172" s="201"/>
      <c r="FJ172" s="201"/>
      <c r="FK172" s="201"/>
      <c r="FL172" s="201"/>
      <c r="FM172" s="201"/>
      <c r="FN172" s="201"/>
      <c r="FO172" s="201"/>
      <c r="FP172" s="201"/>
      <c r="FQ172" s="201"/>
      <c r="FR172" s="201"/>
      <c r="FS172" s="201"/>
      <c r="FT172" s="201"/>
      <c r="FU172" s="201"/>
      <c r="FV172" s="201"/>
      <c r="FW172" s="201"/>
      <c r="FX172" s="201"/>
      <c r="FY172" s="201"/>
      <c r="FZ172" s="201"/>
      <c r="GA172" s="201"/>
      <c r="GB172" s="201"/>
      <c r="GC172" s="201"/>
      <c r="GD172" s="201"/>
      <c r="GE172" s="201"/>
      <c r="GF172" s="201"/>
      <c r="GG172" s="201"/>
      <c r="GH172" s="201"/>
      <c r="GI172" s="201"/>
      <c r="GJ172" s="201"/>
      <c r="GK172" s="201"/>
      <c r="GL172" s="201"/>
      <c r="GM172" s="201"/>
      <c r="GN172" s="201"/>
      <c r="GO172" s="201"/>
      <c r="GP172" s="201"/>
      <c r="GQ172" s="201"/>
      <c r="GR172" s="201"/>
      <c r="GS172" s="201"/>
      <c r="GT172" s="201"/>
      <c r="GU172" s="201"/>
      <c r="GV172" s="201"/>
      <c r="GW172" s="201"/>
      <c r="GX172" s="201"/>
      <c r="GY172" s="201"/>
      <c r="GZ172" s="201"/>
      <c r="HA172" s="201"/>
      <c r="HB172" s="201"/>
      <c r="HC172" s="201"/>
      <c r="HD172" s="201"/>
      <c r="HE172" s="201"/>
      <c r="HF172" s="201"/>
      <c r="HG172" s="201"/>
      <c r="HH172" s="201"/>
      <c r="HI172" s="201"/>
      <c r="HJ172" s="201"/>
      <c r="HK172" s="201"/>
      <c r="HL172" s="201"/>
      <c r="HM172" s="201"/>
      <c r="HN172" s="201"/>
      <c r="HO172" s="201"/>
      <c r="HP172" s="201"/>
      <c r="HQ172" s="201"/>
      <c r="HR172" s="201"/>
      <c r="HS172" s="201"/>
    </row>
    <row r="173" spans="1:227" s="202" customFormat="1" ht="9.75" customHeight="1" hidden="1">
      <c r="A173" s="207" t="s">
        <v>2233</v>
      </c>
      <c r="B173" s="207"/>
      <c r="C173" s="208" t="s">
        <v>630</v>
      </c>
      <c r="D173" s="209" t="s">
        <v>106</v>
      </c>
      <c r="E173" s="210">
        <v>8500</v>
      </c>
      <c r="F173" s="210">
        <v>8800</v>
      </c>
      <c r="G173" s="210">
        <v>9000</v>
      </c>
      <c r="H173" s="210">
        <v>9300</v>
      </c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  <c r="AZ173" s="201"/>
      <c r="BA173" s="201"/>
      <c r="BB173" s="201"/>
      <c r="BC173" s="201"/>
      <c r="BD173" s="201"/>
      <c r="BE173" s="201"/>
      <c r="BF173" s="201"/>
      <c r="BG173" s="201"/>
      <c r="BH173" s="201"/>
      <c r="BI173" s="201"/>
      <c r="BJ173" s="201"/>
      <c r="BK173" s="201"/>
      <c r="BL173" s="201"/>
      <c r="BM173" s="201"/>
      <c r="BN173" s="201"/>
      <c r="BO173" s="201"/>
      <c r="BP173" s="201"/>
      <c r="BQ173" s="201"/>
      <c r="BR173" s="201"/>
      <c r="BS173" s="201"/>
      <c r="BT173" s="201"/>
      <c r="BU173" s="201"/>
      <c r="BV173" s="201"/>
      <c r="BW173" s="201"/>
      <c r="BX173" s="201"/>
      <c r="BY173" s="201"/>
      <c r="BZ173" s="201"/>
      <c r="CA173" s="201"/>
      <c r="CB173" s="201"/>
      <c r="CC173" s="201"/>
      <c r="CD173" s="201"/>
      <c r="CE173" s="201"/>
      <c r="CF173" s="201"/>
      <c r="CG173" s="201"/>
      <c r="CH173" s="201"/>
      <c r="CI173" s="201"/>
      <c r="CJ173" s="201"/>
      <c r="CK173" s="201"/>
      <c r="CL173" s="201"/>
      <c r="CM173" s="201"/>
      <c r="CN173" s="201"/>
      <c r="CO173" s="201"/>
      <c r="CP173" s="201"/>
      <c r="CQ173" s="201"/>
      <c r="CR173" s="201"/>
      <c r="CS173" s="201"/>
      <c r="CT173" s="201"/>
      <c r="CU173" s="201"/>
      <c r="CV173" s="201"/>
      <c r="CW173" s="201"/>
      <c r="CX173" s="201"/>
      <c r="CY173" s="201"/>
      <c r="CZ173" s="201"/>
      <c r="DA173" s="201"/>
      <c r="DB173" s="201"/>
      <c r="DC173" s="201"/>
      <c r="DD173" s="201"/>
      <c r="DE173" s="201"/>
      <c r="DF173" s="201"/>
      <c r="DG173" s="201"/>
      <c r="DH173" s="201"/>
      <c r="DI173" s="201"/>
      <c r="DJ173" s="201"/>
      <c r="DK173" s="201"/>
      <c r="DL173" s="201"/>
      <c r="DM173" s="201"/>
      <c r="DN173" s="201"/>
      <c r="DO173" s="201"/>
      <c r="DP173" s="201"/>
      <c r="DQ173" s="201"/>
      <c r="DR173" s="201"/>
      <c r="DS173" s="201"/>
      <c r="DT173" s="201"/>
      <c r="DU173" s="201"/>
      <c r="DV173" s="201"/>
      <c r="DW173" s="201"/>
      <c r="DX173" s="201"/>
      <c r="DY173" s="201"/>
      <c r="DZ173" s="201"/>
      <c r="EA173" s="201"/>
      <c r="EB173" s="201"/>
      <c r="EC173" s="201"/>
      <c r="ED173" s="201"/>
      <c r="EE173" s="201"/>
      <c r="EF173" s="201"/>
      <c r="EG173" s="201"/>
      <c r="EH173" s="201"/>
      <c r="EI173" s="201"/>
      <c r="EJ173" s="201"/>
      <c r="EK173" s="201"/>
      <c r="EL173" s="201"/>
      <c r="EM173" s="201"/>
      <c r="EN173" s="201"/>
      <c r="EO173" s="201"/>
      <c r="EP173" s="201"/>
      <c r="EQ173" s="201"/>
      <c r="ER173" s="201"/>
      <c r="ES173" s="201"/>
      <c r="ET173" s="201"/>
      <c r="EU173" s="201"/>
      <c r="EV173" s="201"/>
      <c r="EW173" s="201"/>
      <c r="EX173" s="201"/>
      <c r="EY173" s="201"/>
      <c r="EZ173" s="201"/>
      <c r="FA173" s="201"/>
      <c r="FB173" s="201"/>
      <c r="FC173" s="201"/>
      <c r="FD173" s="201"/>
      <c r="FE173" s="201"/>
      <c r="FF173" s="201"/>
      <c r="FG173" s="201"/>
      <c r="FH173" s="201"/>
      <c r="FI173" s="201"/>
      <c r="FJ173" s="201"/>
      <c r="FK173" s="201"/>
      <c r="FL173" s="201"/>
      <c r="FM173" s="201"/>
      <c r="FN173" s="201"/>
      <c r="FO173" s="201"/>
      <c r="FP173" s="201"/>
      <c r="FQ173" s="201"/>
      <c r="FR173" s="201"/>
      <c r="FS173" s="201"/>
      <c r="FT173" s="201"/>
      <c r="FU173" s="201"/>
      <c r="FV173" s="201"/>
      <c r="FW173" s="201"/>
      <c r="FX173" s="201"/>
      <c r="FY173" s="201"/>
      <c r="FZ173" s="201"/>
      <c r="GA173" s="201"/>
      <c r="GB173" s="201"/>
      <c r="GC173" s="201"/>
      <c r="GD173" s="201"/>
      <c r="GE173" s="201"/>
      <c r="GF173" s="201"/>
      <c r="GG173" s="201"/>
      <c r="GH173" s="201"/>
      <c r="GI173" s="201"/>
      <c r="GJ173" s="201"/>
      <c r="GK173" s="201"/>
      <c r="GL173" s="201"/>
      <c r="GM173" s="201"/>
      <c r="GN173" s="201"/>
      <c r="GO173" s="201"/>
      <c r="GP173" s="201"/>
      <c r="GQ173" s="201"/>
      <c r="GR173" s="201"/>
      <c r="GS173" s="201"/>
      <c r="GT173" s="201"/>
      <c r="GU173" s="201"/>
      <c r="GV173" s="201"/>
      <c r="GW173" s="201"/>
      <c r="GX173" s="201"/>
      <c r="GY173" s="201"/>
      <c r="GZ173" s="201"/>
      <c r="HA173" s="201"/>
      <c r="HB173" s="201"/>
      <c r="HC173" s="201"/>
      <c r="HD173" s="201"/>
      <c r="HE173" s="201"/>
      <c r="HF173" s="201"/>
      <c r="HG173" s="201"/>
      <c r="HH173" s="201"/>
      <c r="HI173" s="201"/>
      <c r="HJ173" s="201"/>
      <c r="HK173" s="201"/>
      <c r="HL173" s="201"/>
      <c r="HM173" s="201"/>
      <c r="HN173" s="201"/>
      <c r="HO173" s="201"/>
      <c r="HP173" s="201"/>
      <c r="HQ173" s="201"/>
      <c r="HR173" s="201"/>
      <c r="HS173" s="201"/>
    </row>
    <row r="174" spans="1:227" s="202" customFormat="1" ht="9.75" customHeight="1" hidden="1">
      <c r="A174" s="207" t="s">
        <v>2233</v>
      </c>
      <c r="B174" s="207"/>
      <c r="C174" s="208" t="s">
        <v>637</v>
      </c>
      <c r="D174" s="209" t="s">
        <v>110</v>
      </c>
      <c r="E174" s="210">
        <v>8000</v>
      </c>
      <c r="F174" s="210">
        <v>8300</v>
      </c>
      <c r="G174" s="210">
        <v>8500</v>
      </c>
      <c r="H174" s="210">
        <v>8800</v>
      </c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01"/>
      <c r="AU174" s="201"/>
      <c r="AV174" s="201"/>
      <c r="AW174" s="201"/>
      <c r="AX174" s="201"/>
      <c r="AY174" s="201"/>
      <c r="AZ174" s="201"/>
      <c r="BA174" s="201"/>
      <c r="BB174" s="201"/>
      <c r="BC174" s="201"/>
      <c r="BD174" s="201"/>
      <c r="BE174" s="201"/>
      <c r="BF174" s="201"/>
      <c r="BG174" s="201"/>
      <c r="BH174" s="201"/>
      <c r="BI174" s="201"/>
      <c r="BJ174" s="201"/>
      <c r="BK174" s="201"/>
      <c r="BL174" s="201"/>
      <c r="BM174" s="201"/>
      <c r="BN174" s="201"/>
      <c r="BO174" s="201"/>
      <c r="BP174" s="201"/>
      <c r="BQ174" s="201"/>
      <c r="BR174" s="201"/>
      <c r="BS174" s="201"/>
      <c r="BT174" s="201"/>
      <c r="BU174" s="201"/>
      <c r="BV174" s="201"/>
      <c r="BW174" s="201"/>
      <c r="BX174" s="201"/>
      <c r="BY174" s="201"/>
      <c r="BZ174" s="201"/>
      <c r="CA174" s="201"/>
      <c r="CB174" s="201"/>
      <c r="CC174" s="201"/>
      <c r="CD174" s="201"/>
      <c r="CE174" s="201"/>
      <c r="CF174" s="201"/>
      <c r="CG174" s="201"/>
      <c r="CH174" s="201"/>
      <c r="CI174" s="201"/>
      <c r="CJ174" s="201"/>
      <c r="CK174" s="201"/>
      <c r="CL174" s="201"/>
      <c r="CM174" s="201"/>
      <c r="CN174" s="201"/>
      <c r="CO174" s="201"/>
      <c r="CP174" s="201"/>
      <c r="CQ174" s="201"/>
      <c r="CR174" s="201"/>
      <c r="CS174" s="201"/>
      <c r="CT174" s="201"/>
      <c r="CU174" s="201"/>
      <c r="CV174" s="201"/>
      <c r="CW174" s="201"/>
      <c r="CX174" s="201"/>
      <c r="CY174" s="201"/>
      <c r="CZ174" s="201"/>
      <c r="DA174" s="201"/>
      <c r="DB174" s="201"/>
      <c r="DC174" s="201"/>
      <c r="DD174" s="201"/>
      <c r="DE174" s="201"/>
      <c r="DF174" s="201"/>
      <c r="DG174" s="201"/>
      <c r="DH174" s="201"/>
      <c r="DI174" s="201"/>
      <c r="DJ174" s="201"/>
      <c r="DK174" s="201"/>
      <c r="DL174" s="201"/>
      <c r="DM174" s="201"/>
      <c r="DN174" s="201"/>
      <c r="DO174" s="201"/>
      <c r="DP174" s="201"/>
      <c r="DQ174" s="201"/>
      <c r="DR174" s="201"/>
      <c r="DS174" s="201"/>
      <c r="DT174" s="201"/>
      <c r="DU174" s="201"/>
      <c r="DV174" s="201"/>
      <c r="DW174" s="201"/>
      <c r="DX174" s="201"/>
      <c r="DY174" s="201"/>
      <c r="DZ174" s="201"/>
      <c r="EA174" s="201"/>
      <c r="EB174" s="201"/>
      <c r="EC174" s="201"/>
      <c r="ED174" s="201"/>
      <c r="EE174" s="201"/>
      <c r="EF174" s="201"/>
      <c r="EG174" s="201"/>
      <c r="EH174" s="201"/>
      <c r="EI174" s="201"/>
      <c r="EJ174" s="201"/>
      <c r="EK174" s="201"/>
      <c r="EL174" s="201"/>
      <c r="EM174" s="201"/>
      <c r="EN174" s="201"/>
      <c r="EO174" s="201"/>
      <c r="EP174" s="201"/>
      <c r="EQ174" s="201"/>
      <c r="ER174" s="201"/>
      <c r="ES174" s="201"/>
      <c r="ET174" s="201"/>
      <c r="EU174" s="201"/>
      <c r="EV174" s="201"/>
      <c r="EW174" s="201"/>
      <c r="EX174" s="201"/>
      <c r="EY174" s="201"/>
      <c r="EZ174" s="201"/>
      <c r="FA174" s="201"/>
      <c r="FB174" s="201"/>
      <c r="FC174" s="201"/>
      <c r="FD174" s="201"/>
      <c r="FE174" s="201"/>
      <c r="FF174" s="201"/>
      <c r="FG174" s="201"/>
      <c r="FH174" s="201"/>
      <c r="FI174" s="201"/>
      <c r="FJ174" s="201"/>
      <c r="FK174" s="201"/>
      <c r="FL174" s="201"/>
      <c r="FM174" s="201"/>
      <c r="FN174" s="201"/>
      <c r="FO174" s="201"/>
      <c r="FP174" s="201"/>
      <c r="FQ174" s="201"/>
      <c r="FR174" s="201"/>
      <c r="FS174" s="201"/>
      <c r="FT174" s="201"/>
      <c r="FU174" s="201"/>
      <c r="FV174" s="201"/>
      <c r="FW174" s="201"/>
      <c r="FX174" s="201"/>
      <c r="FY174" s="201"/>
      <c r="FZ174" s="201"/>
      <c r="GA174" s="201"/>
      <c r="GB174" s="201"/>
      <c r="GC174" s="201"/>
      <c r="GD174" s="201"/>
      <c r="GE174" s="201"/>
      <c r="GF174" s="201"/>
      <c r="GG174" s="201"/>
      <c r="GH174" s="201"/>
      <c r="GI174" s="201"/>
      <c r="GJ174" s="201"/>
      <c r="GK174" s="201"/>
      <c r="GL174" s="201"/>
      <c r="GM174" s="201"/>
      <c r="GN174" s="201"/>
      <c r="GO174" s="201"/>
      <c r="GP174" s="201"/>
      <c r="GQ174" s="201"/>
      <c r="GR174" s="201"/>
      <c r="GS174" s="201"/>
      <c r="GT174" s="201"/>
      <c r="GU174" s="201"/>
      <c r="GV174" s="201"/>
      <c r="GW174" s="201"/>
      <c r="GX174" s="201"/>
      <c r="GY174" s="201"/>
      <c r="GZ174" s="201"/>
      <c r="HA174" s="201"/>
      <c r="HB174" s="201"/>
      <c r="HC174" s="201"/>
      <c r="HD174" s="201"/>
      <c r="HE174" s="201"/>
      <c r="HF174" s="201"/>
      <c r="HG174" s="201"/>
      <c r="HH174" s="201"/>
      <c r="HI174" s="201"/>
      <c r="HJ174" s="201"/>
      <c r="HK174" s="201"/>
      <c r="HL174" s="201"/>
      <c r="HM174" s="201"/>
      <c r="HN174" s="201"/>
      <c r="HO174" s="201"/>
      <c r="HP174" s="201"/>
      <c r="HQ174" s="201"/>
      <c r="HR174" s="201"/>
      <c r="HS174" s="201"/>
    </row>
    <row r="175" spans="1:227" s="202" customFormat="1" ht="9.75" customHeight="1" hidden="1">
      <c r="A175" s="207" t="s">
        <v>2233</v>
      </c>
      <c r="B175" s="207"/>
      <c r="C175" s="208" t="s">
        <v>639</v>
      </c>
      <c r="D175" s="209" t="s">
        <v>111</v>
      </c>
      <c r="E175" s="210">
        <v>107000</v>
      </c>
      <c r="F175" s="210">
        <v>110200</v>
      </c>
      <c r="G175" s="210">
        <v>113500</v>
      </c>
      <c r="H175" s="210">
        <v>117000</v>
      </c>
      <c r="I175" s="201"/>
      <c r="J175" s="201"/>
      <c r="K175" s="201"/>
      <c r="L175" s="201"/>
      <c r="M175" s="201"/>
      <c r="N175" s="201"/>
      <c r="O175" s="201"/>
      <c r="P175" s="201"/>
      <c r="Q175" s="201"/>
      <c r="R175" s="201"/>
      <c r="S175" s="201"/>
      <c r="T175" s="201"/>
      <c r="U175" s="201"/>
      <c r="V175" s="201"/>
      <c r="W175" s="201"/>
      <c r="X175" s="201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01"/>
      <c r="AU175" s="201"/>
      <c r="AV175" s="201"/>
      <c r="AW175" s="201"/>
      <c r="AX175" s="201"/>
      <c r="AY175" s="201"/>
      <c r="AZ175" s="201"/>
      <c r="BA175" s="201"/>
      <c r="BB175" s="201"/>
      <c r="BC175" s="201"/>
      <c r="BD175" s="201"/>
      <c r="BE175" s="201"/>
      <c r="BF175" s="201"/>
      <c r="BG175" s="201"/>
      <c r="BH175" s="201"/>
      <c r="BI175" s="201"/>
      <c r="BJ175" s="201"/>
      <c r="BK175" s="201"/>
      <c r="BL175" s="201"/>
      <c r="BM175" s="201"/>
      <c r="BN175" s="201"/>
      <c r="BO175" s="201"/>
      <c r="BP175" s="201"/>
      <c r="BQ175" s="201"/>
      <c r="BR175" s="201"/>
      <c r="BS175" s="201"/>
      <c r="BT175" s="201"/>
      <c r="BU175" s="201"/>
      <c r="BV175" s="201"/>
      <c r="BW175" s="201"/>
      <c r="BX175" s="201"/>
      <c r="BY175" s="201"/>
      <c r="BZ175" s="201"/>
      <c r="CA175" s="201"/>
      <c r="CB175" s="201"/>
      <c r="CC175" s="201"/>
      <c r="CD175" s="201"/>
      <c r="CE175" s="201"/>
      <c r="CF175" s="201"/>
      <c r="CG175" s="201"/>
      <c r="CH175" s="201"/>
      <c r="CI175" s="201"/>
      <c r="CJ175" s="201"/>
      <c r="CK175" s="201"/>
      <c r="CL175" s="201"/>
      <c r="CM175" s="201"/>
      <c r="CN175" s="201"/>
      <c r="CO175" s="201"/>
      <c r="CP175" s="201"/>
      <c r="CQ175" s="201"/>
      <c r="CR175" s="201"/>
      <c r="CS175" s="201"/>
      <c r="CT175" s="201"/>
      <c r="CU175" s="201"/>
      <c r="CV175" s="201"/>
      <c r="CW175" s="201"/>
      <c r="CX175" s="201"/>
      <c r="CY175" s="201"/>
      <c r="CZ175" s="201"/>
      <c r="DA175" s="201"/>
      <c r="DB175" s="201"/>
      <c r="DC175" s="201"/>
      <c r="DD175" s="201"/>
      <c r="DE175" s="201"/>
      <c r="DF175" s="201"/>
      <c r="DG175" s="201"/>
      <c r="DH175" s="201"/>
      <c r="DI175" s="201"/>
      <c r="DJ175" s="201"/>
      <c r="DK175" s="201"/>
      <c r="DL175" s="201"/>
      <c r="DM175" s="201"/>
      <c r="DN175" s="201"/>
      <c r="DO175" s="201"/>
      <c r="DP175" s="201"/>
      <c r="DQ175" s="201"/>
      <c r="DR175" s="201"/>
      <c r="DS175" s="201"/>
      <c r="DT175" s="201"/>
      <c r="DU175" s="201"/>
      <c r="DV175" s="201"/>
      <c r="DW175" s="201"/>
      <c r="DX175" s="201"/>
      <c r="DY175" s="201"/>
      <c r="DZ175" s="201"/>
      <c r="EA175" s="201"/>
      <c r="EB175" s="201"/>
      <c r="EC175" s="201"/>
      <c r="ED175" s="201"/>
      <c r="EE175" s="201"/>
      <c r="EF175" s="201"/>
      <c r="EG175" s="201"/>
      <c r="EH175" s="201"/>
      <c r="EI175" s="201"/>
      <c r="EJ175" s="201"/>
      <c r="EK175" s="201"/>
      <c r="EL175" s="201"/>
      <c r="EM175" s="201"/>
      <c r="EN175" s="201"/>
      <c r="EO175" s="201"/>
      <c r="EP175" s="201"/>
      <c r="EQ175" s="201"/>
      <c r="ER175" s="201"/>
      <c r="ES175" s="201"/>
      <c r="ET175" s="201"/>
      <c r="EU175" s="201"/>
      <c r="EV175" s="201"/>
      <c r="EW175" s="201"/>
      <c r="EX175" s="201"/>
      <c r="EY175" s="201"/>
      <c r="EZ175" s="201"/>
      <c r="FA175" s="201"/>
      <c r="FB175" s="201"/>
      <c r="FC175" s="201"/>
      <c r="FD175" s="201"/>
      <c r="FE175" s="201"/>
      <c r="FF175" s="201"/>
      <c r="FG175" s="201"/>
      <c r="FH175" s="201"/>
      <c r="FI175" s="201"/>
      <c r="FJ175" s="201"/>
      <c r="FK175" s="201"/>
      <c r="FL175" s="201"/>
      <c r="FM175" s="201"/>
      <c r="FN175" s="201"/>
      <c r="FO175" s="201"/>
      <c r="FP175" s="201"/>
      <c r="FQ175" s="201"/>
      <c r="FR175" s="201"/>
      <c r="FS175" s="201"/>
      <c r="FT175" s="201"/>
      <c r="FU175" s="201"/>
      <c r="FV175" s="201"/>
      <c r="FW175" s="201"/>
      <c r="FX175" s="201"/>
      <c r="FY175" s="201"/>
      <c r="FZ175" s="201"/>
      <c r="GA175" s="201"/>
      <c r="GB175" s="201"/>
      <c r="GC175" s="201"/>
      <c r="GD175" s="201"/>
      <c r="GE175" s="201"/>
      <c r="GF175" s="201"/>
      <c r="GG175" s="201"/>
      <c r="GH175" s="201"/>
      <c r="GI175" s="201"/>
      <c r="GJ175" s="201"/>
      <c r="GK175" s="201"/>
      <c r="GL175" s="201"/>
      <c r="GM175" s="201"/>
      <c r="GN175" s="201"/>
      <c r="GO175" s="201"/>
      <c r="GP175" s="201"/>
      <c r="GQ175" s="201"/>
      <c r="GR175" s="201"/>
      <c r="GS175" s="201"/>
      <c r="GT175" s="201"/>
      <c r="GU175" s="201"/>
      <c r="GV175" s="201"/>
      <c r="GW175" s="201"/>
      <c r="GX175" s="201"/>
      <c r="GY175" s="201"/>
      <c r="GZ175" s="201"/>
      <c r="HA175" s="201"/>
      <c r="HB175" s="201"/>
      <c r="HC175" s="201"/>
      <c r="HD175" s="201"/>
      <c r="HE175" s="201"/>
      <c r="HF175" s="201"/>
      <c r="HG175" s="201"/>
      <c r="HH175" s="201"/>
      <c r="HI175" s="201"/>
      <c r="HJ175" s="201"/>
      <c r="HK175" s="201"/>
      <c r="HL175" s="201"/>
      <c r="HM175" s="201"/>
      <c r="HN175" s="201"/>
      <c r="HO175" s="201"/>
      <c r="HP175" s="201"/>
      <c r="HQ175" s="201"/>
      <c r="HR175" s="201"/>
      <c r="HS175" s="201"/>
    </row>
    <row r="176" spans="1:227" s="202" customFormat="1" ht="9.75" customHeight="1" hidden="1">
      <c r="A176" s="207" t="s">
        <v>2233</v>
      </c>
      <c r="B176" s="207"/>
      <c r="C176" s="208" t="s">
        <v>446</v>
      </c>
      <c r="D176" s="209" t="s">
        <v>113</v>
      </c>
      <c r="E176" s="210">
        <v>90000</v>
      </c>
      <c r="F176" s="210">
        <v>92700</v>
      </c>
      <c r="G176" s="210">
        <v>95500</v>
      </c>
      <c r="H176" s="210">
        <v>98300</v>
      </c>
      <c r="I176" s="201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  <c r="AZ176" s="201"/>
      <c r="BA176" s="201"/>
      <c r="BB176" s="201"/>
      <c r="BC176" s="201"/>
      <c r="BD176" s="201"/>
      <c r="BE176" s="201"/>
      <c r="BF176" s="201"/>
      <c r="BG176" s="201"/>
      <c r="BH176" s="201"/>
      <c r="BI176" s="201"/>
      <c r="BJ176" s="201"/>
      <c r="BK176" s="201"/>
      <c r="BL176" s="201"/>
      <c r="BM176" s="201"/>
      <c r="BN176" s="201"/>
      <c r="BO176" s="201"/>
      <c r="BP176" s="201"/>
      <c r="BQ176" s="201"/>
      <c r="BR176" s="201"/>
      <c r="BS176" s="201"/>
      <c r="BT176" s="201"/>
      <c r="BU176" s="201"/>
      <c r="BV176" s="201"/>
      <c r="BW176" s="201"/>
      <c r="BX176" s="201"/>
      <c r="BY176" s="201"/>
      <c r="BZ176" s="201"/>
      <c r="CA176" s="201"/>
      <c r="CB176" s="201"/>
      <c r="CC176" s="201"/>
      <c r="CD176" s="201"/>
      <c r="CE176" s="201"/>
      <c r="CF176" s="201"/>
      <c r="CG176" s="201"/>
      <c r="CH176" s="201"/>
      <c r="CI176" s="201"/>
      <c r="CJ176" s="201"/>
      <c r="CK176" s="201"/>
      <c r="CL176" s="201"/>
      <c r="CM176" s="201"/>
      <c r="CN176" s="201"/>
      <c r="CO176" s="201"/>
      <c r="CP176" s="201"/>
      <c r="CQ176" s="201"/>
      <c r="CR176" s="201"/>
      <c r="CS176" s="201"/>
      <c r="CT176" s="201"/>
      <c r="CU176" s="201"/>
      <c r="CV176" s="201"/>
      <c r="CW176" s="201"/>
      <c r="CX176" s="201"/>
      <c r="CY176" s="201"/>
      <c r="CZ176" s="201"/>
      <c r="DA176" s="201"/>
      <c r="DB176" s="201"/>
      <c r="DC176" s="201"/>
      <c r="DD176" s="201"/>
      <c r="DE176" s="201"/>
      <c r="DF176" s="201"/>
      <c r="DG176" s="201"/>
      <c r="DH176" s="201"/>
      <c r="DI176" s="201"/>
      <c r="DJ176" s="201"/>
      <c r="DK176" s="201"/>
      <c r="DL176" s="201"/>
      <c r="DM176" s="201"/>
      <c r="DN176" s="201"/>
      <c r="DO176" s="201"/>
      <c r="DP176" s="201"/>
      <c r="DQ176" s="201"/>
      <c r="DR176" s="201"/>
      <c r="DS176" s="201"/>
      <c r="DT176" s="201"/>
      <c r="DU176" s="201"/>
      <c r="DV176" s="201"/>
      <c r="DW176" s="201"/>
      <c r="DX176" s="201"/>
      <c r="DY176" s="201"/>
      <c r="DZ176" s="201"/>
      <c r="EA176" s="201"/>
      <c r="EB176" s="201"/>
      <c r="EC176" s="201"/>
      <c r="ED176" s="201"/>
      <c r="EE176" s="201"/>
      <c r="EF176" s="201"/>
      <c r="EG176" s="201"/>
      <c r="EH176" s="201"/>
      <c r="EI176" s="201"/>
      <c r="EJ176" s="201"/>
      <c r="EK176" s="201"/>
      <c r="EL176" s="201"/>
      <c r="EM176" s="201"/>
      <c r="EN176" s="201"/>
      <c r="EO176" s="201"/>
      <c r="EP176" s="201"/>
      <c r="EQ176" s="201"/>
      <c r="ER176" s="201"/>
      <c r="ES176" s="201"/>
      <c r="ET176" s="201"/>
      <c r="EU176" s="201"/>
      <c r="EV176" s="201"/>
      <c r="EW176" s="201"/>
      <c r="EX176" s="201"/>
      <c r="EY176" s="201"/>
      <c r="EZ176" s="201"/>
      <c r="FA176" s="201"/>
      <c r="FB176" s="201"/>
      <c r="FC176" s="201"/>
      <c r="FD176" s="201"/>
      <c r="FE176" s="201"/>
      <c r="FF176" s="201"/>
      <c r="FG176" s="201"/>
      <c r="FH176" s="201"/>
      <c r="FI176" s="201"/>
      <c r="FJ176" s="201"/>
      <c r="FK176" s="201"/>
      <c r="FL176" s="201"/>
      <c r="FM176" s="201"/>
      <c r="FN176" s="201"/>
      <c r="FO176" s="201"/>
      <c r="FP176" s="201"/>
      <c r="FQ176" s="201"/>
      <c r="FR176" s="201"/>
      <c r="FS176" s="201"/>
      <c r="FT176" s="201"/>
      <c r="FU176" s="201"/>
      <c r="FV176" s="201"/>
      <c r="FW176" s="201"/>
      <c r="FX176" s="201"/>
      <c r="FY176" s="201"/>
      <c r="FZ176" s="201"/>
      <c r="GA176" s="201"/>
      <c r="GB176" s="201"/>
      <c r="GC176" s="201"/>
      <c r="GD176" s="201"/>
      <c r="GE176" s="201"/>
      <c r="GF176" s="201"/>
      <c r="GG176" s="201"/>
      <c r="GH176" s="201"/>
      <c r="GI176" s="201"/>
      <c r="GJ176" s="201"/>
      <c r="GK176" s="201"/>
      <c r="GL176" s="201"/>
      <c r="GM176" s="201"/>
      <c r="GN176" s="201"/>
      <c r="GO176" s="201"/>
      <c r="GP176" s="201"/>
      <c r="GQ176" s="201"/>
      <c r="GR176" s="201"/>
      <c r="GS176" s="201"/>
      <c r="GT176" s="201"/>
      <c r="GU176" s="201"/>
      <c r="GV176" s="201"/>
      <c r="GW176" s="201"/>
      <c r="GX176" s="201"/>
      <c r="GY176" s="201"/>
      <c r="GZ176" s="201"/>
      <c r="HA176" s="201"/>
      <c r="HB176" s="201"/>
      <c r="HC176" s="201"/>
      <c r="HD176" s="201"/>
      <c r="HE176" s="201"/>
      <c r="HF176" s="201"/>
      <c r="HG176" s="201"/>
      <c r="HH176" s="201"/>
      <c r="HI176" s="201"/>
      <c r="HJ176" s="201"/>
      <c r="HK176" s="201"/>
      <c r="HL176" s="201"/>
      <c r="HM176" s="201"/>
      <c r="HN176" s="201"/>
      <c r="HO176" s="201"/>
      <c r="HP176" s="201"/>
      <c r="HQ176" s="201"/>
      <c r="HR176" s="201"/>
      <c r="HS176" s="201"/>
    </row>
    <row r="177" spans="1:227" s="202" customFormat="1" ht="9.75" customHeight="1" hidden="1">
      <c r="A177" s="207" t="s">
        <v>2233</v>
      </c>
      <c r="B177" s="207"/>
      <c r="C177" s="208" t="s">
        <v>1320</v>
      </c>
      <c r="D177" s="209" t="s">
        <v>1177</v>
      </c>
      <c r="E177" s="210">
        <v>3000</v>
      </c>
      <c r="F177" s="210">
        <v>3000</v>
      </c>
      <c r="G177" s="210">
        <v>3200</v>
      </c>
      <c r="H177" s="210">
        <v>3200</v>
      </c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1"/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1"/>
      <c r="AF177" s="201"/>
      <c r="AG177" s="201"/>
      <c r="AH177" s="201"/>
      <c r="AI177" s="201"/>
      <c r="AJ177" s="201"/>
      <c r="AK177" s="201"/>
      <c r="AL177" s="201"/>
      <c r="AM177" s="201"/>
      <c r="AN177" s="201"/>
      <c r="AO177" s="201"/>
      <c r="AP177" s="201"/>
      <c r="AQ177" s="201"/>
      <c r="AR177" s="201"/>
      <c r="AS177" s="201"/>
      <c r="AT177" s="201"/>
      <c r="AU177" s="201"/>
      <c r="AV177" s="201"/>
      <c r="AW177" s="201"/>
      <c r="AX177" s="201"/>
      <c r="AY177" s="201"/>
      <c r="AZ177" s="201"/>
      <c r="BA177" s="201"/>
      <c r="BB177" s="201"/>
      <c r="BC177" s="201"/>
      <c r="BD177" s="201"/>
      <c r="BE177" s="201"/>
      <c r="BF177" s="201"/>
      <c r="BG177" s="201"/>
      <c r="BH177" s="201"/>
      <c r="BI177" s="201"/>
      <c r="BJ177" s="201"/>
      <c r="BK177" s="201"/>
      <c r="BL177" s="201"/>
      <c r="BM177" s="201"/>
      <c r="BN177" s="201"/>
      <c r="BO177" s="201"/>
      <c r="BP177" s="201"/>
      <c r="BQ177" s="201"/>
      <c r="BR177" s="201"/>
      <c r="BS177" s="201"/>
      <c r="BT177" s="201"/>
      <c r="BU177" s="201"/>
      <c r="BV177" s="201"/>
      <c r="BW177" s="201"/>
      <c r="BX177" s="201"/>
      <c r="BY177" s="201"/>
      <c r="BZ177" s="201"/>
      <c r="CA177" s="201"/>
      <c r="CB177" s="201"/>
      <c r="CC177" s="201"/>
      <c r="CD177" s="201"/>
      <c r="CE177" s="201"/>
      <c r="CF177" s="201"/>
      <c r="CG177" s="201"/>
      <c r="CH177" s="201"/>
      <c r="CI177" s="201"/>
      <c r="CJ177" s="201"/>
      <c r="CK177" s="201"/>
      <c r="CL177" s="201"/>
      <c r="CM177" s="201"/>
      <c r="CN177" s="201"/>
      <c r="CO177" s="201"/>
      <c r="CP177" s="201"/>
      <c r="CQ177" s="201"/>
      <c r="CR177" s="201"/>
      <c r="CS177" s="201"/>
      <c r="CT177" s="201"/>
      <c r="CU177" s="201"/>
      <c r="CV177" s="201"/>
      <c r="CW177" s="201"/>
      <c r="CX177" s="201"/>
      <c r="CY177" s="201"/>
      <c r="CZ177" s="201"/>
      <c r="DA177" s="201"/>
      <c r="DB177" s="201"/>
      <c r="DC177" s="201"/>
      <c r="DD177" s="201"/>
      <c r="DE177" s="201"/>
      <c r="DF177" s="201"/>
      <c r="DG177" s="201"/>
      <c r="DH177" s="201"/>
      <c r="DI177" s="201"/>
      <c r="DJ177" s="201"/>
      <c r="DK177" s="201"/>
      <c r="DL177" s="201"/>
      <c r="DM177" s="201"/>
      <c r="DN177" s="201"/>
      <c r="DO177" s="201"/>
      <c r="DP177" s="201"/>
      <c r="DQ177" s="201"/>
      <c r="DR177" s="201"/>
      <c r="DS177" s="201"/>
      <c r="DT177" s="201"/>
      <c r="DU177" s="201"/>
      <c r="DV177" s="201"/>
      <c r="DW177" s="201"/>
      <c r="DX177" s="201"/>
      <c r="DY177" s="201"/>
      <c r="DZ177" s="201"/>
      <c r="EA177" s="201"/>
      <c r="EB177" s="201"/>
      <c r="EC177" s="201"/>
      <c r="ED177" s="201"/>
      <c r="EE177" s="201"/>
      <c r="EF177" s="201"/>
      <c r="EG177" s="201"/>
      <c r="EH177" s="201"/>
      <c r="EI177" s="201"/>
      <c r="EJ177" s="201"/>
      <c r="EK177" s="201"/>
      <c r="EL177" s="201"/>
      <c r="EM177" s="201"/>
      <c r="EN177" s="201"/>
      <c r="EO177" s="201"/>
      <c r="EP177" s="201"/>
      <c r="EQ177" s="201"/>
      <c r="ER177" s="201"/>
      <c r="ES177" s="201"/>
      <c r="ET177" s="201"/>
      <c r="EU177" s="201"/>
      <c r="EV177" s="201"/>
      <c r="EW177" s="201"/>
      <c r="EX177" s="201"/>
      <c r="EY177" s="201"/>
      <c r="EZ177" s="201"/>
      <c r="FA177" s="201"/>
      <c r="FB177" s="201"/>
      <c r="FC177" s="201"/>
      <c r="FD177" s="201"/>
      <c r="FE177" s="201"/>
      <c r="FF177" s="201"/>
      <c r="FG177" s="201"/>
      <c r="FH177" s="201"/>
      <c r="FI177" s="201"/>
      <c r="FJ177" s="201"/>
      <c r="FK177" s="201"/>
      <c r="FL177" s="201"/>
      <c r="FM177" s="201"/>
      <c r="FN177" s="201"/>
      <c r="FO177" s="201"/>
      <c r="FP177" s="201"/>
      <c r="FQ177" s="201"/>
      <c r="FR177" s="201"/>
      <c r="FS177" s="201"/>
      <c r="FT177" s="201"/>
      <c r="FU177" s="201"/>
      <c r="FV177" s="201"/>
      <c r="FW177" s="201"/>
      <c r="FX177" s="201"/>
      <c r="FY177" s="201"/>
      <c r="FZ177" s="201"/>
      <c r="GA177" s="201"/>
      <c r="GB177" s="201"/>
      <c r="GC177" s="201"/>
      <c r="GD177" s="201"/>
      <c r="GE177" s="201"/>
      <c r="GF177" s="201"/>
      <c r="GG177" s="201"/>
      <c r="GH177" s="201"/>
      <c r="GI177" s="201"/>
      <c r="GJ177" s="201"/>
      <c r="GK177" s="201"/>
      <c r="GL177" s="201"/>
      <c r="GM177" s="201"/>
      <c r="GN177" s="201"/>
      <c r="GO177" s="201"/>
      <c r="GP177" s="201"/>
      <c r="GQ177" s="201"/>
      <c r="GR177" s="201"/>
      <c r="GS177" s="201"/>
      <c r="GT177" s="201"/>
      <c r="GU177" s="201"/>
      <c r="GV177" s="201"/>
      <c r="GW177" s="201"/>
      <c r="GX177" s="201"/>
      <c r="GY177" s="201"/>
      <c r="GZ177" s="201"/>
      <c r="HA177" s="201"/>
      <c r="HB177" s="201"/>
      <c r="HC177" s="201"/>
      <c r="HD177" s="201"/>
      <c r="HE177" s="201"/>
      <c r="HF177" s="201"/>
      <c r="HG177" s="201"/>
      <c r="HH177" s="201"/>
      <c r="HI177" s="201"/>
      <c r="HJ177" s="201"/>
      <c r="HK177" s="201"/>
      <c r="HL177" s="201"/>
      <c r="HM177" s="201"/>
      <c r="HN177" s="201"/>
      <c r="HO177" s="201"/>
      <c r="HP177" s="201"/>
      <c r="HQ177" s="201"/>
      <c r="HR177" s="201"/>
      <c r="HS177" s="201"/>
    </row>
    <row r="178" spans="1:227" s="202" customFormat="1" ht="9.75" customHeight="1" hidden="1">
      <c r="A178" s="207" t="s">
        <v>2233</v>
      </c>
      <c r="B178" s="207"/>
      <c r="C178" s="207" t="s">
        <v>422</v>
      </c>
      <c r="D178" s="211" t="s">
        <v>117</v>
      </c>
      <c r="E178" s="210">
        <v>19600</v>
      </c>
      <c r="F178" s="210">
        <v>20200</v>
      </c>
      <c r="G178" s="210">
        <v>20800</v>
      </c>
      <c r="H178" s="210">
        <v>21500</v>
      </c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1"/>
      <c r="V178" s="201"/>
      <c r="W178" s="201"/>
      <c r="X178" s="201"/>
      <c r="Y178" s="201"/>
      <c r="Z178" s="201"/>
      <c r="AA178" s="201"/>
      <c r="AB178" s="201"/>
      <c r="AC178" s="201"/>
      <c r="AD178" s="201"/>
      <c r="AE178" s="201"/>
      <c r="AF178" s="201"/>
      <c r="AG178" s="201"/>
      <c r="AH178" s="201"/>
      <c r="AI178" s="201"/>
      <c r="AJ178" s="201"/>
      <c r="AK178" s="201"/>
      <c r="AL178" s="201"/>
      <c r="AM178" s="201"/>
      <c r="AN178" s="201"/>
      <c r="AO178" s="201"/>
      <c r="AP178" s="201"/>
      <c r="AQ178" s="201"/>
      <c r="AR178" s="201"/>
      <c r="AS178" s="201"/>
      <c r="AT178" s="201"/>
      <c r="AU178" s="201"/>
      <c r="AV178" s="201"/>
      <c r="AW178" s="201"/>
      <c r="AX178" s="201"/>
      <c r="AY178" s="201"/>
      <c r="AZ178" s="201"/>
      <c r="BA178" s="201"/>
      <c r="BB178" s="201"/>
      <c r="BC178" s="201"/>
      <c r="BD178" s="201"/>
      <c r="BE178" s="201"/>
      <c r="BF178" s="201"/>
      <c r="BG178" s="201"/>
      <c r="BH178" s="201"/>
      <c r="BI178" s="201"/>
      <c r="BJ178" s="201"/>
      <c r="BK178" s="201"/>
      <c r="BL178" s="201"/>
      <c r="BM178" s="201"/>
      <c r="BN178" s="201"/>
      <c r="BO178" s="201"/>
      <c r="BP178" s="201"/>
      <c r="BQ178" s="201"/>
      <c r="BR178" s="201"/>
      <c r="BS178" s="201"/>
      <c r="BT178" s="201"/>
      <c r="BU178" s="201"/>
      <c r="BV178" s="201"/>
      <c r="BW178" s="201"/>
      <c r="BX178" s="201"/>
      <c r="BY178" s="201"/>
      <c r="BZ178" s="201"/>
      <c r="CA178" s="201"/>
      <c r="CB178" s="201"/>
      <c r="CC178" s="201"/>
      <c r="CD178" s="201"/>
      <c r="CE178" s="201"/>
      <c r="CF178" s="201"/>
      <c r="CG178" s="201"/>
      <c r="CH178" s="201"/>
      <c r="CI178" s="201"/>
      <c r="CJ178" s="201"/>
      <c r="CK178" s="201"/>
      <c r="CL178" s="201"/>
      <c r="CM178" s="201"/>
      <c r="CN178" s="201"/>
      <c r="CO178" s="201"/>
      <c r="CP178" s="201"/>
      <c r="CQ178" s="201"/>
      <c r="CR178" s="201"/>
      <c r="CS178" s="201"/>
      <c r="CT178" s="201"/>
      <c r="CU178" s="201"/>
      <c r="CV178" s="201"/>
      <c r="CW178" s="201"/>
      <c r="CX178" s="201"/>
      <c r="CY178" s="201"/>
      <c r="CZ178" s="201"/>
      <c r="DA178" s="201"/>
      <c r="DB178" s="201"/>
      <c r="DC178" s="201"/>
      <c r="DD178" s="201"/>
      <c r="DE178" s="201"/>
      <c r="DF178" s="201"/>
      <c r="DG178" s="201"/>
      <c r="DH178" s="201"/>
      <c r="DI178" s="201"/>
      <c r="DJ178" s="201"/>
      <c r="DK178" s="201"/>
      <c r="DL178" s="201"/>
      <c r="DM178" s="201"/>
      <c r="DN178" s="201"/>
      <c r="DO178" s="201"/>
      <c r="DP178" s="201"/>
      <c r="DQ178" s="201"/>
      <c r="DR178" s="201"/>
      <c r="DS178" s="201"/>
      <c r="DT178" s="201"/>
      <c r="DU178" s="201"/>
      <c r="DV178" s="201"/>
      <c r="DW178" s="201"/>
      <c r="DX178" s="201"/>
      <c r="DY178" s="201"/>
      <c r="DZ178" s="201"/>
      <c r="EA178" s="201"/>
      <c r="EB178" s="201"/>
      <c r="EC178" s="201"/>
      <c r="ED178" s="201"/>
      <c r="EE178" s="201"/>
      <c r="EF178" s="201"/>
      <c r="EG178" s="201"/>
      <c r="EH178" s="201"/>
      <c r="EI178" s="201"/>
      <c r="EJ178" s="201"/>
      <c r="EK178" s="201"/>
      <c r="EL178" s="201"/>
      <c r="EM178" s="201"/>
      <c r="EN178" s="201"/>
      <c r="EO178" s="201"/>
      <c r="EP178" s="201"/>
      <c r="EQ178" s="201"/>
      <c r="ER178" s="201"/>
      <c r="ES178" s="201"/>
      <c r="ET178" s="201"/>
      <c r="EU178" s="201"/>
      <c r="EV178" s="201"/>
      <c r="EW178" s="201"/>
      <c r="EX178" s="201"/>
      <c r="EY178" s="201"/>
      <c r="EZ178" s="201"/>
      <c r="FA178" s="201"/>
      <c r="FB178" s="201"/>
      <c r="FC178" s="201"/>
      <c r="FD178" s="201"/>
      <c r="FE178" s="201"/>
      <c r="FF178" s="201"/>
      <c r="FG178" s="201"/>
      <c r="FH178" s="201"/>
      <c r="FI178" s="201"/>
      <c r="FJ178" s="201"/>
      <c r="FK178" s="201"/>
      <c r="FL178" s="201"/>
      <c r="FM178" s="201"/>
      <c r="FN178" s="201"/>
      <c r="FO178" s="201"/>
      <c r="FP178" s="201"/>
      <c r="FQ178" s="201"/>
      <c r="FR178" s="201"/>
      <c r="FS178" s="201"/>
      <c r="FT178" s="201"/>
      <c r="FU178" s="201"/>
      <c r="FV178" s="201"/>
      <c r="FW178" s="201"/>
      <c r="FX178" s="201"/>
      <c r="FY178" s="201"/>
      <c r="FZ178" s="201"/>
      <c r="GA178" s="201"/>
      <c r="GB178" s="201"/>
      <c r="GC178" s="201"/>
      <c r="GD178" s="201"/>
      <c r="GE178" s="201"/>
      <c r="GF178" s="201"/>
      <c r="GG178" s="201"/>
      <c r="GH178" s="201"/>
      <c r="GI178" s="201"/>
      <c r="GJ178" s="201"/>
      <c r="GK178" s="201"/>
      <c r="GL178" s="201"/>
      <c r="GM178" s="201"/>
      <c r="GN178" s="201"/>
      <c r="GO178" s="201"/>
      <c r="GP178" s="201"/>
      <c r="GQ178" s="201"/>
      <c r="GR178" s="201"/>
      <c r="GS178" s="201"/>
      <c r="GT178" s="201"/>
      <c r="GU178" s="201"/>
      <c r="GV178" s="201"/>
      <c r="GW178" s="201"/>
      <c r="GX178" s="201"/>
      <c r="GY178" s="201"/>
      <c r="GZ178" s="201"/>
      <c r="HA178" s="201"/>
      <c r="HB178" s="201"/>
      <c r="HC178" s="201"/>
      <c r="HD178" s="201"/>
      <c r="HE178" s="201"/>
      <c r="HF178" s="201"/>
      <c r="HG178" s="201"/>
      <c r="HH178" s="201"/>
      <c r="HI178" s="201"/>
      <c r="HJ178" s="201"/>
      <c r="HK178" s="201"/>
      <c r="HL178" s="201"/>
      <c r="HM178" s="201"/>
      <c r="HN178" s="201"/>
      <c r="HO178" s="201"/>
      <c r="HP178" s="201"/>
      <c r="HQ178" s="201"/>
      <c r="HR178" s="201"/>
      <c r="HS178" s="201"/>
    </row>
    <row r="179" spans="1:244" s="201" customFormat="1" ht="9.75" customHeight="1" hidden="1">
      <c r="A179" s="207" t="s">
        <v>2233</v>
      </c>
      <c r="B179" s="207"/>
      <c r="C179" s="208" t="s">
        <v>27</v>
      </c>
      <c r="D179" s="209" t="s">
        <v>26</v>
      </c>
      <c r="E179" s="210">
        <v>8500</v>
      </c>
      <c r="F179" s="210">
        <v>8800</v>
      </c>
      <c r="G179" s="210">
        <v>9000</v>
      </c>
      <c r="H179" s="210">
        <v>9300</v>
      </c>
      <c r="HT179" s="202"/>
      <c r="HU179" s="202"/>
      <c r="HV179" s="202"/>
      <c r="HW179" s="202"/>
      <c r="HX179" s="202"/>
      <c r="HY179" s="202"/>
      <c r="HZ179" s="202"/>
      <c r="IA179" s="202"/>
      <c r="IB179" s="202"/>
      <c r="IC179" s="202"/>
      <c r="ID179" s="202"/>
      <c r="IE179" s="202"/>
      <c r="IF179" s="202"/>
      <c r="IG179" s="202"/>
      <c r="IH179" s="202"/>
      <c r="II179" s="202"/>
      <c r="IJ179" s="202"/>
    </row>
    <row r="180" spans="1:244" s="201" customFormat="1" ht="9.75" customHeight="1" hidden="1">
      <c r="A180" s="207" t="s">
        <v>2233</v>
      </c>
      <c r="B180" s="207"/>
      <c r="C180" s="208" t="s">
        <v>1286</v>
      </c>
      <c r="D180" s="209" t="s">
        <v>1215</v>
      </c>
      <c r="E180" s="210">
        <v>2000</v>
      </c>
      <c r="F180" s="210">
        <v>2000</v>
      </c>
      <c r="G180" s="210">
        <v>2100</v>
      </c>
      <c r="H180" s="210">
        <v>2200</v>
      </c>
      <c r="HT180" s="202"/>
      <c r="HU180" s="202"/>
      <c r="HV180" s="202"/>
      <c r="HW180" s="202"/>
      <c r="HX180" s="202"/>
      <c r="HY180" s="202"/>
      <c r="HZ180" s="202"/>
      <c r="IA180" s="202"/>
      <c r="IB180" s="202"/>
      <c r="IC180" s="202"/>
      <c r="ID180" s="202"/>
      <c r="IE180" s="202"/>
      <c r="IF180" s="202"/>
      <c r="IG180" s="202"/>
      <c r="IH180" s="202"/>
      <c r="II180" s="202"/>
      <c r="IJ180" s="202"/>
    </row>
    <row r="181" spans="1:244" s="201" customFormat="1" ht="9.75" customHeight="1" hidden="1">
      <c r="A181" s="207" t="s">
        <v>2233</v>
      </c>
      <c r="B181" s="207"/>
      <c r="C181" s="208" t="s">
        <v>1356</v>
      </c>
      <c r="D181" s="209" t="s">
        <v>1355</v>
      </c>
      <c r="E181" s="210">
        <v>6500</v>
      </c>
      <c r="F181" s="210">
        <v>6700</v>
      </c>
      <c r="G181" s="210">
        <v>6800</v>
      </c>
      <c r="H181" s="210">
        <v>7100</v>
      </c>
      <c r="HT181" s="202"/>
      <c r="HU181" s="202"/>
      <c r="HV181" s="202"/>
      <c r="HW181" s="202"/>
      <c r="HX181" s="202"/>
      <c r="HY181" s="202"/>
      <c r="HZ181" s="202"/>
      <c r="IA181" s="202"/>
      <c r="IB181" s="202"/>
      <c r="IC181" s="202"/>
      <c r="ID181" s="202"/>
      <c r="IE181" s="202"/>
      <c r="IF181" s="202"/>
      <c r="IG181" s="202"/>
      <c r="IH181" s="202"/>
      <c r="II181" s="202"/>
      <c r="IJ181" s="202"/>
    </row>
    <row r="182" spans="1:244" s="201" customFormat="1" ht="9.75" customHeight="1" hidden="1">
      <c r="A182" s="207" t="s">
        <v>2233</v>
      </c>
      <c r="B182" s="207"/>
      <c r="C182" s="207" t="s">
        <v>1362</v>
      </c>
      <c r="D182" s="209" t="s">
        <v>1361</v>
      </c>
      <c r="E182" s="210">
        <v>3000</v>
      </c>
      <c r="F182" s="210">
        <v>3000</v>
      </c>
      <c r="G182" s="210">
        <v>3100</v>
      </c>
      <c r="H182" s="210">
        <v>3200</v>
      </c>
      <c r="HT182" s="202"/>
      <c r="HU182" s="202"/>
      <c r="HV182" s="202"/>
      <c r="HW182" s="202"/>
      <c r="HX182" s="202"/>
      <c r="HY182" s="202"/>
      <c r="HZ182" s="202"/>
      <c r="IA182" s="202"/>
      <c r="IB182" s="202"/>
      <c r="IC182" s="202"/>
      <c r="ID182" s="202"/>
      <c r="IE182" s="202"/>
      <c r="IF182" s="202"/>
      <c r="IG182" s="202"/>
      <c r="IH182" s="202"/>
      <c r="II182" s="202"/>
      <c r="IJ182" s="202"/>
    </row>
    <row r="183" spans="1:227" s="202" customFormat="1" ht="9.75" customHeight="1" hidden="1">
      <c r="A183" s="207" t="s">
        <v>2233</v>
      </c>
      <c r="B183" s="207"/>
      <c r="C183" s="207" t="s">
        <v>1406</v>
      </c>
      <c r="D183" s="209" t="s">
        <v>1403</v>
      </c>
      <c r="E183" s="210">
        <v>17400</v>
      </c>
      <c r="F183" s="210">
        <v>18000</v>
      </c>
      <c r="G183" s="210">
        <v>18500</v>
      </c>
      <c r="H183" s="210">
        <v>19000</v>
      </c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1"/>
      <c r="AT183" s="201"/>
      <c r="AU183" s="201"/>
      <c r="AV183" s="201"/>
      <c r="AW183" s="201"/>
      <c r="AX183" s="201"/>
      <c r="AY183" s="201"/>
      <c r="AZ183" s="201"/>
      <c r="BA183" s="201"/>
      <c r="BB183" s="201"/>
      <c r="BC183" s="201"/>
      <c r="BD183" s="201"/>
      <c r="BE183" s="201"/>
      <c r="BF183" s="201"/>
      <c r="BG183" s="201"/>
      <c r="BH183" s="201"/>
      <c r="BI183" s="201"/>
      <c r="BJ183" s="201"/>
      <c r="BK183" s="201"/>
      <c r="BL183" s="201"/>
      <c r="BM183" s="201"/>
      <c r="BN183" s="201"/>
      <c r="BO183" s="201"/>
      <c r="BP183" s="201"/>
      <c r="BQ183" s="201"/>
      <c r="BR183" s="201"/>
      <c r="BS183" s="201"/>
      <c r="BT183" s="201"/>
      <c r="BU183" s="201"/>
      <c r="BV183" s="201"/>
      <c r="BW183" s="201"/>
      <c r="BX183" s="201"/>
      <c r="BY183" s="201"/>
      <c r="BZ183" s="201"/>
      <c r="CA183" s="201"/>
      <c r="CB183" s="201"/>
      <c r="CC183" s="201"/>
      <c r="CD183" s="201"/>
      <c r="CE183" s="201"/>
      <c r="CF183" s="201"/>
      <c r="CG183" s="201"/>
      <c r="CH183" s="201"/>
      <c r="CI183" s="201"/>
      <c r="CJ183" s="201"/>
      <c r="CK183" s="201"/>
      <c r="CL183" s="201"/>
      <c r="CM183" s="201"/>
      <c r="CN183" s="201"/>
      <c r="CO183" s="201"/>
      <c r="CP183" s="201"/>
      <c r="CQ183" s="201"/>
      <c r="CR183" s="201"/>
      <c r="CS183" s="201"/>
      <c r="CT183" s="201"/>
      <c r="CU183" s="201"/>
      <c r="CV183" s="201"/>
      <c r="CW183" s="201"/>
      <c r="CX183" s="201"/>
      <c r="CY183" s="201"/>
      <c r="CZ183" s="201"/>
      <c r="DA183" s="201"/>
      <c r="DB183" s="201"/>
      <c r="DC183" s="201"/>
      <c r="DD183" s="201"/>
      <c r="DE183" s="201"/>
      <c r="DF183" s="201"/>
      <c r="DG183" s="201"/>
      <c r="DH183" s="201"/>
      <c r="DI183" s="201"/>
      <c r="DJ183" s="201"/>
      <c r="DK183" s="201"/>
      <c r="DL183" s="201"/>
      <c r="DM183" s="201"/>
      <c r="DN183" s="201"/>
      <c r="DO183" s="201"/>
      <c r="DP183" s="201"/>
      <c r="DQ183" s="201"/>
      <c r="DR183" s="201"/>
      <c r="DS183" s="201"/>
      <c r="DT183" s="201"/>
      <c r="DU183" s="201"/>
      <c r="DV183" s="201"/>
      <c r="DW183" s="201"/>
      <c r="DX183" s="201"/>
      <c r="DY183" s="201"/>
      <c r="DZ183" s="201"/>
      <c r="EA183" s="201"/>
      <c r="EB183" s="201"/>
      <c r="EC183" s="201"/>
      <c r="ED183" s="201"/>
      <c r="EE183" s="201"/>
      <c r="EF183" s="201"/>
      <c r="EG183" s="201"/>
      <c r="EH183" s="201"/>
      <c r="EI183" s="201"/>
      <c r="EJ183" s="201"/>
      <c r="EK183" s="201"/>
      <c r="EL183" s="201"/>
      <c r="EM183" s="201"/>
      <c r="EN183" s="201"/>
      <c r="EO183" s="201"/>
      <c r="EP183" s="201"/>
      <c r="EQ183" s="201"/>
      <c r="ER183" s="201"/>
      <c r="ES183" s="201"/>
      <c r="ET183" s="201"/>
      <c r="EU183" s="201"/>
      <c r="EV183" s="201"/>
      <c r="EW183" s="201"/>
      <c r="EX183" s="201"/>
      <c r="EY183" s="201"/>
      <c r="EZ183" s="201"/>
      <c r="FA183" s="201"/>
      <c r="FB183" s="201"/>
      <c r="FC183" s="201"/>
      <c r="FD183" s="201"/>
      <c r="FE183" s="201"/>
      <c r="FF183" s="201"/>
      <c r="FG183" s="201"/>
      <c r="FH183" s="201"/>
      <c r="FI183" s="201"/>
      <c r="FJ183" s="201"/>
      <c r="FK183" s="201"/>
      <c r="FL183" s="201"/>
      <c r="FM183" s="201"/>
      <c r="FN183" s="201"/>
      <c r="FO183" s="201"/>
      <c r="FP183" s="201"/>
      <c r="FQ183" s="201"/>
      <c r="FR183" s="201"/>
      <c r="FS183" s="201"/>
      <c r="FT183" s="201"/>
      <c r="FU183" s="201"/>
      <c r="FV183" s="201"/>
      <c r="FW183" s="201"/>
      <c r="FX183" s="201"/>
      <c r="FY183" s="201"/>
      <c r="FZ183" s="201"/>
      <c r="GA183" s="201"/>
      <c r="GB183" s="201"/>
      <c r="GC183" s="201"/>
      <c r="GD183" s="201"/>
      <c r="GE183" s="201"/>
      <c r="GF183" s="201"/>
      <c r="GG183" s="201"/>
      <c r="GH183" s="201"/>
      <c r="GI183" s="201"/>
      <c r="GJ183" s="201"/>
      <c r="GK183" s="201"/>
      <c r="GL183" s="201"/>
      <c r="GM183" s="201"/>
      <c r="GN183" s="201"/>
      <c r="GO183" s="201"/>
      <c r="GP183" s="201"/>
      <c r="GQ183" s="201"/>
      <c r="GR183" s="201"/>
      <c r="GS183" s="201"/>
      <c r="GT183" s="201"/>
      <c r="GU183" s="201"/>
      <c r="GV183" s="201"/>
      <c r="GW183" s="201"/>
      <c r="GX183" s="201"/>
      <c r="GY183" s="201"/>
      <c r="GZ183" s="201"/>
      <c r="HA183" s="201"/>
      <c r="HB183" s="201"/>
      <c r="HC183" s="201"/>
      <c r="HD183" s="201"/>
      <c r="HE183" s="201"/>
      <c r="HF183" s="201"/>
      <c r="HG183" s="201"/>
      <c r="HH183" s="201"/>
      <c r="HI183" s="201"/>
      <c r="HJ183" s="201"/>
      <c r="HK183" s="201"/>
      <c r="HL183" s="201"/>
      <c r="HM183" s="201"/>
      <c r="HN183" s="201"/>
      <c r="HO183" s="201"/>
      <c r="HP183" s="201"/>
      <c r="HQ183" s="201"/>
      <c r="HR183" s="201"/>
      <c r="HS183" s="201"/>
    </row>
    <row r="184" spans="1:227" s="200" customFormat="1" ht="22.5" customHeight="1">
      <c r="A184" s="189" t="s">
        <v>2213</v>
      </c>
      <c r="B184" s="190"/>
      <c r="C184" s="191" t="s">
        <v>2214</v>
      </c>
      <c r="D184" s="142" t="s">
        <v>88</v>
      </c>
      <c r="E184" s="64">
        <v>540000</v>
      </c>
      <c r="F184" s="64">
        <v>556000</v>
      </c>
      <c r="G184" s="64">
        <v>573000</v>
      </c>
      <c r="H184" s="64">
        <v>590000</v>
      </c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  <c r="AF184" s="199"/>
      <c r="AG184" s="199"/>
      <c r="AH184" s="199"/>
      <c r="AI184" s="199"/>
      <c r="AJ184" s="199"/>
      <c r="AK184" s="199"/>
      <c r="AL184" s="199"/>
      <c r="AM184" s="199"/>
      <c r="AN184" s="199"/>
      <c r="AO184" s="199"/>
      <c r="AP184" s="199"/>
      <c r="AQ184" s="199"/>
      <c r="AR184" s="199"/>
      <c r="AS184" s="199"/>
      <c r="AT184" s="199"/>
      <c r="AU184" s="199"/>
      <c r="AV184" s="199"/>
      <c r="AW184" s="199"/>
      <c r="AX184" s="199"/>
      <c r="AY184" s="199"/>
      <c r="AZ184" s="199"/>
      <c r="BA184" s="199"/>
      <c r="BB184" s="199"/>
      <c r="BC184" s="199"/>
      <c r="BD184" s="199"/>
      <c r="BE184" s="199"/>
      <c r="BF184" s="199"/>
      <c r="BG184" s="199"/>
      <c r="BH184" s="199"/>
      <c r="BI184" s="199"/>
      <c r="BJ184" s="199"/>
      <c r="BK184" s="199"/>
      <c r="BL184" s="199"/>
      <c r="BM184" s="199"/>
      <c r="BN184" s="199"/>
      <c r="BO184" s="199"/>
      <c r="BP184" s="199"/>
      <c r="BQ184" s="199"/>
      <c r="BR184" s="199"/>
      <c r="BS184" s="199"/>
      <c r="BT184" s="199"/>
      <c r="BU184" s="199"/>
      <c r="BV184" s="199"/>
      <c r="BW184" s="199"/>
      <c r="BX184" s="199"/>
      <c r="BY184" s="199"/>
      <c r="BZ184" s="199"/>
      <c r="CA184" s="199"/>
      <c r="CB184" s="199"/>
      <c r="CC184" s="199"/>
      <c r="CD184" s="199"/>
      <c r="CE184" s="199"/>
      <c r="CF184" s="199"/>
      <c r="CG184" s="199"/>
      <c r="CH184" s="199"/>
      <c r="CI184" s="199"/>
      <c r="CJ184" s="199"/>
      <c r="CK184" s="199"/>
      <c r="CL184" s="199"/>
      <c r="CM184" s="199"/>
      <c r="CN184" s="199"/>
      <c r="CO184" s="199"/>
      <c r="CP184" s="199"/>
      <c r="CQ184" s="199"/>
      <c r="CR184" s="199"/>
      <c r="CS184" s="199"/>
      <c r="CT184" s="199"/>
      <c r="CU184" s="199"/>
      <c r="CV184" s="199"/>
      <c r="CW184" s="199"/>
      <c r="CX184" s="199"/>
      <c r="CY184" s="199"/>
      <c r="CZ184" s="199"/>
      <c r="DA184" s="199"/>
      <c r="DB184" s="199"/>
      <c r="DC184" s="199"/>
      <c r="DD184" s="199"/>
      <c r="DE184" s="199"/>
      <c r="DF184" s="199"/>
      <c r="DG184" s="199"/>
      <c r="DH184" s="199"/>
      <c r="DI184" s="199"/>
      <c r="DJ184" s="199"/>
      <c r="DK184" s="199"/>
      <c r="DL184" s="199"/>
      <c r="DM184" s="199"/>
      <c r="DN184" s="199"/>
      <c r="DO184" s="199"/>
      <c r="DP184" s="199"/>
      <c r="DQ184" s="199"/>
      <c r="DR184" s="199"/>
      <c r="DS184" s="199"/>
      <c r="DT184" s="199"/>
      <c r="DU184" s="199"/>
      <c r="DV184" s="199"/>
      <c r="DW184" s="199"/>
      <c r="DX184" s="199"/>
      <c r="DY184" s="199"/>
      <c r="DZ184" s="199"/>
      <c r="EA184" s="199"/>
      <c r="EB184" s="199"/>
      <c r="EC184" s="199"/>
      <c r="ED184" s="199"/>
      <c r="EE184" s="199"/>
      <c r="EF184" s="199"/>
      <c r="EG184" s="199"/>
      <c r="EH184" s="199"/>
      <c r="EI184" s="199"/>
      <c r="EJ184" s="199"/>
      <c r="EK184" s="199"/>
      <c r="EL184" s="199"/>
      <c r="EM184" s="199"/>
      <c r="EN184" s="199"/>
      <c r="EO184" s="199"/>
      <c r="EP184" s="199"/>
      <c r="EQ184" s="199"/>
      <c r="ER184" s="199"/>
      <c r="ES184" s="199"/>
      <c r="ET184" s="199"/>
      <c r="EU184" s="199"/>
      <c r="EV184" s="199"/>
      <c r="EW184" s="199"/>
      <c r="EX184" s="199"/>
      <c r="EY184" s="199"/>
      <c r="EZ184" s="199"/>
      <c r="FA184" s="199"/>
      <c r="FB184" s="199"/>
      <c r="FC184" s="199"/>
      <c r="FD184" s="199"/>
      <c r="FE184" s="199"/>
      <c r="FF184" s="199"/>
      <c r="FG184" s="199"/>
      <c r="FH184" s="199"/>
      <c r="FI184" s="199"/>
      <c r="FJ184" s="199"/>
      <c r="FK184" s="199"/>
      <c r="FL184" s="199"/>
      <c r="FM184" s="199"/>
      <c r="FN184" s="199"/>
      <c r="FO184" s="199"/>
      <c r="FP184" s="199"/>
      <c r="FQ184" s="199"/>
      <c r="FR184" s="199"/>
      <c r="FS184" s="199"/>
      <c r="FT184" s="199"/>
      <c r="FU184" s="199"/>
      <c r="FV184" s="199"/>
      <c r="FW184" s="199"/>
      <c r="FX184" s="199"/>
      <c r="FY184" s="199"/>
      <c r="FZ184" s="199"/>
      <c r="GA184" s="199"/>
      <c r="GB184" s="199"/>
      <c r="GC184" s="199"/>
      <c r="GD184" s="199"/>
      <c r="GE184" s="199"/>
      <c r="GF184" s="199"/>
      <c r="GG184" s="199"/>
      <c r="GH184" s="199"/>
      <c r="GI184" s="199"/>
      <c r="GJ184" s="199"/>
      <c r="GK184" s="199"/>
      <c r="GL184" s="199"/>
      <c r="GM184" s="199"/>
      <c r="GN184" s="199"/>
      <c r="GO184" s="199"/>
      <c r="GP184" s="199"/>
      <c r="GQ184" s="199"/>
      <c r="GR184" s="199"/>
      <c r="GS184" s="199"/>
      <c r="GT184" s="199"/>
      <c r="GU184" s="199"/>
      <c r="GV184" s="199"/>
      <c r="GW184" s="199"/>
      <c r="GX184" s="199"/>
      <c r="GY184" s="199"/>
      <c r="GZ184" s="199"/>
      <c r="HA184" s="199"/>
      <c r="HB184" s="199"/>
      <c r="HC184" s="199"/>
      <c r="HD184" s="199"/>
      <c r="HE184" s="199"/>
      <c r="HF184" s="199"/>
      <c r="HG184" s="199"/>
      <c r="HH184" s="199"/>
      <c r="HI184" s="199"/>
      <c r="HJ184" s="199"/>
      <c r="HK184" s="199"/>
      <c r="HL184" s="199"/>
      <c r="HM184" s="199"/>
      <c r="HN184" s="199"/>
      <c r="HO184" s="199"/>
      <c r="HP184" s="199"/>
      <c r="HQ184" s="199"/>
      <c r="HR184" s="199"/>
      <c r="HS184" s="199"/>
    </row>
    <row r="185" spans="1:227" s="200" customFormat="1" ht="22.5" customHeight="1">
      <c r="A185" s="189" t="s">
        <v>2215</v>
      </c>
      <c r="B185" s="190"/>
      <c r="C185" s="191" t="s">
        <v>2216</v>
      </c>
      <c r="D185" s="142" t="s">
        <v>89</v>
      </c>
      <c r="E185" s="64">
        <v>30000</v>
      </c>
      <c r="F185" s="64">
        <v>31000</v>
      </c>
      <c r="G185" s="64">
        <v>32000</v>
      </c>
      <c r="H185" s="64">
        <v>32800</v>
      </c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199"/>
      <c r="AF185" s="199"/>
      <c r="AG185" s="199"/>
      <c r="AH185" s="199"/>
      <c r="AI185" s="199"/>
      <c r="AJ185" s="199"/>
      <c r="AK185" s="199"/>
      <c r="AL185" s="199"/>
      <c r="AM185" s="199"/>
      <c r="AN185" s="199"/>
      <c r="AO185" s="199"/>
      <c r="AP185" s="199"/>
      <c r="AQ185" s="199"/>
      <c r="AR185" s="199"/>
      <c r="AS185" s="199"/>
      <c r="AT185" s="199"/>
      <c r="AU185" s="199"/>
      <c r="AV185" s="199"/>
      <c r="AW185" s="199"/>
      <c r="AX185" s="199"/>
      <c r="AY185" s="199"/>
      <c r="AZ185" s="199"/>
      <c r="BA185" s="199"/>
      <c r="BB185" s="199"/>
      <c r="BC185" s="199"/>
      <c r="BD185" s="199"/>
      <c r="BE185" s="199"/>
      <c r="BF185" s="199"/>
      <c r="BG185" s="199"/>
      <c r="BH185" s="199"/>
      <c r="BI185" s="199"/>
      <c r="BJ185" s="199"/>
      <c r="BK185" s="199"/>
      <c r="BL185" s="199"/>
      <c r="BM185" s="199"/>
      <c r="BN185" s="199"/>
      <c r="BO185" s="199"/>
      <c r="BP185" s="199"/>
      <c r="BQ185" s="199"/>
      <c r="BR185" s="199"/>
      <c r="BS185" s="199"/>
      <c r="BT185" s="199"/>
      <c r="BU185" s="199"/>
      <c r="BV185" s="199"/>
      <c r="BW185" s="199"/>
      <c r="BX185" s="199"/>
      <c r="BY185" s="199"/>
      <c r="BZ185" s="199"/>
      <c r="CA185" s="199"/>
      <c r="CB185" s="199"/>
      <c r="CC185" s="199"/>
      <c r="CD185" s="199"/>
      <c r="CE185" s="199"/>
      <c r="CF185" s="199"/>
      <c r="CG185" s="199"/>
      <c r="CH185" s="199"/>
      <c r="CI185" s="199"/>
      <c r="CJ185" s="199"/>
      <c r="CK185" s="199"/>
      <c r="CL185" s="199"/>
      <c r="CM185" s="199"/>
      <c r="CN185" s="199"/>
      <c r="CO185" s="199"/>
      <c r="CP185" s="199"/>
      <c r="CQ185" s="199"/>
      <c r="CR185" s="199"/>
      <c r="CS185" s="199"/>
      <c r="CT185" s="199"/>
      <c r="CU185" s="199"/>
      <c r="CV185" s="199"/>
      <c r="CW185" s="199"/>
      <c r="CX185" s="199"/>
      <c r="CY185" s="199"/>
      <c r="CZ185" s="199"/>
      <c r="DA185" s="199"/>
      <c r="DB185" s="199"/>
      <c r="DC185" s="199"/>
      <c r="DD185" s="199"/>
      <c r="DE185" s="199"/>
      <c r="DF185" s="199"/>
      <c r="DG185" s="199"/>
      <c r="DH185" s="199"/>
      <c r="DI185" s="199"/>
      <c r="DJ185" s="199"/>
      <c r="DK185" s="199"/>
      <c r="DL185" s="199"/>
      <c r="DM185" s="199"/>
      <c r="DN185" s="199"/>
      <c r="DO185" s="199"/>
      <c r="DP185" s="199"/>
      <c r="DQ185" s="199"/>
      <c r="DR185" s="199"/>
      <c r="DS185" s="199"/>
      <c r="DT185" s="199"/>
      <c r="DU185" s="199"/>
      <c r="DV185" s="199"/>
      <c r="DW185" s="199"/>
      <c r="DX185" s="199"/>
      <c r="DY185" s="199"/>
      <c r="DZ185" s="199"/>
      <c r="EA185" s="199"/>
      <c r="EB185" s="199"/>
      <c r="EC185" s="199"/>
      <c r="ED185" s="199"/>
      <c r="EE185" s="199"/>
      <c r="EF185" s="199"/>
      <c r="EG185" s="199"/>
      <c r="EH185" s="199"/>
      <c r="EI185" s="199"/>
      <c r="EJ185" s="199"/>
      <c r="EK185" s="199"/>
      <c r="EL185" s="199"/>
      <c r="EM185" s="199"/>
      <c r="EN185" s="199"/>
      <c r="EO185" s="199"/>
      <c r="EP185" s="199"/>
      <c r="EQ185" s="199"/>
      <c r="ER185" s="199"/>
      <c r="ES185" s="199"/>
      <c r="ET185" s="199"/>
      <c r="EU185" s="199"/>
      <c r="EV185" s="199"/>
      <c r="EW185" s="199"/>
      <c r="EX185" s="199"/>
      <c r="EY185" s="199"/>
      <c r="EZ185" s="199"/>
      <c r="FA185" s="199"/>
      <c r="FB185" s="199"/>
      <c r="FC185" s="199"/>
      <c r="FD185" s="199"/>
      <c r="FE185" s="199"/>
      <c r="FF185" s="199"/>
      <c r="FG185" s="199"/>
      <c r="FH185" s="199"/>
      <c r="FI185" s="199"/>
      <c r="FJ185" s="199"/>
      <c r="FK185" s="199"/>
      <c r="FL185" s="199"/>
      <c r="FM185" s="199"/>
      <c r="FN185" s="199"/>
      <c r="FO185" s="199"/>
      <c r="FP185" s="199"/>
      <c r="FQ185" s="199"/>
      <c r="FR185" s="199"/>
      <c r="FS185" s="199"/>
      <c r="FT185" s="199"/>
      <c r="FU185" s="199"/>
      <c r="FV185" s="199"/>
      <c r="FW185" s="199"/>
      <c r="FX185" s="199"/>
      <c r="FY185" s="199"/>
      <c r="FZ185" s="199"/>
      <c r="GA185" s="199"/>
      <c r="GB185" s="199"/>
      <c r="GC185" s="199"/>
      <c r="GD185" s="199"/>
      <c r="GE185" s="199"/>
      <c r="GF185" s="199"/>
      <c r="GG185" s="199"/>
      <c r="GH185" s="199"/>
      <c r="GI185" s="199"/>
      <c r="GJ185" s="199"/>
      <c r="GK185" s="199"/>
      <c r="GL185" s="199"/>
      <c r="GM185" s="199"/>
      <c r="GN185" s="199"/>
      <c r="GO185" s="199"/>
      <c r="GP185" s="199"/>
      <c r="GQ185" s="199"/>
      <c r="GR185" s="199"/>
      <c r="GS185" s="199"/>
      <c r="GT185" s="199"/>
      <c r="GU185" s="199"/>
      <c r="GV185" s="199"/>
      <c r="GW185" s="199"/>
      <c r="GX185" s="199"/>
      <c r="GY185" s="199"/>
      <c r="GZ185" s="199"/>
      <c r="HA185" s="199"/>
      <c r="HB185" s="199"/>
      <c r="HC185" s="199"/>
      <c r="HD185" s="199"/>
      <c r="HE185" s="199"/>
      <c r="HF185" s="199"/>
      <c r="HG185" s="199"/>
      <c r="HH185" s="199"/>
      <c r="HI185" s="199"/>
      <c r="HJ185" s="199"/>
      <c r="HK185" s="199"/>
      <c r="HL185" s="199"/>
      <c r="HM185" s="199"/>
      <c r="HN185" s="199"/>
      <c r="HO185" s="199"/>
      <c r="HP185" s="199"/>
      <c r="HQ185" s="199"/>
      <c r="HR185" s="199"/>
      <c r="HS185" s="199"/>
    </row>
    <row r="186" spans="1:227" s="200" customFormat="1" ht="22.5" customHeight="1">
      <c r="A186" s="189" t="s">
        <v>2217</v>
      </c>
      <c r="B186" s="190"/>
      <c r="C186" s="191" t="s">
        <v>2218</v>
      </c>
      <c r="D186" s="142" t="s">
        <v>121</v>
      </c>
      <c r="E186" s="64">
        <v>8000</v>
      </c>
      <c r="F186" s="64">
        <v>8300</v>
      </c>
      <c r="G186" s="64">
        <v>8500</v>
      </c>
      <c r="H186" s="64">
        <v>8800</v>
      </c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199"/>
      <c r="AT186" s="199"/>
      <c r="AU186" s="199"/>
      <c r="AV186" s="199"/>
      <c r="AW186" s="199"/>
      <c r="AX186" s="199"/>
      <c r="AY186" s="199"/>
      <c r="AZ186" s="199"/>
      <c r="BA186" s="199"/>
      <c r="BB186" s="199"/>
      <c r="BC186" s="199"/>
      <c r="BD186" s="199"/>
      <c r="BE186" s="199"/>
      <c r="BF186" s="199"/>
      <c r="BG186" s="199"/>
      <c r="BH186" s="199"/>
      <c r="BI186" s="199"/>
      <c r="BJ186" s="199"/>
      <c r="BK186" s="199"/>
      <c r="BL186" s="199"/>
      <c r="BM186" s="199"/>
      <c r="BN186" s="199"/>
      <c r="BO186" s="199"/>
      <c r="BP186" s="199"/>
      <c r="BQ186" s="199"/>
      <c r="BR186" s="199"/>
      <c r="BS186" s="199"/>
      <c r="BT186" s="199"/>
      <c r="BU186" s="199"/>
      <c r="BV186" s="199"/>
      <c r="BW186" s="199"/>
      <c r="BX186" s="199"/>
      <c r="BY186" s="199"/>
      <c r="BZ186" s="199"/>
      <c r="CA186" s="199"/>
      <c r="CB186" s="199"/>
      <c r="CC186" s="199"/>
      <c r="CD186" s="199"/>
      <c r="CE186" s="199"/>
      <c r="CF186" s="199"/>
      <c r="CG186" s="199"/>
      <c r="CH186" s="199"/>
      <c r="CI186" s="199"/>
      <c r="CJ186" s="199"/>
      <c r="CK186" s="199"/>
      <c r="CL186" s="199"/>
      <c r="CM186" s="199"/>
      <c r="CN186" s="199"/>
      <c r="CO186" s="199"/>
      <c r="CP186" s="199"/>
      <c r="CQ186" s="199"/>
      <c r="CR186" s="199"/>
      <c r="CS186" s="199"/>
      <c r="CT186" s="199"/>
      <c r="CU186" s="199"/>
      <c r="CV186" s="199"/>
      <c r="CW186" s="199"/>
      <c r="CX186" s="199"/>
      <c r="CY186" s="199"/>
      <c r="CZ186" s="199"/>
      <c r="DA186" s="199"/>
      <c r="DB186" s="199"/>
      <c r="DC186" s="199"/>
      <c r="DD186" s="199"/>
      <c r="DE186" s="199"/>
      <c r="DF186" s="199"/>
      <c r="DG186" s="199"/>
      <c r="DH186" s="199"/>
      <c r="DI186" s="199"/>
      <c r="DJ186" s="199"/>
      <c r="DK186" s="199"/>
      <c r="DL186" s="199"/>
      <c r="DM186" s="199"/>
      <c r="DN186" s="199"/>
      <c r="DO186" s="199"/>
      <c r="DP186" s="199"/>
      <c r="DQ186" s="199"/>
      <c r="DR186" s="199"/>
      <c r="DS186" s="199"/>
      <c r="DT186" s="199"/>
      <c r="DU186" s="199"/>
      <c r="DV186" s="199"/>
      <c r="DW186" s="199"/>
      <c r="DX186" s="199"/>
      <c r="DY186" s="199"/>
      <c r="DZ186" s="199"/>
      <c r="EA186" s="199"/>
      <c r="EB186" s="199"/>
      <c r="EC186" s="199"/>
      <c r="ED186" s="199"/>
      <c r="EE186" s="199"/>
      <c r="EF186" s="199"/>
      <c r="EG186" s="199"/>
      <c r="EH186" s="199"/>
      <c r="EI186" s="199"/>
      <c r="EJ186" s="199"/>
      <c r="EK186" s="199"/>
      <c r="EL186" s="199"/>
      <c r="EM186" s="199"/>
      <c r="EN186" s="199"/>
      <c r="EO186" s="199"/>
      <c r="EP186" s="199"/>
      <c r="EQ186" s="199"/>
      <c r="ER186" s="199"/>
      <c r="ES186" s="199"/>
      <c r="ET186" s="199"/>
      <c r="EU186" s="199"/>
      <c r="EV186" s="199"/>
      <c r="EW186" s="199"/>
      <c r="EX186" s="199"/>
      <c r="EY186" s="199"/>
      <c r="EZ186" s="199"/>
      <c r="FA186" s="199"/>
      <c r="FB186" s="199"/>
      <c r="FC186" s="199"/>
      <c r="FD186" s="199"/>
      <c r="FE186" s="199"/>
      <c r="FF186" s="199"/>
      <c r="FG186" s="199"/>
      <c r="FH186" s="199"/>
      <c r="FI186" s="199"/>
      <c r="FJ186" s="199"/>
      <c r="FK186" s="199"/>
      <c r="FL186" s="199"/>
      <c r="FM186" s="199"/>
      <c r="FN186" s="199"/>
      <c r="FO186" s="199"/>
      <c r="FP186" s="199"/>
      <c r="FQ186" s="199"/>
      <c r="FR186" s="199"/>
      <c r="FS186" s="199"/>
      <c r="FT186" s="199"/>
      <c r="FU186" s="199"/>
      <c r="FV186" s="199"/>
      <c r="FW186" s="199"/>
      <c r="FX186" s="199"/>
      <c r="FY186" s="199"/>
      <c r="FZ186" s="199"/>
      <c r="GA186" s="199"/>
      <c r="GB186" s="199"/>
      <c r="GC186" s="199"/>
      <c r="GD186" s="199"/>
      <c r="GE186" s="199"/>
      <c r="GF186" s="199"/>
      <c r="GG186" s="199"/>
      <c r="GH186" s="199"/>
      <c r="GI186" s="199"/>
      <c r="GJ186" s="199"/>
      <c r="GK186" s="199"/>
      <c r="GL186" s="199"/>
      <c r="GM186" s="199"/>
      <c r="GN186" s="199"/>
      <c r="GO186" s="199"/>
      <c r="GP186" s="199"/>
      <c r="GQ186" s="199"/>
      <c r="GR186" s="199"/>
      <c r="GS186" s="199"/>
      <c r="GT186" s="199"/>
      <c r="GU186" s="199"/>
      <c r="GV186" s="199"/>
      <c r="GW186" s="199"/>
      <c r="GX186" s="199"/>
      <c r="GY186" s="199"/>
      <c r="GZ186" s="199"/>
      <c r="HA186" s="199"/>
      <c r="HB186" s="199"/>
      <c r="HC186" s="199"/>
      <c r="HD186" s="199"/>
      <c r="HE186" s="199"/>
      <c r="HF186" s="199"/>
      <c r="HG186" s="199"/>
      <c r="HH186" s="199"/>
      <c r="HI186" s="199"/>
      <c r="HJ186" s="199"/>
      <c r="HK186" s="199"/>
      <c r="HL186" s="199"/>
      <c r="HM186" s="199"/>
      <c r="HN186" s="199"/>
      <c r="HO186" s="199"/>
      <c r="HP186" s="199"/>
      <c r="HQ186" s="199"/>
      <c r="HR186" s="199"/>
      <c r="HS186" s="199"/>
    </row>
    <row r="187" spans="1:227" s="174" customFormat="1" ht="22.5" customHeight="1">
      <c r="A187" s="189" t="s">
        <v>2219</v>
      </c>
      <c r="B187" s="190"/>
      <c r="C187" s="191" t="s">
        <v>2220</v>
      </c>
      <c r="D187" s="142"/>
      <c r="E187" s="64">
        <f>SUM(E188:E194)</f>
        <v>70700</v>
      </c>
      <c r="F187" s="64">
        <f>SUM(F188:F194)</f>
        <v>73000</v>
      </c>
      <c r="G187" s="64">
        <f>SUM(G188:G194)</f>
        <v>75200</v>
      </c>
      <c r="H187" s="64">
        <f>SUM(H188:H194)</f>
        <v>77500</v>
      </c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182"/>
      <c r="AT187" s="182"/>
      <c r="AU187" s="182"/>
      <c r="AV187" s="182"/>
      <c r="AW187" s="182"/>
      <c r="AX187" s="182"/>
      <c r="AY187" s="182"/>
      <c r="AZ187" s="182"/>
      <c r="BA187" s="182"/>
      <c r="BB187" s="182"/>
      <c r="BC187" s="182"/>
      <c r="BD187" s="182"/>
      <c r="BE187" s="182"/>
      <c r="BF187" s="182"/>
      <c r="BG187" s="182"/>
      <c r="BH187" s="182"/>
      <c r="BI187" s="182"/>
      <c r="BJ187" s="182"/>
      <c r="BK187" s="182"/>
      <c r="BL187" s="182"/>
      <c r="BM187" s="182"/>
      <c r="BN187" s="182"/>
      <c r="BO187" s="182"/>
      <c r="BP187" s="182"/>
      <c r="BQ187" s="182"/>
      <c r="BR187" s="182"/>
      <c r="BS187" s="182"/>
      <c r="BT187" s="182"/>
      <c r="BU187" s="182"/>
      <c r="BV187" s="182"/>
      <c r="BW187" s="182"/>
      <c r="BX187" s="182"/>
      <c r="BY187" s="182"/>
      <c r="BZ187" s="182"/>
      <c r="CA187" s="182"/>
      <c r="CB187" s="182"/>
      <c r="CC187" s="182"/>
      <c r="CD187" s="182"/>
      <c r="CE187" s="182"/>
      <c r="CF187" s="182"/>
      <c r="CG187" s="182"/>
      <c r="CH187" s="182"/>
      <c r="CI187" s="182"/>
      <c r="CJ187" s="182"/>
      <c r="CK187" s="182"/>
      <c r="CL187" s="182"/>
      <c r="CM187" s="182"/>
      <c r="CN187" s="182"/>
      <c r="CO187" s="182"/>
      <c r="CP187" s="182"/>
      <c r="CQ187" s="182"/>
      <c r="CR187" s="182"/>
      <c r="CS187" s="182"/>
      <c r="CT187" s="182"/>
      <c r="CU187" s="182"/>
      <c r="CV187" s="182"/>
      <c r="CW187" s="182"/>
      <c r="CX187" s="182"/>
      <c r="CY187" s="182"/>
      <c r="CZ187" s="182"/>
      <c r="DA187" s="182"/>
      <c r="DB187" s="182"/>
      <c r="DC187" s="182"/>
      <c r="DD187" s="182"/>
      <c r="DE187" s="182"/>
      <c r="DF187" s="182"/>
      <c r="DG187" s="182"/>
      <c r="DH187" s="182"/>
      <c r="DI187" s="182"/>
      <c r="DJ187" s="182"/>
      <c r="DK187" s="182"/>
      <c r="DL187" s="182"/>
      <c r="DM187" s="182"/>
      <c r="DN187" s="182"/>
      <c r="DO187" s="182"/>
      <c r="DP187" s="182"/>
      <c r="DQ187" s="182"/>
      <c r="DR187" s="182"/>
      <c r="DS187" s="182"/>
      <c r="DT187" s="182"/>
      <c r="DU187" s="182"/>
      <c r="DV187" s="182"/>
      <c r="DW187" s="182"/>
      <c r="DX187" s="182"/>
      <c r="DY187" s="182"/>
      <c r="DZ187" s="182"/>
      <c r="EA187" s="182"/>
      <c r="EB187" s="182"/>
      <c r="EC187" s="182"/>
      <c r="ED187" s="182"/>
      <c r="EE187" s="182"/>
      <c r="EF187" s="182"/>
      <c r="EG187" s="182"/>
      <c r="EH187" s="182"/>
      <c r="EI187" s="182"/>
      <c r="EJ187" s="182"/>
      <c r="EK187" s="182"/>
      <c r="EL187" s="182"/>
      <c r="EM187" s="182"/>
      <c r="EN187" s="182"/>
      <c r="EO187" s="182"/>
      <c r="EP187" s="182"/>
      <c r="EQ187" s="182"/>
      <c r="ER187" s="182"/>
      <c r="ES187" s="182"/>
      <c r="ET187" s="182"/>
      <c r="EU187" s="182"/>
      <c r="EV187" s="182"/>
      <c r="EW187" s="182"/>
      <c r="EX187" s="182"/>
      <c r="EY187" s="182"/>
      <c r="EZ187" s="182"/>
      <c r="FA187" s="182"/>
      <c r="FB187" s="182"/>
      <c r="FC187" s="182"/>
      <c r="FD187" s="182"/>
      <c r="FE187" s="182"/>
      <c r="FF187" s="182"/>
      <c r="FG187" s="182"/>
      <c r="FH187" s="182"/>
      <c r="FI187" s="182"/>
      <c r="FJ187" s="182"/>
      <c r="FK187" s="182"/>
      <c r="FL187" s="182"/>
      <c r="FM187" s="182"/>
      <c r="FN187" s="182"/>
      <c r="FO187" s="182"/>
      <c r="FP187" s="182"/>
      <c r="FQ187" s="182"/>
      <c r="FR187" s="182"/>
      <c r="FS187" s="182"/>
      <c r="FT187" s="182"/>
      <c r="FU187" s="182"/>
      <c r="FV187" s="182"/>
      <c r="FW187" s="182"/>
      <c r="FX187" s="182"/>
      <c r="FY187" s="182"/>
      <c r="FZ187" s="182"/>
      <c r="GA187" s="182"/>
      <c r="GB187" s="182"/>
      <c r="GC187" s="182"/>
      <c r="GD187" s="182"/>
      <c r="GE187" s="182"/>
      <c r="GF187" s="182"/>
      <c r="GG187" s="182"/>
      <c r="GH187" s="182"/>
      <c r="GI187" s="182"/>
      <c r="GJ187" s="182"/>
      <c r="GK187" s="182"/>
      <c r="GL187" s="182"/>
      <c r="GM187" s="182"/>
      <c r="GN187" s="182"/>
      <c r="GO187" s="182"/>
      <c r="GP187" s="182"/>
      <c r="GQ187" s="182"/>
      <c r="GR187" s="182"/>
      <c r="GS187" s="182"/>
      <c r="GT187" s="182"/>
      <c r="GU187" s="182"/>
      <c r="GV187" s="182"/>
      <c r="GW187" s="182"/>
      <c r="GX187" s="182"/>
      <c r="GY187" s="182"/>
      <c r="GZ187" s="182"/>
      <c r="HA187" s="182"/>
      <c r="HB187" s="182"/>
      <c r="HC187" s="182"/>
      <c r="HD187" s="182"/>
      <c r="HE187" s="182"/>
      <c r="HF187" s="182"/>
      <c r="HG187" s="182"/>
      <c r="HH187" s="182"/>
      <c r="HI187" s="182"/>
      <c r="HJ187" s="182"/>
      <c r="HK187" s="182"/>
      <c r="HL187" s="182"/>
      <c r="HM187" s="182"/>
      <c r="HN187" s="182"/>
      <c r="HO187" s="182"/>
      <c r="HP187" s="182"/>
      <c r="HQ187" s="182"/>
      <c r="HR187" s="182"/>
      <c r="HS187" s="182"/>
    </row>
    <row r="188" spans="1:244" s="201" customFormat="1" ht="12" customHeight="1" hidden="1">
      <c r="A188" s="207" t="s">
        <v>2234</v>
      </c>
      <c r="B188" s="207"/>
      <c r="C188" s="208" t="s">
        <v>661</v>
      </c>
      <c r="D188" s="209" t="s">
        <v>122</v>
      </c>
      <c r="E188" s="210">
        <v>10600</v>
      </c>
      <c r="F188" s="210">
        <v>11000</v>
      </c>
      <c r="G188" s="210">
        <v>11300</v>
      </c>
      <c r="H188" s="210">
        <v>11600</v>
      </c>
      <c r="HT188" s="202"/>
      <c r="HU188" s="202"/>
      <c r="HV188" s="202"/>
      <c r="HW188" s="202"/>
      <c r="HX188" s="202"/>
      <c r="HY188" s="202"/>
      <c r="HZ188" s="202"/>
      <c r="IA188" s="202"/>
      <c r="IB188" s="202"/>
      <c r="IC188" s="202"/>
      <c r="ID188" s="202"/>
      <c r="IE188" s="202"/>
      <c r="IF188" s="202"/>
      <c r="IG188" s="202"/>
      <c r="IH188" s="202"/>
      <c r="II188" s="202"/>
      <c r="IJ188" s="202"/>
    </row>
    <row r="189" spans="1:244" s="201" customFormat="1" ht="12" customHeight="1" hidden="1">
      <c r="A189" s="207" t="s">
        <v>2234</v>
      </c>
      <c r="B189" s="207"/>
      <c r="C189" s="208" t="s">
        <v>663</v>
      </c>
      <c r="D189" s="209" t="s">
        <v>123</v>
      </c>
      <c r="E189" s="210">
        <v>4000</v>
      </c>
      <c r="F189" s="210">
        <v>4100</v>
      </c>
      <c r="G189" s="210">
        <v>4300</v>
      </c>
      <c r="H189" s="210">
        <v>4400</v>
      </c>
      <c r="HT189" s="202"/>
      <c r="HU189" s="202"/>
      <c r="HV189" s="202"/>
      <c r="HW189" s="202"/>
      <c r="HX189" s="202"/>
      <c r="HY189" s="202"/>
      <c r="HZ189" s="202"/>
      <c r="IA189" s="202"/>
      <c r="IB189" s="202"/>
      <c r="IC189" s="202"/>
      <c r="ID189" s="202"/>
      <c r="IE189" s="202"/>
      <c r="IF189" s="202"/>
      <c r="IG189" s="202"/>
      <c r="IH189" s="202"/>
      <c r="II189" s="202"/>
      <c r="IJ189" s="202"/>
    </row>
    <row r="190" spans="1:244" s="201" customFormat="1" ht="12" customHeight="1" hidden="1">
      <c r="A190" s="207" t="s">
        <v>2234</v>
      </c>
      <c r="B190" s="207"/>
      <c r="C190" s="208" t="s">
        <v>665</v>
      </c>
      <c r="D190" s="209" t="s">
        <v>124</v>
      </c>
      <c r="E190" s="210">
        <v>8000</v>
      </c>
      <c r="F190" s="210">
        <v>8300</v>
      </c>
      <c r="G190" s="210">
        <v>8500</v>
      </c>
      <c r="H190" s="210">
        <v>8800</v>
      </c>
      <c r="HT190" s="202"/>
      <c r="HU190" s="202"/>
      <c r="HV190" s="202"/>
      <c r="HW190" s="202"/>
      <c r="HX190" s="202"/>
      <c r="HY190" s="202"/>
      <c r="HZ190" s="202"/>
      <c r="IA190" s="202"/>
      <c r="IB190" s="202"/>
      <c r="IC190" s="202"/>
      <c r="ID190" s="202"/>
      <c r="IE190" s="202"/>
      <c r="IF190" s="202"/>
      <c r="IG190" s="202"/>
      <c r="IH190" s="202"/>
      <c r="II190" s="202"/>
      <c r="IJ190" s="202"/>
    </row>
    <row r="191" spans="1:244" s="201" customFormat="1" ht="12" customHeight="1" hidden="1">
      <c r="A191" s="207" t="s">
        <v>2234</v>
      </c>
      <c r="B191" s="207"/>
      <c r="C191" s="208" t="s">
        <v>4</v>
      </c>
      <c r="D191" s="209" t="s">
        <v>3</v>
      </c>
      <c r="E191" s="210">
        <v>100</v>
      </c>
      <c r="F191" s="210">
        <v>100</v>
      </c>
      <c r="G191" s="210">
        <v>100</v>
      </c>
      <c r="H191" s="210">
        <v>100</v>
      </c>
      <c r="HT191" s="202"/>
      <c r="HU191" s="202"/>
      <c r="HV191" s="202"/>
      <c r="HW191" s="202"/>
      <c r="HX191" s="202"/>
      <c r="HY191" s="202"/>
      <c r="HZ191" s="202"/>
      <c r="IA191" s="202"/>
      <c r="IB191" s="202"/>
      <c r="IC191" s="202"/>
      <c r="ID191" s="202"/>
      <c r="IE191" s="202"/>
      <c r="IF191" s="202"/>
      <c r="IG191" s="202"/>
      <c r="IH191" s="202"/>
      <c r="II191" s="202"/>
      <c r="IJ191" s="202"/>
    </row>
    <row r="192" spans="1:244" s="201" customFormat="1" ht="12" customHeight="1" hidden="1">
      <c r="A192" s="207" t="s">
        <v>2234</v>
      </c>
      <c r="B192" s="207"/>
      <c r="C192" s="208" t="s">
        <v>682</v>
      </c>
      <c r="D192" s="209" t="s">
        <v>134</v>
      </c>
      <c r="E192" s="210">
        <v>40000</v>
      </c>
      <c r="F192" s="210">
        <v>41200</v>
      </c>
      <c r="G192" s="210">
        <v>42500</v>
      </c>
      <c r="H192" s="210">
        <v>43800</v>
      </c>
      <c r="HT192" s="202"/>
      <c r="HU192" s="202"/>
      <c r="HV192" s="202"/>
      <c r="HW192" s="202"/>
      <c r="HX192" s="202"/>
      <c r="HY192" s="202"/>
      <c r="HZ192" s="202"/>
      <c r="IA192" s="202"/>
      <c r="IB192" s="202"/>
      <c r="IC192" s="202"/>
      <c r="ID192" s="202"/>
      <c r="IE192" s="202"/>
      <c r="IF192" s="202"/>
      <c r="IG192" s="202"/>
      <c r="IH192" s="202"/>
      <c r="II192" s="202"/>
      <c r="IJ192" s="202"/>
    </row>
    <row r="193" spans="1:244" s="201" customFormat="1" ht="12" customHeight="1" hidden="1">
      <c r="A193" s="207" t="s">
        <v>2234</v>
      </c>
      <c r="B193" s="207"/>
      <c r="C193" s="208" t="s">
        <v>1144</v>
      </c>
      <c r="D193" s="209" t="s">
        <v>1143</v>
      </c>
      <c r="E193" s="210">
        <v>3300</v>
      </c>
      <c r="F193" s="210">
        <v>3400</v>
      </c>
      <c r="G193" s="210">
        <v>3500</v>
      </c>
      <c r="H193" s="210">
        <v>3600</v>
      </c>
      <c r="HT193" s="202"/>
      <c r="HU193" s="202"/>
      <c r="HV193" s="202"/>
      <c r="HW193" s="202"/>
      <c r="HX193" s="202"/>
      <c r="HY193" s="202"/>
      <c r="HZ193" s="202"/>
      <c r="IA193" s="202"/>
      <c r="IB193" s="202"/>
      <c r="IC193" s="202"/>
      <c r="ID193" s="202"/>
      <c r="IE193" s="202"/>
      <c r="IF193" s="202"/>
      <c r="IG193" s="202"/>
      <c r="IH193" s="202"/>
      <c r="II193" s="202"/>
      <c r="IJ193" s="202"/>
    </row>
    <row r="194" spans="1:244" s="201" customFormat="1" ht="12" customHeight="1" hidden="1">
      <c r="A194" s="207" t="s">
        <v>2234</v>
      </c>
      <c r="B194" s="207"/>
      <c r="C194" s="207" t="s">
        <v>1693</v>
      </c>
      <c r="D194" s="211" t="s">
        <v>1692</v>
      </c>
      <c r="E194" s="210">
        <v>4700</v>
      </c>
      <c r="F194" s="210">
        <v>4900</v>
      </c>
      <c r="G194" s="210">
        <v>5000</v>
      </c>
      <c r="H194" s="210">
        <v>5200</v>
      </c>
      <c r="HT194" s="202"/>
      <c r="HU194" s="202"/>
      <c r="HV194" s="202"/>
      <c r="HW194" s="202"/>
      <c r="HX194" s="202"/>
      <c r="HY194" s="202"/>
      <c r="HZ194" s="202"/>
      <c r="IA194" s="202"/>
      <c r="IB194" s="202"/>
      <c r="IC194" s="202"/>
      <c r="ID194" s="202"/>
      <c r="IE194" s="202"/>
      <c r="IF194" s="202"/>
      <c r="IG194" s="202"/>
      <c r="IH194" s="202"/>
      <c r="II194" s="202"/>
      <c r="IJ194" s="202"/>
    </row>
    <row r="195" spans="1:8" ht="40.5" customHeight="1">
      <c r="A195" s="187" t="s">
        <v>2221</v>
      </c>
      <c r="C195" s="188" t="s">
        <v>2222</v>
      </c>
      <c r="D195" s="142"/>
      <c r="E195" s="64">
        <f>SUM(E196:E204)</f>
        <v>409000</v>
      </c>
      <c r="F195" s="64">
        <f>SUM(F196:F204)</f>
        <v>421200</v>
      </c>
      <c r="G195" s="64">
        <f>SUM(G196:G204)</f>
        <v>433900</v>
      </c>
      <c r="H195" s="64">
        <f>SUM(H196:H204)</f>
        <v>447000</v>
      </c>
    </row>
    <row r="196" spans="1:244" s="201" customFormat="1" ht="12" customHeight="1" hidden="1">
      <c r="A196" s="207" t="s">
        <v>2235</v>
      </c>
      <c r="B196" s="207"/>
      <c r="C196" s="208" t="s">
        <v>691</v>
      </c>
      <c r="D196" s="209" t="s">
        <v>139</v>
      </c>
      <c r="E196" s="210">
        <v>3600</v>
      </c>
      <c r="F196" s="210">
        <v>3700</v>
      </c>
      <c r="G196" s="210">
        <v>3800</v>
      </c>
      <c r="H196" s="210">
        <v>4000</v>
      </c>
      <c r="HT196" s="202"/>
      <c r="HU196" s="202"/>
      <c r="HV196" s="202"/>
      <c r="HW196" s="202"/>
      <c r="HX196" s="202"/>
      <c r="HY196" s="202"/>
      <c r="HZ196" s="202"/>
      <c r="IA196" s="202"/>
      <c r="IB196" s="202"/>
      <c r="IC196" s="202"/>
      <c r="ID196" s="202"/>
      <c r="IE196" s="202"/>
      <c r="IF196" s="202"/>
      <c r="IG196" s="202"/>
      <c r="IH196" s="202"/>
      <c r="II196" s="202"/>
      <c r="IJ196" s="202"/>
    </row>
    <row r="197" spans="1:244" s="201" customFormat="1" ht="12" customHeight="1" hidden="1">
      <c r="A197" s="207" t="s">
        <v>2235</v>
      </c>
      <c r="B197" s="207"/>
      <c r="C197" s="208" t="s">
        <v>693</v>
      </c>
      <c r="D197" s="209" t="s">
        <v>140</v>
      </c>
      <c r="E197" s="210">
        <v>127000</v>
      </c>
      <c r="F197" s="210">
        <v>130800</v>
      </c>
      <c r="G197" s="210">
        <v>134800</v>
      </c>
      <c r="H197" s="210">
        <v>138800</v>
      </c>
      <c r="HT197" s="202"/>
      <c r="HU197" s="202"/>
      <c r="HV197" s="202"/>
      <c r="HW197" s="202"/>
      <c r="HX197" s="202"/>
      <c r="HY197" s="202"/>
      <c r="HZ197" s="202"/>
      <c r="IA197" s="202"/>
      <c r="IB197" s="202"/>
      <c r="IC197" s="202"/>
      <c r="ID197" s="202"/>
      <c r="IE197" s="202"/>
      <c r="IF197" s="202"/>
      <c r="IG197" s="202"/>
      <c r="IH197" s="202"/>
      <c r="II197" s="202"/>
      <c r="IJ197" s="202"/>
    </row>
    <row r="198" spans="1:244" s="201" customFormat="1" ht="12" customHeight="1" hidden="1">
      <c r="A198" s="207" t="s">
        <v>2235</v>
      </c>
      <c r="B198" s="207"/>
      <c r="C198" s="208" t="s">
        <v>695</v>
      </c>
      <c r="D198" s="209" t="s">
        <v>141</v>
      </c>
      <c r="E198" s="210">
        <v>12000</v>
      </c>
      <c r="F198" s="210">
        <v>12300</v>
      </c>
      <c r="G198" s="210">
        <v>12700</v>
      </c>
      <c r="H198" s="210">
        <v>13100</v>
      </c>
      <c r="HT198" s="202"/>
      <c r="HU198" s="202"/>
      <c r="HV198" s="202"/>
      <c r="HW198" s="202"/>
      <c r="HX198" s="202"/>
      <c r="HY198" s="202"/>
      <c r="HZ198" s="202"/>
      <c r="IA198" s="202"/>
      <c r="IB198" s="202"/>
      <c r="IC198" s="202"/>
      <c r="ID198" s="202"/>
      <c r="IE198" s="202"/>
      <c r="IF198" s="202"/>
      <c r="IG198" s="202"/>
      <c r="IH198" s="202"/>
      <c r="II198" s="202"/>
      <c r="IJ198" s="202"/>
    </row>
    <row r="199" spans="1:244" s="201" customFormat="1" ht="12" customHeight="1" hidden="1">
      <c r="A199" s="207" t="s">
        <v>2235</v>
      </c>
      <c r="B199" s="207"/>
      <c r="C199" s="208" t="s">
        <v>697</v>
      </c>
      <c r="D199" s="209" t="s">
        <v>142</v>
      </c>
      <c r="E199" s="210">
        <v>600</v>
      </c>
      <c r="F199" s="210">
        <v>650</v>
      </c>
      <c r="G199" s="210">
        <v>700</v>
      </c>
      <c r="H199" s="210">
        <v>650</v>
      </c>
      <c r="HT199" s="202"/>
      <c r="HU199" s="202"/>
      <c r="HV199" s="202"/>
      <c r="HW199" s="202"/>
      <c r="HX199" s="202"/>
      <c r="HY199" s="202"/>
      <c r="HZ199" s="202"/>
      <c r="IA199" s="202"/>
      <c r="IB199" s="202"/>
      <c r="IC199" s="202"/>
      <c r="ID199" s="202"/>
      <c r="IE199" s="202"/>
      <c r="IF199" s="202"/>
      <c r="IG199" s="202"/>
      <c r="IH199" s="202"/>
      <c r="II199" s="202"/>
      <c r="IJ199" s="202"/>
    </row>
    <row r="200" spans="1:244" s="201" customFormat="1" ht="12" customHeight="1" hidden="1">
      <c r="A200" s="207" t="s">
        <v>2235</v>
      </c>
      <c r="B200" s="207"/>
      <c r="C200" s="208" t="s">
        <v>699</v>
      </c>
      <c r="D200" s="209" t="s">
        <v>143</v>
      </c>
      <c r="E200" s="210">
        <v>3400</v>
      </c>
      <c r="F200" s="210">
        <v>3500</v>
      </c>
      <c r="G200" s="210">
        <v>3600</v>
      </c>
      <c r="H200" s="210">
        <v>3700</v>
      </c>
      <c r="HT200" s="202"/>
      <c r="HU200" s="202"/>
      <c r="HV200" s="202"/>
      <c r="HW200" s="202"/>
      <c r="HX200" s="202"/>
      <c r="HY200" s="202"/>
      <c r="HZ200" s="202"/>
      <c r="IA200" s="202"/>
      <c r="IB200" s="202"/>
      <c r="IC200" s="202"/>
      <c r="ID200" s="202"/>
      <c r="IE200" s="202"/>
      <c r="IF200" s="202"/>
      <c r="IG200" s="202"/>
      <c r="IH200" s="202"/>
      <c r="II200" s="202"/>
      <c r="IJ200" s="202"/>
    </row>
    <row r="201" spans="1:244" s="201" customFormat="1" ht="12" customHeight="1" hidden="1">
      <c r="A201" s="207" t="s">
        <v>2235</v>
      </c>
      <c r="B201" s="207"/>
      <c r="C201" s="208" t="s">
        <v>176</v>
      </c>
      <c r="D201" s="209" t="s">
        <v>217</v>
      </c>
      <c r="E201" s="210">
        <v>400</v>
      </c>
      <c r="F201" s="210">
        <v>450</v>
      </c>
      <c r="G201" s="210">
        <v>400</v>
      </c>
      <c r="H201" s="210">
        <v>450</v>
      </c>
      <c r="HT201" s="202"/>
      <c r="HU201" s="202"/>
      <c r="HV201" s="202"/>
      <c r="HW201" s="202"/>
      <c r="HX201" s="202"/>
      <c r="HY201" s="202"/>
      <c r="HZ201" s="202"/>
      <c r="IA201" s="202"/>
      <c r="IB201" s="202"/>
      <c r="IC201" s="202"/>
      <c r="ID201" s="202"/>
      <c r="IE201" s="202"/>
      <c r="IF201" s="202"/>
      <c r="IG201" s="202"/>
      <c r="IH201" s="202"/>
      <c r="II201" s="202"/>
      <c r="IJ201" s="202"/>
    </row>
    <row r="202" spans="1:244" s="201" customFormat="1" ht="12" customHeight="1" hidden="1">
      <c r="A202" s="207" t="s">
        <v>2235</v>
      </c>
      <c r="B202" s="207"/>
      <c r="C202" s="208" t="s">
        <v>1699</v>
      </c>
      <c r="D202" s="209" t="s">
        <v>29</v>
      </c>
      <c r="E202" s="210">
        <v>23000</v>
      </c>
      <c r="F202" s="210">
        <v>23700</v>
      </c>
      <c r="G202" s="210">
        <v>24400</v>
      </c>
      <c r="H202" s="210">
        <v>25100</v>
      </c>
      <c r="HT202" s="202"/>
      <c r="HU202" s="202"/>
      <c r="HV202" s="202"/>
      <c r="HW202" s="202"/>
      <c r="HX202" s="202"/>
      <c r="HY202" s="202"/>
      <c r="HZ202" s="202"/>
      <c r="IA202" s="202"/>
      <c r="IB202" s="202"/>
      <c r="IC202" s="202"/>
      <c r="ID202" s="202"/>
      <c r="IE202" s="202"/>
      <c r="IF202" s="202"/>
      <c r="IG202" s="202"/>
      <c r="IH202" s="202"/>
      <c r="II202" s="202"/>
      <c r="IJ202" s="202"/>
    </row>
    <row r="203" spans="1:244" s="201" customFormat="1" ht="12" customHeight="1" hidden="1">
      <c r="A203" s="207" t="s">
        <v>2235</v>
      </c>
      <c r="B203" s="207"/>
      <c r="C203" s="208" t="s">
        <v>1080</v>
      </c>
      <c r="D203" s="209" t="s">
        <v>1059</v>
      </c>
      <c r="E203" s="210">
        <v>4000</v>
      </c>
      <c r="F203" s="210">
        <v>4100</v>
      </c>
      <c r="G203" s="210">
        <v>4200</v>
      </c>
      <c r="H203" s="210">
        <v>4400</v>
      </c>
      <c r="HT203" s="202"/>
      <c r="HU203" s="202"/>
      <c r="HV203" s="202"/>
      <c r="HW203" s="202"/>
      <c r="HX203" s="202"/>
      <c r="HY203" s="202"/>
      <c r="HZ203" s="202"/>
      <c r="IA203" s="202"/>
      <c r="IB203" s="202"/>
      <c r="IC203" s="202"/>
      <c r="ID203" s="202"/>
      <c r="IE203" s="202"/>
      <c r="IF203" s="202"/>
      <c r="IG203" s="202"/>
      <c r="IH203" s="202"/>
      <c r="II203" s="202"/>
      <c r="IJ203" s="202"/>
    </row>
    <row r="204" spans="1:244" s="201" customFormat="1" ht="12" customHeight="1" hidden="1">
      <c r="A204" s="207" t="s">
        <v>2235</v>
      </c>
      <c r="B204" s="207"/>
      <c r="C204" s="208" t="s">
        <v>1345</v>
      </c>
      <c r="D204" s="209" t="s">
        <v>1339</v>
      </c>
      <c r="E204" s="210">
        <v>235000</v>
      </c>
      <c r="F204" s="210">
        <v>242000</v>
      </c>
      <c r="G204" s="210">
        <v>249300</v>
      </c>
      <c r="H204" s="210">
        <v>256800</v>
      </c>
      <c r="HT204" s="202"/>
      <c r="HU204" s="202"/>
      <c r="HV204" s="202"/>
      <c r="HW204" s="202"/>
      <c r="HX204" s="202"/>
      <c r="HY204" s="202"/>
      <c r="HZ204" s="202"/>
      <c r="IA204" s="202"/>
      <c r="IB204" s="202"/>
      <c r="IC204" s="202"/>
      <c r="ID204" s="202"/>
      <c r="IE204" s="202"/>
      <c r="IF204" s="202"/>
      <c r="IG204" s="202"/>
      <c r="IH204" s="202"/>
      <c r="II204" s="202"/>
      <c r="IJ204" s="202"/>
    </row>
    <row r="205" spans="1:8" ht="36">
      <c r="A205" s="187" t="s">
        <v>2223</v>
      </c>
      <c r="C205" s="188" t="s">
        <v>2224</v>
      </c>
      <c r="D205" s="142" t="s">
        <v>380</v>
      </c>
      <c r="E205" s="64">
        <v>309300</v>
      </c>
      <c r="F205" s="64">
        <v>322700</v>
      </c>
      <c r="G205" s="64">
        <v>336500</v>
      </c>
      <c r="H205" s="64">
        <v>346000</v>
      </c>
    </row>
    <row r="206" spans="1:8" ht="24">
      <c r="A206" s="187" t="s">
        <v>2225</v>
      </c>
      <c r="C206" s="188" t="s">
        <v>2226</v>
      </c>
      <c r="D206" s="142"/>
      <c r="E206" s="64">
        <f>SUM(E207:E220)</f>
        <v>1130250</v>
      </c>
      <c r="F206" s="64">
        <f>SUM(F207:F220)</f>
        <v>714400</v>
      </c>
      <c r="G206" s="64">
        <f>SUM(G207:G220)</f>
        <v>826600</v>
      </c>
      <c r="H206" s="64">
        <f>SUM(H207:H220)</f>
        <v>851400</v>
      </c>
    </row>
    <row r="207" spans="1:244" s="201" customFormat="1" ht="10.5" customHeight="1" hidden="1">
      <c r="A207" s="207" t="s">
        <v>2246</v>
      </c>
      <c r="B207" s="207"/>
      <c r="C207" s="208" t="s">
        <v>706</v>
      </c>
      <c r="D207" s="209" t="s">
        <v>145</v>
      </c>
      <c r="E207" s="210">
        <v>57000</v>
      </c>
      <c r="F207" s="210">
        <v>58700</v>
      </c>
      <c r="G207" s="210">
        <v>60500</v>
      </c>
      <c r="H207" s="210">
        <v>62300</v>
      </c>
      <c r="HT207" s="202"/>
      <c r="HU207" s="202"/>
      <c r="HV207" s="202"/>
      <c r="HW207" s="202"/>
      <c r="HX207" s="202"/>
      <c r="HY207" s="202"/>
      <c r="HZ207" s="202"/>
      <c r="IA207" s="202"/>
      <c r="IB207" s="202"/>
      <c r="IC207" s="202"/>
      <c r="ID207" s="202"/>
      <c r="IE207" s="202"/>
      <c r="IF207" s="202"/>
      <c r="IG207" s="202"/>
      <c r="IH207" s="202"/>
      <c r="II207" s="202"/>
      <c r="IJ207" s="202"/>
    </row>
    <row r="208" spans="1:244" s="201" customFormat="1" ht="10.5" customHeight="1" hidden="1">
      <c r="A208" s="207" t="s">
        <v>2246</v>
      </c>
      <c r="B208" s="207"/>
      <c r="C208" s="208" t="s">
        <v>708</v>
      </c>
      <c r="D208" s="209" t="s">
        <v>91</v>
      </c>
      <c r="E208" s="210">
        <v>80000</v>
      </c>
      <c r="F208" s="210">
        <v>82400</v>
      </c>
      <c r="G208" s="210">
        <v>85000</v>
      </c>
      <c r="H208" s="210">
        <v>87400</v>
      </c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</row>
    <row r="209" spans="1:244" s="201" customFormat="1" ht="10.5" customHeight="1" hidden="1">
      <c r="A209" s="207" t="s">
        <v>2246</v>
      </c>
      <c r="B209" s="207"/>
      <c r="C209" s="208" t="s">
        <v>710</v>
      </c>
      <c r="D209" s="209" t="s">
        <v>146</v>
      </c>
      <c r="E209" s="210">
        <v>23000</v>
      </c>
      <c r="F209" s="210">
        <v>23700</v>
      </c>
      <c r="G209" s="210">
        <v>24400</v>
      </c>
      <c r="H209" s="210">
        <v>25100</v>
      </c>
      <c r="HT209" s="202"/>
      <c r="HU209" s="202"/>
      <c r="HV209" s="202"/>
      <c r="HW209" s="202"/>
      <c r="HX209" s="202"/>
      <c r="HY209" s="202"/>
      <c r="HZ209" s="202"/>
      <c r="IA209" s="202"/>
      <c r="IB209" s="202"/>
      <c r="IC209" s="202"/>
      <c r="ID209" s="202"/>
      <c r="IE209" s="202"/>
      <c r="IF209" s="202"/>
      <c r="IG209" s="202"/>
      <c r="IH209" s="202"/>
      <c r="II209" s="202"/>
      <c r="IJ209" s="202"/>
    </row>
    <row r="210" spans="1:244" s="201" customFormat="1" ht="10.5" customHeight="1" hidden="1">
      <c r="A210" s="207" t="s">
        <v>2246</v>
      </c>
      <c r="B210" s="207"/>
      <c r="C210" s="208" t="s">
        <v>712</v>
      </c>
      <c r="D210" s="209" t="s">
        <v>93</v>
      </c>
      <c r="E210" s="210">
        <v>7000</v>
      </c>
      <c r="F210" s="210">
        <v>7200</v>
      </c>
      <c r="G210" s="210">
        <v>7400</v>
      </c>
      <c r="H210" s="210">
        <v>7700</v>
      </c>
      <c r="HT210" s="202"/>
      <c r="HU210" s="202"/>
      <c r="HV210" s="202"/>
      <c r="HW210" s="202"/>
      <c r="HX210" s="202"/>
      <c r="HY210" s="202"/>
      <c r="HZ210" s="202"/>
      <c r="IA210" s="202"/>
      <c r="IB210" s="202"/>
      <c r="IC210" s="202"/>
      <c r="ID210" s="202"/>
      <c r="IE210" s="202"/>
      <c r="IF210" s="202"/>
      <c r="IG210" s="202"/>
      <c r="IH210" s="202"/>
      <c r="II210" s="202"/>
      <c r="IJ210" s="202"/>
    </row>
    <row r="211" spans="1:244" s="201" customFormat="1" ht="10.5" customHeight="1" hidden="1">
      <c r="A211" s="207" t="s">
        <v>2246</v>
      </c>
      <c r="B211" s="207"/>
      <c r="C211" s="208" t="s">
        <v>274</v>
      </c>
      <c r="D211" s="209" t="s">
        <v>374</v>
      </c>
      <c r="E211" s="210">
        <v>9000</v>
      </c>
      <c r="F211" s="210">
        <v>9300</v>
      </c>
      <c r="G211" s="210">
        <v>9500</v>
      </c>
      <c r="H211" s="210">
        <v>9800</v>
      </c>
      <c r="HT211" s="202"/>
      <c r="HU211" s="202"/>
      <c r="HV211" s="202"/>
      <c r="HW211" s="202"/>
      <c r="HX211" s="202"/>
      <c r="HY211" s="202"/>
      <c r="HZ211" s="202"/>
      <c r="IA211" s="202"/>
      <c r="IB211" s="202"/>
      <c r="IC211" s="202"/>
      <c r="ID211" s="202"/>
      <c r="IE211" s="202"/>
      <c r="IF211" s="202"/>
      <c r="IG211" s="202"/>
      <c r="IH211" s="202"/>
      <c r="II211" s="202"/>
      <c r="IJ211" s="202"/>
    </row>
    <row r="212" spans="1:244" s="201" customFormat="1" ht="10.5" customHeight="1" hidden="1">
      <c r="A212" s="207" t="s">
        <v>2246</v>
      </c>
      <c r="B212" s="207"/>
      <c r="C212" s="208" t="s">
        <v>713</v>
      </c>
      <c r="D212" s="209" t="s">
        <v>92</v>
      </c>
      <c r="E212" s="210">
        <v>4000</v>
      </c>
      <c r="F212" s="210">
        <v>4100</v>
      </c>
      <c r="G212" s="210">
        <v>4200</v>
      </c>
      <c r="H212" s="210">
        <v>4400</v>
      </c>
      <c r="HT212" s="202"/>
      <c r="HU212" s="202"/>
      <c r="HV212" s="202"/>
      <c r="HW212" s="202"/>
      <c r="HX212" s="202"/>
      <c r="HY212" s="202"/>
      <c r="HZ212" s="202"/>
      <c r="IA212" s="202"/>
      <c r="IB212" s="202"/>
      <c r="IC212" s="202"/>
      <c r="ID212" s="202"/>
      <c r="IE212" s="202"/>
      <c r="IF212" s="202"/>
      <c r="IG212" s="202"/>
      <c r="IH212" s="202"/>
      <c r="II212" s="202"/>
      <c r="IJ212" s="202"/>
    </row>
    <row r="213" spans="1:244" s="201" customFormat="1" ht="10.5" customHeight="1" hidden="1">
      <c r="A213" s="207" t="s">
        <v>2246</v>
      </c>
      <c r="B213" s="207"/>
      <c r="C213" s="208" t="s">
        <v>719</v>
      </c>
      <c r="D213" s="209" t="s">
        <v>150</v>
      </c>
      <c r="E213" s="210">
        <v>280000</v>
      </c>
      <c r="F213" s="210">
        <v>288400</v>
      </c>
      <c r="G213" s="210"/>
      <c r="H213" s="210"/>
      <c r="HT213" s="202"/>
      <c r="HU213" s="202"/>
      <c r="HV213" s="202"/>
      <c r="HW213" s="202"/>
      <c r="HX213" s="202"/>
      <c r="HY213" s="202"/>
      <c r="HZ213" s="202"/>
      <c r="IA213" s="202"/>
      <c r="IB213" s="202"/>
      <c r="IC213" s="202"/>
      <c r="ID213" s="202"/>
      <c r="IE213" s="202"/>
      <c r="IF213" s="202"/>
      <c r="IG213" s="202"/>
      <c r="IH213" s="202"/>
      <c r="II213" s="202"/>
      <c r="IJ213" s="202"/>
    </row>
    <row r="214" spans="1:244" s="201" customFormat="1" ht="10.5" customHeight="1" hidden="1">
      <c r="A214" s="207" t="s">
        <v>2246</v>
      </c>
      <c r="B214" s="207"/>
      <c r="C214" s="208" t="s">
        <v>728</v>
      </c>
      <c r="D214" s="209" t="s">
        <v>94</v>
      </c>
      <c r="E214" s="210">
        <v>54000</v>
      </c>
      <c r="F214" s="210">
        <v>55600</v>
      </c>
      <c r="G214" s="210">
        <v>57300</v>
      </c>
      <c r="H214" s="210">
        <v>59000</v>
      </c>
      <c r="HT214" s="202"/>
      <c r="HU214" s="202"/>
      <c r="HV214" s="202"/>
      <c r="HW214" s="202"/>
      <c r="HX214" s="202"/>
      <c r="HY214" s="202"/>
      <c r="HZ214" s="202"/>
      <c r="IA214" s="202"/>
      <c r="IB214" s="202"/>
      <c r="IC214" s="202"/>
      <c r="ID214" s="202"/>
      <c r="IE214" s="202"/>
      <c r="IF214" s="202"/>
      <c r="IG214" s="202"/>
      <c r="IH214" s="202"/>
      <c r="II214" s="202"/>
      <c r="IJ214" s="202"/>
    </row>
    <row r="215" spans="1:244" s="201" customFormat="1" ht="10.5" customHeight="1" hidden="1">
      <c r="A215" s="207" t="s">
        <v>2246</v>
      </c>
      <c r="B215" s="207"/>
      <c r="C215" s="208" t="s">
        <v>733</v>
      </c>
      <c r="D215" s="209" t="s">
        <v>157</v>
      </c>
      <c r="E215" s="210">
        <v>32000</v>
      </c>
      <c r="F215" s="210">
        <v>33000</v>
      </c>
      <c r="G215" s="210">
        <v>34000</v>
      </c>
      <c r="H215" s="210">
        <v>35000</v>
      </c>
      <c r="HT215" s="202"/>
      <c r="HU215" s="202"/>
      <c r="HV215" s="202"/>
      <c r="HW215" s="202"/>
      <c r="HX215" s="202"/>
      <c r="HY215" s="202"/>
      <c r="HZ215" s="202"/>
      <c r="IA215" s="202"/>
      <c r="IB215" s="202"/>
      <c r="IC215" s="202"/>
      <c r="ID215" s="202"/>
      <c r="IE215" s="202"/>
      <c r="IF215" s="202"/>
      <c r="IG215" s="202"/>
      <c r="IH215" s="202"/>
      <c r="II215" s="202"/>
      <c r="IJ215" s="202"/>
    </row>
    <row r="216" spans="1:244" s="203" customFormat="1" ht="10.5" customHeight="1" hidden="1">
      <c r="A216" s="207" t="s">
        <v>2246</v>
      </c>
      <c r="B216" s="207"/>
      <c r="C216" s="207" t="s">
        <v>194</v>
      </c>
      <c r="D216" s="211" t="s">
        <v>192</v>
      </c>
      <c r="E216" s="210">
        <v>406000</v>
      </c>
      <c r="F216" s="210">
        <v>41800</v>
      </c>
      <c r="G216" s="210">
        <v>430800</v>
      </c>
      <c r="H216" s="210">
        <v>443700</v>
      </c>
      <c r="HT216" s="204"/>
      <c r="HU216" s="204"/>
      <c r="HV216" s="204"/>
      <c r="HW216" s="204"/>
      <c r="HX216" s="204"/>
      <c r="HY216" s="204"/>
      <c r="HZ216" s="204"/>
      <c r="IA216" s="204"/>
      <c r="IB216" s="204"/>
      <c r="IC216" s="204"/>
      <c r="ID216" s="204"/>
      <c r="IE216" s="204"/>
      <c r="IF216" s="204"/>
      <c r="IG216" s="204"/>
      <c r="IH216" s="204"/>
      <c r="II216" s="204"/>
      <c r="IJ216" s="204"/>
    </row>
    <row r="217" spans="1:244" s="201" customFormat="1" ht="10.5" customHeight="1" hidden="1">
      <c r="A217" s="207" t="s">
        <v>2246</v>
      </c>
      <c r="B217" s="207"/>
      <c r="C217" s="207" t="s">
        <v>1156</v>
      </c>
      <c r="D217" s="211" t="s">
        <v>1155</v>
      </c>
      <c r="E217" s="210">
        <v>107000</v>
      </c>
      <c r="F217" s="210">
        <v>110200</v>
      </c>
      <c r="G217" s="210">
        <v>113500</v>
      </c>
      <c r="H217" s="210">
        <v>117000</v>
      </c>
      <c r="HT217" s="202"/>
      <c r="HU217" s="202"/>
      <c r="HV217" s="202"/>
      <c r="HW217" s="202"/>
      <c r="HX217" s="202"/>
      <c r="HY217" s="202"/>
      <c r="HZ217" s="202"/>
      <c r="IA217" s="202"/>
      <c r="IB217" s="202"/>
      <c r="IC217" s="202"/>
      <c r="ID217" s="202"/>
      <c r="IE217" s="202"/>
      <c r="IF217" s="202"/>
      <c r="IG217" s="202"/>
      <c r="IH217" s="202"/>
      <c r="II217" s="202"/>
      <c r="IJ217" s="202"/>
    </row>
    <row r="218" spans="1:248" s="201" customFormat="1" ht="10.5" customHeight="1" hidden="1">
      <c r="A218" s="207" t="s">
        <v>2246</v>
      </c>
      <c r="B218" s="207"/>
      <c r="C218" s="207" t="s">
        <v>1636</v>
      </c>
      <c r="D218" s="211" t="s">
        <v>1612</v>
      </c>
      <c r="E218" s="210">
        <v>6250</v>
      </c>
      <c r="F218" s="210">
        <v>0</v>
      </c>
      <c r="G218" s="210">
        <v>0</v>
      </c>
      <c r="H218" s="210">
        <v>0</v>
      </c>
      <c r="HT218" s="202"/>
      <c r="HU218" s="202"/>
      <c r="HV218" s="202"/>
      <c r="HW218" s="202"/>
      <c r="HX218" s="202"/>
      <c r="HY218" s="202"/>
      <c r="HZ218" s="202"/>
      <c r="IA218" s="202"/>
      <c r="IB218" s="202"/>
      <c r="IC218" s="202"/>
      <c r="ID218" s="202"/>
      <c r="IE218" s="202"/>
      <c r="IF218" s="202"/>
      <c r="IG218" s="202"/>
      <c r="IH218" s="202"/>
      <c r="II218" s="202"/>
      <c r="IJ218" s="202"/>
      <c r="IK218" s="202"/>
      <c r="IL218" s="202"/>
      <c r="IM218" s="202"/>
      <c r="IN218" s="202"/>
    </row>
    <row r="219" spans="1:227" s="202" customFormat="1" ht="10.5" customHeight="1" hidden="1">
      <c r="A219" s="207" t="s">
        <v>2246</v>
      </c>
      <c r="B219" s="207"/>
      <c r="C219" s="207" t="s">
        <v>1918</v>
      </c>
      <c r="D219" s="211" t="s">
        <v>1919</v>
      </c>
      <c r="E219" s="210">
        <v>40000</v>
      </c>
      <c r="F219" s="210"/>
      <c r="G219" s="210"/>
      <c r="H219" s="210"/>
      <c r="I219" s="201"/>
      <c r="J219" s="201"/>
      <c r="K219" s="201"/>
      <c r="L219" s="201"/>
      <c r="M219" s="201"/>
      <c r="N219" s="201"/>
      <c r="O219" s="201"/>
      <c r="P219" s="201"/>
      <c r="Q219" s="201"/>
      <c r="R219" s="201"/>
      <c r="S219" s="201"/>
      <c r="T219" s="201"/>
      <c r="U219" s="201"/>
      <c r="V219" s="201"/>
      <c r="W219" s="201"/>
      <c r="X219" s="201"/>
      <c r="Y219" s="201"/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1"/>
      <c r="AT219" s="201"/>
      <c r="AU219" s="201"/>
      <c r="AV219" s="201"/>
      <c r="AW219" s="201"/>
      <c r="AX219" s="201"/>
      <c r="AY219" s="201"/>
      <c r="AZ219" s="201"/>
      <c r="BA219" s="201"/>
      <c r="BB219" s="201"/>
      <c r="BC219" s="201"/>
      <c r="BD219" s="201"/>
      <c r="BE219" s="201"/>
      <c r="BF219" s="201"/>
      <c r="BG219" s="201"/>
      <c r="BH219" s="201"/>
      <c r="BI219" s="201"/>
      <c r="BJ219" s="201"/>
      <c r="BK219" s="201"/>
      <c r="BL219" s="201"/>
      <c r="BM219" s="201"/>
      <c r="BN219" s="201"/>
      <c r="BO219" s="201"/>
      <c r="BP219" s="201"/>
      <c r="BQ219" s="201"/>
      <c r="BR219" s="201"/>
      <c r="BS219" s="201"/>
      <c r="BT219" s="201"/>
      <c r="BU219" s="201"/>
      <c r="BV219" s="201"/>
      <c r="BW219" s="201"/>
      <c r="BX219" s="201"/>
      <c r="BY219" s="201"/>
      <c r="BZ219" s="201"/>
      <c r="CA219" s="201"/>
      <c r="CB219" s="201"/>
      <c r="CC219" s="201"/>
      <c r="CD219" s="201"/>
      <c r="CE219" s="201"/>
      <c r="CF219" s="201"/>
      <c r="CG219" s="201"/>
      <c r="CH219" s="201"/>
      <c r="CI219" s="201"/>
      <c r="CJ219" s="201"/>
      <c r="CK219" s="201"/>
      <c r="CL219" s="201"/>
      <c r="CM219" s="201"/>
      <c r="CN219" s="201"/>
      <c r="CO219" s="201"/>
      <c r="CP219" s="201"/>
      <c r="CQ219" s="201"/>
      <c r="CR219" s="201"/>
      <c r="CS219" s="201"/>
      <c r="CT219" s="201"/>
      <c r="CU219" s="201"/>
      <c r="CV219" s="201"/>
      <c r="CW219" s="201"/>
      <c r="CX219" s="201"/>
      <c r="CY219" s="201"/>
      <c r="CZ219" s="201"/>
      <c r="DA219" s="201"/>
      <c r="DB219" s="201"/>
      <c r="DC219" s="201"/>
      <c r="DD219" s="201"/>
      <c r="DE219" s="201"/>
      <c r="DF219" s="201"/>
      <c r="DG219" s="201"/>
      <c r="DH219" s="201"/>
      <c r="DI219" s="201"/>
      <c r="DJ219" s="201"/>
      <c r="DK219" s="201"/>
      <c r="DL219" s="201"/>
      <c r="DM219" s="201"/>
      <c r="DN219" s="201"/>
      <c r="DO219" s="201"/>
      <c r="DP219" s="201"/>
      <c r="DQ219" s="201"/>
      <c r="DR219" s="201"/>
      <c r="DS219" s="201"/>
      <c r="DT219" s="201"/>
      <c r="DU219" s="201"/>
      <c r="DV219" s="201"/>
      <c r="DW219" s="201"/>
      <c r="DX219" s="201"/>
      <c r="DY219" s="201"/>
      <c r="DZ219" s="201"/>
      <c r="EA219" s="201"/>
      <c r="EB219" s="201"/>
      <c r="EC219" s="201"/>
      <c r="ED219" s="201"/>
      <c r="EE219" s="201"/>
      <c r="EF219" s="201"/>
      <c r="EG219" s="201"/>
      <c r="EH219" s="201"/>
      <c r="EI219" s="201"/>
      <c r="EJ219" s="201"/>
      <c r="EK219" s="201"/>
      <c r="EL219" s="201"/>
      <c r="EM219" s="201"/>
      <c r="EN219" s="201"/>
      <c r="EO219" s="201"/>
      <c r="EP219" s="201"/>
      <c r="EQ219" s="201"/>
      <c r="ER219" s="201"/>
      <c r="ES219" s="201"/>
      <c r="ET219" s="201"/>
      <c r="EU219" s="201"/>
      <c r="EV219" s="201"/>
      <c r="EW219" s="201"/>
      <c r="EX219" s="201"/>
      <c r="EY219" s="201"/>
      <c r="EZ219" s="201"/>
      <c r="FA219" s="201"/>
      <c r="FB219" s="201"/>
      <c r="FC219" s="201"/>
      <c r="FD219" s="201"/>
      <c r="FE219" s="201"/>
      <c r="FF219" s="201"/>
      <c r="FG219" s="201"/>
      <c r="FH219" s="201"/>
      <c r="FI219" s="201"/>
      <c r="FJ219" s="201"/>
      <c r="FK219" s="201"/>
      <c r="FL219" s="201"/>
      <c r="FM219" s="201"/>
      <c r="FN219" s="201"/>
      <c r="FO219" s="201"/>
      <c r="FP219" s="201"/>
      <c r="FQ219" s="201"/>
      <c r="FR219" s="201"/>
      <c r="FS219" s="201"/>
      <c r="FT219" s="201"/>
      <c r="FU219" s="201"/>
      <c r="FV219" s="201"/>
      <c r="FW219" s="201"/>
      <c r="FX219" s="201"/>
      <c r="FY219" s="201"/>
      <c r="FZ219" s="201"/>
      <c r="GA219" s="201"/>
      <c r="GB219" s="201"/>
      <c r="GC219" s="201"/>
      <c r="GD219" s="201"/>
      <c r="GE219" s="201"/>
      <c r="GF219" s="201"/>
      <c r="GG219" s="201"/>
      <c r="GH219" s="201"/>
      <c r="GI219" s="201"/>
      <c r="GJ219" s="201"/>
      <c r="GK219" s="201"/>
      <c r="GL219" s="201"/>
      <c r="GM219" s="201"/>
      <c r="GN219" s="201"/>
      <c r="GO219" s="201"/>
      <c r="GP219" s="201"/>
      <c r="GQ219" s="201"/>
      <c r="GR219" s="201"/>
      <c r="GS219" s="201"/>
      <c r="GT219" s="201"/>
      <c r="GU219" s="201"/>
      <c r="GV219" s="201"/>
      <c r="GW219" s="201"/>
      <c r="GX219" s="201"/>
      <c r="GY219" s="201"/>
      <c r="GZ219" s="201"/>
      <c r="HA219" s="201"/>
      <c r="HB219" s="201"/>
      <c r="HC219" s="201"/>
      <c r="HD219" s="201"/>
      <c r="HE219" s="201"/>
      <c r="HF219" s="201"/>
      <c r="HG219" s="201"/>
      <c r="HH219" s="201"/>
      <c r="HI219" s="201"/>
      <c r="HJ219" s="201"/>
      <c r="HK219" s="201"/>
      <c r="HL219" s="201"/>
      <c r="HM219" s="201"/>
      <c r="HN219" s="201"/>
      <c r="HO219" s="201"/>
      <c r="HP219" s="201"/>
      <c r="HQ219" s="201"/>
      <c r="HR219" s="201"/>
      <c r="HS219" s="201"/>
    </row>
    <row r="220" spans="1:227" s="202" customFormat="1" ht="10.5" customHeight="1" hidden="1">
      <c r="A220" s="207" t="s">
        <v>2246</v>
      </c>
      <c r="B220" s="207"/>
      <c r="C220" s="207" t="s">
        <v>1966</v>
      </c>
      <c r="D220" s="211" t="s">
        <v>1715</v>
      </c>
      <c r="E220" s="210">
        <v>25000</v>
      </c>
      <c r="F220" s="210"/>
      <c r="G220" s="210"/>
      <c r="H220" s="210"/>
      <c r="I220" s="201"/>
      <c r="J220" s="201"/>
      <c r="K220" s="201"/>
      <c r="L220" s="201"/>
      <c r="M220" s="201"/>
      <c r="N220" s="201"/>
      <c r="O220" s="201"/>
      <c r="P220" s="201"/>
      <c r="Q220" s="201"/>
      <c r="R220" s="201"/>
      <c r="S220" s="201"/>
      <c r="T220" s="201"/>
      <c r="U220" s="201"/>
      <c r="V220" s="201"/>
      <c r="W220" s="201"/>
      <c r="X220" s="201"/>
      <c r="Y220" s="201"/>
      <c r="Z220" s="201"/>
      <c r="AA220" s="201"/>
      <c r="AB220" s="201"/>
      <c r="AC220" s="201"/>
      <c r="AD220" s="201"/>
      <c r="AE220" s="201"/>
      <c r="AF220" s="201"/>
      <c r="AG220" s="201"/>
      <c r="AH220" s="201"/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201"/>
      <c r="AT220" s="201"/>
      <c r="AU220" s="201"/>
      <c r="AV220" s="201"/>
      <c r="AW220" s="201"/>
      <c r="AX220" s="201"/>
      <c r="AY220" s="201"/>
      <c r="AZ220" s="201"/>
      <c r="BA220" s="201"/>
      <c r="BB220" s="201"/>
      <c r="BC220" s="201"/>
      <c r="BD220" s="201"/>
      <c r="BE220" s="201"/>
      <c r="BF220" s="201"/>
      <c r="BG220" s="201"/>
      <c r="BH220" s="201"/>
      <c r="BI220" s="201"/>
      <c r="BJ220" s="201"/>
      <c r="BK220" s="201"/>
      <c r="BL220" s="201"/>
      <c r="BM220" s="201"/>
      <c r="BN220" s="201"/>
      <c r="BO220" s="201"/>
      <c r="BP220" s="201"/>
      <c r="BQ220" s="201"/>
      <c r="BR220" s="201"/>
      <c r="BS220" s="201"/>
      <c r="BT220" s="201"/>
      <c r="BU220" s="201"/>
      <c r="BV220" s="201"/>
      <c r="BW220" s="201"/>
      <c r="BX220" s="201"/>
      <c r="BY220" s="201"/>
      <c r="BZ220" s="201"/>
      <c r="CA220" s="201"/>
      <c r="CB220" s="201"/>
      <c r="CC220" s="201"/>
      <c r="CD220" s="201"/>
      <c r="CE220" s="201"/>
      <c r="CF220" s="201"/>
      <c r="CG220" s="201"/>
      <c r="CH220" s="201"/>
      <c r="CI220" s="201"/>
      <c r="CJ220" s="201"/>
      <c r="CK220" s="201"/>
      <c r="CL220" s="201"/>
      <c r="CM220" s="201"/>
      <c r="CN220" s="201"/>
      <c r="CO220" s="201"/>
      <c r="CP220" s="201"/>
      <c r="CQ220" s="201"/>
      <c r="CR220" s="201"/>
      <c r="CS220" s="201"/>
      <c r="CT220" s="201"/>
      <c r="CU220" s="201"/>
      <c r="CV220" s="201"/>
      <c r="CW220" s="201"/>
      <c r="CX220" s="201"/>
      <c r="CY220" s="201"/>
      <c r="CZ220" s="201"/>
      <c r="DA220" s="201"/>
      <c r="DB220" s="201"/>
      <c r="DC220" s="201"/>
      <c r="DD220" s="201"/>
      <c r="DE220" s="201"/>
      <c r="DF220" s="201"/>
      <c r="DG220" s="201"/>
      <c r="DH220" s="201"/>
      <c r="DI220" s="201"/>
      <c r="DJ220" s="201"/>
      <c r="DK220" s="201"/>
      <c r="DL220" s="201"/>
      <c r="DM220" s="201"/>
      <c r="DN220" s="201"/>
      <c r="DO220" s="201"/>
      <c r="DP220" s="201"/>
      <c r="DQ220" s="201"/>
      <c r="DR220" s="201"/>
      <c r="DS220" s="201"/>
      <c r="DT220" s="201"/>
      <c r="DU220" s="201"/>
      <c r="DV220" s="201"/>
      <c r="DW220" s="201"/>
      <c r="DX220" s="201"/>
      <c r="DY220" s="201"/>
      <c r="DZ220" s="201"/>
      <c r="EA220" s="201"/>
      <c r="EB220" s="201"/>
      <c r="EC220" s="201"/>
      <c r="ED220" s="201"/>
      <c r="EE220" s="201"/>
      <c r="EF220" s="201"/>
      <c r="EG220" s="201"/>
      <c r="EH220" s="201"/>
      <c r="EI220" s="201"/>
      <c r="EJ220" s="201"/>
      <c r="EK220" s="201"/>
      <c r="EL220" s="201"/>
      <c r="EM220" s="201"/>
      <c r="EN220" s="201"/>
      <c r="EO220" s="201"/>
      <c r="EP220" s="201"/>
      <c r="EQ220" s="201"/>
      <c r="ER220" s="201"/>
      <c r="ES220" s="201"/>
      <c r="ET220" s="201"/>
      <c r="EU220" s="201"/>
      <c r="EV220" s="201"/>
      <c r="EW220" s="201"/>
      <c r="EX220" s="201"/>
      <c r="EY220" s="201"/>
      <c r="EZ220" s="201"/>
      <c r="FA220" s="201"/>
      <c r="FB220" s="201"/>
      <c r="FC220" s="201"/>
      <c r="FD220" s="201"/>
      <c r="FE220" s="201"/>
      <c r="FF220" s="201"/>
      <c r="FG220" s="201"/>
      <c r="FH220" s="201"/>
      <c r="FI220" s="201"/>
      <c r="FJ220" s="201"/>
      <c r="FK220" s="201"/>
      <c r="FL220" s="201"/>
      <c r="FM220" s="201"/>
      <c r="FN220" s="201"/>
      <c r="FO220" s="201"/>
      <c r="FP220" s="201"/>
      <c r="FQ220" s="201"/>
      <c r="FR220" s="201"/>
      <c r="FS220" s="201"/>
      <c r="FT220" s="201"/>
      <c r="FU220" s="201"/>
      <c r="FV220" s="201"/>
      <c r="FW220" s="201"/>
      <c r="FX220" s="201"/>
      <c r="FY220" s="201"/>
      <c r="FZ220" s="201"/>
      <c r="GA220" s="201"/>
      <c r="GB220" s="201"/>
      <c r="GC220" s="201"/>
      <c r="GD220" s="201"/>
      <c r="GE220" s="201"/>
      <c r="GF220" s="201"/>
      <c r="GG220" s="201"/>
      <c r="GH220" s="201"/>
      <c r="GI220" s="201"/>
      <c r="GJ220" s="201"/>
      <c r="GK220" s="201"/>
      <c r="GL220" s="201"/>
      <c r="GM220" s="201"/>
      <c r="GN220" s="201"/>
      <c r="GO220" s="201"/>
      <c r="GP220" s="201"/>
      <c r="GQ220" s="201"/>
      <c r="GR220" s="201"/>
      <c r="GS220" s="201"/>
      <c r="GT220" s="201"/>
      <c r="GU220" s="201"/>
      <c r="GV220" s="201"/>
      <c r="GW220" s="201"/>
      <c r="GX220" s="201"/>
      <c r="GY220" s="201"/>
      <c r="GZ220" s="201"/>
      <c r="HA220" s="201"/>
      <c r="HB220" s="201"/>
      <c r="HC220" s="201"/>
      <c r="HD220" s="201"/>
      <c r="HE220" s="201"/>
      <c r="HF220" s="201"/>
      <c r="HG220" s="201"/>
      <c r="HH220" s="201"/>
      <c r="HI220" s="201"/>
      <c r="HJ220" s="201"/>
      <c r="HK220" s="201"/>
      <c r="HL220" s="201"/>
      <c r="HM220" s="201"/>
      <c r="HN220" s="201"/>
      <c r="HO220" s="201"/>
      <c r="HP220" s="201"/>
      <c r="HQ220" s="201"/>
      <c r="HR220" s="201"/>
      <c r="HS220" s="201"/>
    </row>
    <row r="221" spans="1:8" ht="29.25" customHeight="1">
      <c r="A221" s="187" t="s">
        <v>2227</v>
      </c>
      <c r="C221" s="188" t="s">
        <v>2228</v>
      </c>
      <c r="D221" s="142"/>
      <c r="E221" s="64">
        <f>SUM(E222+E224)</f>
        <v>4367000</v>
      </c>
      <c r="F221" s="64">
        <f>SUM(F222+F224)</f>
        <v>4492800</v>
      </c>
      <c r="G221" s="64">
        <f>SUM(G222+G224)</f>
        <v>4622500</v>
      </c>
      <c r="H221" s="64">
        <f>SUM(H222+H224)</f>
        <v>4758000</v>
      </c>
    </row>
    <row r="222" spans="1:244" s="21" customFormat="1" ht="25.5" customHeight="1">
      <c r="A222" s="187" t="s">
        <v>2229</v>
      </c>
      <c r="C222" s="188" t="s">
        <v>2230</v>
      </c>
      <c r="D222" s="139"/>
      <c r="E222" s="62">
        <f>SUM(E223)</f>
        <v>100000</v>
      </c>
      <c r="F222" s="62">
        <f>SUM(F223)</f>
        <v>100000</v>
      </c>
      <c r="G222" s="62">
        <f>SUM(G223)</f>
        <v>100000</v>
      </c>
      <c r="H222" s="62">
        <f>SUM(H223)</f>
        <v>100000</v>
      </c>
      <c r="HT222" s="110"/>
      <c r="HU222" s="110"/>
      <c r="HV222" s="110"/>
      <c r="HW222" s="110"/>
      <c r="HX222" s="110"/>
      <c r="HY222" s="110"/>
      <c r="HZ222" s="110"/>
      <c r="IA222" s="110"/>
      <c r="IB222" s="110"/>
      <c r="IC222" s="110"/>
      <c r="ID222" s="110"/>
      <c r="IE222" s="110"/>
      <c r="IF222" s="110"/>
      <c r="IG222" s="110"/>
      <c r="IH222" s="110"/>
      <c r="II222" s="110"/>
      <c r="IJ222" s="110"/>
    </row>
    <row r="223" spans="1:227" s="141" customFormat="1" ht="18" customHeight="1">
      <c r="A223" s="101" t="s">
        <v>2244</v>
      </c>
      <c r="B223" s="101"/>
      <c r="C223" s="120" t="s">
        <v>2245</v>
      </c>
      <c r="D223" s="142" t="s">
        <v>87</v>
      </c>
      <c r="E223" s="64">
        <v>100000</v>
      </c>
      <c r="F223" s="64">
        <v>100000</v>
      </c>
      <c r="G223" s="64">
        <v>100000</v>
      </c>
      <c r="H223" s="64">
        <v>100000</v>
      </c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143"/>
      <c r="AP223" s="143"/>
      <c r="AQ223" s="143"/>
      <c r="AR223" s="143"/>
      <c r="AS223" s="143"/>
      <c r="AT223" s="143"/>
      <c r="AU223" s="143"/>
      <c r="AV223" s="143"/>
      <c r="AW223" s="143"/>
      <c r="AX223" s="143"/>
      <c r="AY223" s="143"/>
      <c r="AZ223" s="143"/>
      <c r="BA223" s="143"/>
      <c r="BB223" s="143"/>
      <c r="BC223" s="143"/>
      <c r="BD223" s="143"/>
      <c r="BE223" s="143"/>
      <c r="BF223" s="143"/>
      <c r="BG223" s="143"/>
      <c r="BH223" s="143"/>
      <c r="BI223" s="143"/>
      <c r="BJ223" s="143"/>
      <c r="BK223" s="143"/>
      <c r="BL223" s="143"/>
      <c r="BM223" s="143"/>
      <c r="BN223" s="143"/>
      <c r="BO223" s="143"/>
      <c r="BP223" s="143"/>
      <c r="BQ223" s="143"/>
      <c r="BR223" s="143"/>
      <c r="BS223" s="143"/>
      <c r="BT223" s="143"/>
      <c r="BU223" s="143"/>
      <c r="BV223" s="143"/>
      <c r="BW223" s="143"/>
      <c r="BX223" s="143"/>
      <c r="BY223" s="143"/>
      <c r="BZ223" s="143"/>
      <c r="CA223" s="143"/>
      <c r="CB223" s="143"/>
      <c r="CC223" s="143"/>
      <c r="CD223" s="143"/>
      <c r="CE223" s="143"/>
      <c r="CF223" s="143"/>
      <c r="CG223" s="143"/>
      <c r="CH223" s="143"/>
      <c r="CI223" s="143"/>
      <c r="CJ223" s="143"/>
      <c r="CK223" s="143"/>
      <c r="CL223" s="143"/>
      <c r="CM223" s="143"/>
      <c r="CN223" s="143"/>
      <c r="CO223" s="143"/>
      <c r="CP223" s="143"/>
      <c r="CQ223" s="143"/>
      <c r="CR223" s="143"/>
      <c r="CS223" s="143"/>
      <c r="CT223" s="143"/>
      <c r="CU223" s="143"/>
      <c r="CV223" s="143"/>
      <c r="CW223" s="143"/>
      <c r="CX223" s="143"/>
      <c r="CY223" s="143"/>
      <c r="CZ223" s="143"/>
      <c r="DA223" s="143"/>
      <c r="DB223" s="143"/>
      <c r="DC223" s="143"/>
      <c r="DD223" s="143"/>
      <c r="DE223" s="143"/>
      <c r="DF223" s="143"/>
      <c r="DG223" s="143"/>
      <c r="DH223" s="143"/>
      <c r="DI223" s="143"/>
      <c r="DJ223" s="143"/>
      <c r="DK223" s="143"/>
      <c r="DL223" s="143"/>
      <c r="DM223" s="143"/>
      <c r="DN223" s="143"/>
      <c r="DO223" s="143"/>
      <c r="DP223" s="143"/>
      <c r="DQ223" s="143"/>
      <c r="DR223" s="143"/>
      <c r="DS223" s="143"/>
      <c r="DT223" s="143"/>
      <c r="DU223" s="143"/>
      <c r="DV223" s="143"/>
      <c r="DW223" s="143"/>
      <c r="DX223" s="143"/>
      <c r="DY223" s="143"/>
      <c r="DZ223" s="143"/>
      <c r="EA223" s="143"/>
      <c r="EB223" s="143"/>
      <c r="EC223" s="143"/>
      <c r="ED223" s="143"/>
      <c r="EE223" s="143"/>
      <c r="EF223" s="143"/>
      <c r="EG223" s="143"/>
      <c r="EH223" s="143"/>
      <c r="EI223" s="143"/>
      <c r="EJ223" s="143"/>
      <c r="EK223" s="143"/>
      <c r="EL223" s="143"/>
      <c r="EM223" s="143"/>
      <c r="EN223" s="143"/>
      <c r="EO223" s="143"/>
      <c r="EP223" s="143"/>
      <c r="EQ223" s="143"/>
      <c r="ER223" s="143"/>
      <c r="ES223" s="143"/>
      <c r="ET223" s="143"/>
      <c r="EU223" s="143"/>
      <c r="EV223" s="143"/>
      <c r="EW223" s="143"/>
      <c r="EX223" s="143"/>
      <c r="EY223" s="143"/>
      <c r="EZ223" s="143"/>
      <c r="FA223" s="143"/>
      <c r="FB223" s="143"/>
      <c r="FC223" s="143"/>
      <c r="FD223" s="143"/>
      <c r="FE223" s="143"/>
      <c r="FF223" s="143"/>
      <c r="FG223" s="143"/>
      <c r="FH223" s="143"/>
      <c r="FI223" s="143"/>
      <c r="FJ223" s="143"/>
      <c r="FK223" s="143"/>
      <c r="FL223" s="143"/>
      <c r="FM223" s="143"/>
      <c r="FN223" s="143"/>
      <c r="FO223" s="143"/>
      <c r="FP223" s="143"/>
      <c r="FQ223" s="143"/>
      <c r="FR223" s="143"/>
      <c r="FS223" s="143"/>
      <c r="FT223" s="143"/>
      <c r="FU223" s="143"/>
      <c r="FV223" s="143"/>
      <c r="FW223" s="143"/>
      <c r="FX223" s="143"/>
      <c r="FY223" s="143"/>
      <c r="FZ223" s="143"/>
      <c r="GA223" s="143"/>
      <c r="GB223" s="143"/>
      <c r="GC223" s="143"/>
      <c r="GD223" s="143"/>
      <c r="GE223" s="143"/>
      <c r="GF223" s="143"/>
      <c r="GG223" s="143"/>
      <c r="GH223" s="143"/>
      <c r="GI223" s="143"/>
      <c r="GJ223" s="143"/>
      <c r="GK223" s="143"/>
      <c r="GL223" s="143"/>
      <c r="GM223" s="143"/>
      <c r="GN223" s="143"/>
      <c r="GO223" s="143"/>
      <c r="GP223" s="143"/>
      <c r="GQ223" s="143"/>
      <c r="GR223" s="143"/>
      <c r="GS223" s="143"/>
      <c r="GT223" s="143"/>
      <c r="GU223" s="143"/>
      <c r="GV223" s="143"/>
      <c r="GW223" s="143"/>
      <c r="GX223" s="143"/>
      <c r="GY223" s="143"/>
      <c r="GZ223" s="143"/>
      <c r="HA223" s="143"/>
      <c r="HB223" s="143"/>
      <c r="HC223" s="143"/>
      <c r="HD223" s="143"/>
      <c r="HE223" s="143"/>
      <c r="HF223" s="143"/>
      <c r="HG223" s="143"/>
      <c r="HH223" s="143"/>
      <c r="HI223" s="143"/>
      <c r="HJ223" s="143"/>
      <c r="HK223" s="143"/>
      <c r="HL223" s="143"/>
      <c r="HM223" s="143"/>
      <c r="HN223" s="143"/>
      <c r="HO223" s="143"/>
      <c r="HP223" s="143"/>
      <c r="HQ223" s="143"/>
      <c r="HR223" s="143"/>
      <c r="HS223" s="143"/>
    </row>
    <row r="224" spans="1:244" s="196" customFormat="1" ht="25.5" customHeight="1">
      <c r="A224" s="194" t="s">
        <v>2231</v>
      </c>
      <c r="C224" s="195" t="s">
        <v>2232</v>
      </c>
      <c r="D224" s="139"/>
      <c r="E224" s="62">
        <f>SUM(E225:E226)</f>
        <v>4267000</v>
      </c>
      <c r="F224" s="62">
        <f>SUM(F225:F226)</f>
        <v>4392800</v>
      </c>
      <c r="G224" s="62">
        <f>SUM(G225:G226)</f>
        <v>4522500</v>
      </c>
      <c r="H224" s="62">
        <f>SUM(H225:H226)</f>
        <v>4658000</v>
      </c>
      <c r="HT224" s="112"/>
      <c r="HU224" s="112"/>
      <c r="HV224" s="112"/>
      <c r="HW224" s="112"/>
      <c r="HX224" s="112"/>
      <c r="HY224" s="112"/>
      <c r="HZ224" s="112"/>
      <c r="IA224" s="112"/>
      <c r="IB224" s="112"/>
      <c r="IC224" s="112"/>
      <c r="ID224" s="112"/>
      <c r="IE224" s="112"/>
      <c r="IF224" s="112"/>
      <c r="IG224" s="112"/>
      <c r="IH224" s="112"/>
      <c r="II224" s="112"/>
      <c r="IJ224" s="112"/>
    </row>
    <row r="225" spans="1:227" s="141" customFormat="1" ht="12.75">
      <c r="A225" s="101" t="s">
        <v>2272</v>
      </c>
      <c r="B225" s="101"/>
      <c r="C225" s="120" t="s">
        <v>741</v>
      </c>
      <c r="D225" s="142" t="s">
        <v>87</v>
      </c>
      <c r="E225" s="64">
        <v>4260000</v>
      </c>
      <c r="F225" s="64">
        <v>4387800</v>
      </c>
      <c r="G225" s="64">
        <v>4519500</v>
      </c>
      <c r="H225" s="64">
        <v>4655000</v>
      </c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143"/>
      <c r="AP225" s="143"/>
      <c r="AQ225" s="143"/>
      <c r="AR225" s="143"/>
      <c r="AS225" s="143"/>
      <c r="AT225" s="143"/>
      <c r="AU225" s="143"/>
      <c r="AV225" s="143"/>
      <c r="AW225" s="143"/>
      <c r="AX225" s="143"/>
      <c r="AY225" s="143"/>
      <c r="AZ225" s="143"/>
      <c r="BA225" s="143"/>
      <c r="BB225" s="143"/>
      <c r="BC225" s="143"/>
      <c r="BD225" s="143"/>
      <c r="BE225" s="143"/>
      <c r="BF225" s="143"/>
      <c r="BG225" s="143"/>
      <c r="BH225" s="143"/>
      <c r="BI225" s="143"/>
      <c r="BJ225" s="143"/>
      <c r="BK225" s="143"/>
      <c r="BL225" s="143"/>
      <c r="BM225" s="143"/>
      <c r="BN225" s="143"/>
      <c r="BO225" s="143"/>
      <c r="BP225" s="143"/>
      <c r="BQ225" s="143"/>
      <c r="BR225" s="143"/>
      <c r="BS225" s="143"/>
      <c r="BT225" s="143"/>
      <c r="BU225" s="143"/>
      <c r="BV225" s="143"/>
      <c r="BW225" s="143"/>
      <c r="BX225" s="143"/>
      <c r="BY225" s="143"/>
      <c r="BZ225" s="143"/>
      <c r="CA225" s="143"/>
      <c r="CB225" s="143"/>
      <c r="CC225" s="143"/>
      <c r="CD225" s="143"/>
      <c r="CE225" s="143"/>
      <c r="CF225" s="143"/>
      <c r="CG225" s="143"/>
      <c r="CH225" s="143"/>
      <c r="CI225" s="143"/>
      <c r="CJ225" s="143"/>
      <c r="CK225" s="143"/>
      <c r="CL225" s="143"/>
      <c r="CM225" s="143"/>
      <c r="CN225" s="143"/>
      <c r="CO225" s="143"/>
      <c r="CP225" s="143"/>
      <c r="CQ225" s="143"/>
      <c r="CR225" s="143"/>
      <c r="CS225" s="143"/>
      <c r="CT225" s="143"/>
      <c r="CU225" s="143"/>
      <c r="CV225" s="143"/>
      <c r="CW225" s="143"/>
      <c r="CX225" s="143"/>
      <c r="CY225" s="143"/>
      <c r="CZ225" s="143"/>
      <c r="DA225" s="143"/>
      <c r="DB225" s="143"/>
      <c r="DC225" s="143"/>
      <c r="DD225" s="143"/>
      <c r="DE225" s="143"/>
      <c r="DF225" s="143"/>
      <c r="DG225" s="143"/>
      <c r="DH225" s="143"/>
      <c r="DI225" s="143"/>
      <c r="DJ225" s="143"/>
      <c r="DK225" s="143"/>
      <c r="DL225" s="143"/>
      <c r="DM225" s="143"/>
      <c r="DN225" s="143"/>
      <c r="DO225" s="143"/>
      <c r="DP225" s="143"/>
      <c r="DQ225" s="143"/>
      <c r="DR225" s="143"/>
      <c r="DS225" s="143"/>
      <c r="DT225" s="143"/>
      <c r="DU225" s="143"/>
      <c r="DV225" s="143"/>
      <c r="DW225" s="143"/>
      <c r="DX225" s="143"/>
      <c r="DY225" s="143"/>
      <c r="DZ225" s="143"/>
      <c r="EA225" s="143"/>
      <c r="EB225" s="143"/>
      <c r="EC225" s="143"/>
      <c r="ED225" s="143"/>
      <c r="EE225" s="143"/>
      <c r="EF225" s="143"/>
      <c r="EG225" s="143"/>
      <c r="EH225" s="143"/>
      <c r="EI225" s="143"/>
      <c r="EJ225" s="143"/>
      <c r="EK225" s="143"/>
      <c r="EL225" s="143"/>
      <c r="EM225" s="143"/>
      <c r="EN225" s="143"/>
      <c r="EO225" s="143"/>
      <c r="EP225" s="143"/>
      <c r="EQ225" s="143"/>
      <c r="ER225" s="143"/>
      <c r="ES225" s="143"/>
      <c r="ET225" s="143"/>
      <c r="EU225" s="143"/>
      <c r="EV225" s="143"/>
      <c r="EW225" s="143"/>
      <c r="EX225" s="143"/>
      <c r="EY225" s="143"/>
      <c r="EZ225" s="143"/>
      <c r="FA225" s="143"/>
      <c r="FB225" s="143"/>
      <c r="FC225" s="143"/>
      <c r="FD225" s="143"/>
      <c r="FE225" s="143"/>
      <c r="FF225" s="143"/>
      <c r="FG225" s="143"/>
      <c r="FH225" s="143"/>
      <c r="FI225" s="143"/>
      <c r="FJ225" s="143"/>
      <c r="FK225" s="143"/>
      <c r="FL225" s="143"/>
      <c r="FM225" s="143"/>
      <c r="FN225" s="143"/>
      <c r="FO225" s="143"/>
      <c r="FP225" s="143"/>
      <c r="FQ225" s="143"/>
      <c r="FR225" s="143"/>
      <c r="FS225" s="143"/>
      <c r="FT225" s="143"/>
      <c r="FU225" s="143"/>
      <c r="FV225" s="143"/>
      <c r="FW225" s="143"/>
      <c r="FX225" s="143"/>
      <c r="FY225" s="143"/>
      <c r="FZ225" s="143"/>
      <c r="GA225" s="143"/>
      <c r="GB225" s="143"/>
      <c r="GC225" s="143"/>
      <c r="GD225" s="143"/>
      <c r="GE225" s="143"/>
      <c r="GF225" s="143"/>
      <c r="GG225" s="143"/>
      <c r="GH225" s="143"/>
      <c r="GI225" s="143"/>
      <c r="GJ225" s="143"/>
      <c r="GK225" s="143"/>
      <c r="GL225" s="143"/>
      <c r="GM225" s="143"/>
      <c r="GN225" s="143"/>
      <c r="GO225" s="143"/>
      <c r="GP225" s="143"/>
      <c r="GQ225" s="143"/>
      <c r="GR225" s="143"/>
      <c r="GS225" s="143"/>
      <c r="GT225" s="143"/>
      <c r="GU225" s="143"/>
      <c r="GV225" s="143"/>
      <c r="GW225" s="143"/>
      <c r="GX225" s="143"/>
      <c r="GY225" s="143"/>
      <c r="GZ225" s="143"/>
      <c r="HA225" s="143"/>
      <c r="HB225" s="143"/>
      <c r="HC225" s="143"/>
      <c r="HD225" s="143"/>
      <c r="HE225" s="143"/>
      <c r="HF225" s="143"/>
      <c r="HG225" s="143"/>
      <c r="HH225" s="143"/>
      <c r="HI225" s="143"/>
      <c r="HJ225" s="143"/>
      <c r="HK225" s="143"/>
      <c r="HL225" s="143"/>
      <c r="HM225" s="143"/>
      <c r="HN225" s="143"/>
      <c r="HO225" s="143"/>
      <c r="HP225" s="143"/>
      <c r="HQ225" s="143"/>
      <c r="HR225" s="143"/>
      <c r="HS225" s="143"/>
    </row>
    <row r="226" spans="1:227" s="141" customFormat="1" ht="12.75">
      <c r="A226" s="101" t="s">
        <v>2273</v>
      </c>
      <c r="B226" s="101"/>
      <c r="C226" s="120" t="s">
        <v>1995</v>
      </c>
      <c r="D226" s="142" t="s">
        <v>87</v>
      </c>
      <c r="E226" s="64">
        <v>7000</v>
      </c>
      <c r="F226" s="64">
        <v>5000</v>
      </c>
      <c r="G226" s="64">
        <v>3000</v>
      </c>
      <c r="H226" s="64">
        <v>3000</v>
      </c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143"/>
      <c r="AP226" s="143"/>
      <c r="AQ226" s="143"/>
      <c r="AR226" s="143"/>
      <c r="AS226" s="143"/>
      <c r="AT226" s="143"/>
      <c r="AU226" s="143"/>
      <c r="AV226" s="143"/>
      <c r="AW226" s="143"/>
      <c r="AX226" s="143"/>
      <c r="AY226" s="143"/>
      <c r="AZ226" s="143"/>
      <c r="BA226" s="143"/>
      <c r="BB226" s="143"/>
      <c r="BC226" s="143"/>
      <c r="BD226" s="143"/>
      <c r="BE226" s="143"/>
      <c r="BF226" s="143"/>
      <c r="BG226" s="143"/>
      <c r="BH226" s="143"/>
      <c r="BI226" s="143"/>
      <c r="BJ226" s="143"/>
      <c r="BK226" s="143"/>
      <c r="BL226" s="143"/>
      <c r="BM226" s="143"/>
      <c r="BN226" s="143"/>
      <c r="BO226" s="143"/>
      <c r="BP226" s="143"/>
      <c r="BQ226" s="143"/>
      <c r="BR226" s="143"/>
      <c r="BS226" s="143"/>
      <c r="BT226" s="143"/>
      <c r="BU226" s="143"/>
      <c r="BV226" s="143"/>
      <c r="BW226" s="143"/>
      <c r="BX226" s="143"/>
      <c r="BY226" s="143"/>
      <c r="BZ226" s="143"/>
      <c r="CA226" s="143"/>
      <c r="CB226" s="143"/>
      <c r="CC226" s="143"/>
      <c r="CD226" s="143"/>
      <c r="CE226" s="143"/>
      <c r="CF226" s="143"/>
      <c r="CG226" s="143"/>
      <c r="CH226" s="143"/>
      <c r="CI226" s="143"/>
      <c r="CJ226" s="143"/>
      <c r="CK226" s="143"/>
      <c r="CL226" s="143"/>
      <c r="CM226" s="143"/>
      <c r="CN226" s="143"/>
      <c r="CO226" s="143"/>
      <c r="CP226" s="143"/>
      <c r="CQ226" s="143"/>
      <c r="CR226" s="143"/>
      <c r="CS226" s="143"/>
      <c r="CT226" s="143"/>
      <c r="CU226" s="143"/>
      <c r="CV226" s="143"/>
      <c r="CW226" s="143"/>
      <c r="CX226" s="143"/>
      <c r="CY226" s="143"/>
      <c r="CZ226" s="143"/>
      <c r="DA226" s="143"/>
      <c r="DB226" s="143"/>
      <c r="DC226" s="143"/>
      <c r="DD226" s="143"/>
      <c r="DE226" s="143"/>
      <c r="DF226" s="143"/>
      <c r="DG226" s="143"/>
      <c r="DH226" s="143"/>
      <c r="DI226" s="143"/>
      <c r="DJ226" s="143"/>
      <c r="DK226" s="143"/>
      <c r="DL226" s="143"/>
      <c r="DM226" s="143"/>
      <c r="DN226" s="143"/>
      <c r="DO226" s="143"/>
      <c r="DP226" s="143"/>
      <c r="DQ226" s="143"/>
      <c r="DR226" s="143"/>
      <c r="DS226" s="143"/>
      <c r="DT226" s="143"/>
      <c r="DU226" s="143"/>
      <c r="DV226" s="143"/>
      <c r="DW226" s="143"/>
      <c r="DX226" s="143"/>
      <c r="DY226" s="143"/>
      <c r="DZ226" s="143"/>
      <c r="EA226" s="143"/>
      <c r="EB226" s="143"/>
      <c r="EC226" s="143"/>
      <c r="ED226" s="143"/>
      <c r="EE226" s="143"/>
      <c r="EF226" s="143"/>
      <c r="EG226" s="143"/>
      <c r="EH226" s="143"/>
      <c r="EI226" s="143"/>
      <c r="EJ226" s="143"/>
      <c r="EK226" s="143"/>
      <c r="EL226" s="143"/>
      <c r="EM226" s="143"/>
      <c r="EN226" s="143"/>
      <c r="EO226" s="143"/>
      <c r="EP226" s="143"/>
      <c r="EQ226" s="143"/>
      <c r="ER226" s="143"/>
      <c r="ES226" s="143"/>
      <c r="ET226" s="143"/>
      <c r="EU226" s="143"/>
      <c r="EV226" s="143"/>
      <c r="EW226" s="143"/>
      <c r="EX226" s="143"/>
      <c r="EY226" s="143"/>
      <c r="EZ226" s="143"/>
      <c r="FA226" s="143"/>
      <c r="FB226" s="143"/>
      <c r="FC226" s="143"/>
      <c r="FD226" s="143"/>
      <c r="FE226" s="143"/>
      <c r="FF226" s="143"/>
      <c r="FG226" s="143"/>
      <c r="FH226" s="143"/>
      <c r="FI226" s="143"/>
      <c r="FJ226" s="143"/>
      <c r="FK226" s="143"/>
      <c r="FL226" s="143"/>
      <c r="FM226" s="143"/>
      <c r="FN226" s="143"/>
      <c r="FO226" s="143"/>
      <c r="FP226" s="143"/>
      <c r="FQ226" s="143"/>
      <c r="FR226" s="143"/>
      <c r="FS226" s="143"/>
      <c r="FT226" s="143"/>
      <c r="FU226" s="143"/>
      <c r="FV226" s="143"/>
      <c r="FW226" s="143"/>
      <c r="FX226" s="143"/>
      <c r="FY226" s="143"/>
      <c r="FZ226" s="143"/>
      <c r="GA226" s="143"/>
      <c r="GB226" s="143"/>
      <c r="GC226" s="143"/>
      <c r="GD226" s="143"/>
      <c r="GE226" s="143"/>
      <c r="GF226" s="143"/>
      <c r="GG226" s="143"/>
      <c r="GH226" s="143"/>
      <c r="GI226" s="143"/>
      <c r="GJ226" s="143"/>
      <c r="GK226" s="143"/>
      <c r="GL226" s="143"/>
      <c r="GM226" s="143"/>
      <c r="GN226" s="143"/>
      <c r="GO226" s="143"/>
      <c r="GP226" s="143"/>
      <c r="GQ226" s="143"/>
      <c r="GR226" s="143"/>
      <c r="GS226" s="143"/>
      <c r="GT226" s="143"/>
      <c r="GU226" s="143"/>
      <c r="GV226" s="143"/>
      <c r="GW226" s="143"/>
      <c r="GX226" s="143"/>
      <c r="GY226" s="143"/>
      <c r="GZ226" s="143"/>
      <c r="HA226" s="143"/>
      <c r="HB226" s="143"/>
      <c r="HC226" s="143"/>
      <c r="HD226" s="143"/>
      <c r="HE226" s="143"/>
      <c r="HF226" s="143"/>
      <c r="HG226" s="143"/>
      <c r="HH226" s="143"/>
      <c r="HI226" s="143"/>
      <c r="HJ226" s="143"/>
      <c r="HK226" s="143"/>
      <c r="HL226" s="143"/>
      <c r="HM226" s="143"/>
      <c r="HN226" s="143"/>
      <c r="HO226" s="143"/>
      <c r="HP226" s="143"/>
      <c r="HQ226" s="143"/>
      <c r="HR226" s="143"/>
      <c r="HS226" s="143"/>
    </row>
    <row r="227" spans="1:244" s="21" customFormat="1" ht="18" customHeight="1">
      <c r="A227" s="103" t="s">
        <v>2236</v>
      </c>
      <c r="B227" s="103"/>
      <c r="C227" s="119" t="s">
        <v>2237</v>
      </c>
      <c r="D227" s="139"/>
      <c r="E227" s="62">
        <f>E228</f>
        <v>20058500</v>
      </c>
      <c r="F227" s="62">
        <f>F228</f>
        <v>20925000</v>
      </c>
      <c r="G227" s="62">
        <f>G228</f>
        <v>21822700</v>
      </c>
      <c r="H227" s="62">
        <f>H228</f>
        <v>22478000</v>
      </c>
      <c r="HT227" s="110"/>
      <c r="HU227" s="110"/>
      <c r="HV227" s="110"/>
      <c r="HW227" s="110"/>
      <c r="HX227" s="110"/>
      <c r="HY227" s="110"/>
      <c r="HZ227" s="110"/>
      <c r="IA227" s="110"/>
      <c r="IB227" s="110"/>
      <c r="IC227" s="110"/>
      <c r="ID227" s="110"/>
      <c r="IE227" s="110"/>
      <c r="IF227" s="110"/>
      <c r="IG227" s="110"/>
      <c r="IH227" s="110"/>
      <c r="II227" s="110"/>
      <c r="IJ227" s="110"/>
    </row>
    <row r="228" spans="1:244" s="21" customFormat="1" ht="25.5" customHeight="1">
      <c r="A228" s="103" t="s">
        <v>2238</v>
      </c>
      <c r="B228" s="103"/>
      <c r="C228" s="119" t="s">
        <v>2239</v>
      </c>
      <c r="D228" s="139"/>
      <c r="E228" s="62">
        <f>SUM(E229:E232)</f>
        <v>20058500</v>
      </c>
      <c r="F228" s="62">
        <f>SUM(F229:F232)</f>
        <v>20925000</v>
      </c>
      <c r="G228" s="62">
        <f>SUM(G229:G232)</f>
        <v>21822700</v>
      </c>
      <c r="H228" s="62">
        <f>SUM(H229:H232)</f>
        <v>22478000</v>
      </c>
      <c r="HT228" s="110"/>
      <c r="HU228" s="110"/>
      <c r="HV228" s="110"/>
      <c r="HW228" s="110"/>
      <c r="HX228" s="110"/>
      <c r="HY228" s="110"/>
      <c r="HZ228" s="110"/>
      <c r="IA228" s="110"/>
      <c r="IB228" s="110"/>
      <c r="IC228" s="110"/>
      <c r="ID228" s="110"/>
      <c r="IE228" s="110"/>
      <c r="IF228" s="110"/>
      <c r="IG228" s="110"/>
      <c r="IH228" s="110"/>
      <c r="II228" s="110"/>
      <c r="IJ228" s="110"/>
    </row>
    <row r="229" spans="1:227" s="141" customFormat="1" ht="12.75" hidden="1">
      <c r="A229" s="101" t="s">
        <v>2240</v>
      </c>
      <c r="B229" s="101"/>
      <c r="C229" s="120" t="s">
        <v>282</v>
      </c>
      <c r="D229" s="142" t="s">
        <v>380</v>
      </c>
      <c r="E229" s="64">
        <v>19038400</v>
      </c>
      <c r="F229" s="64">
        <v>19860800</v>
      </c>
      <c r="G229" s="64">
        <v>20712900</v>
      </c>
      <c r="H229" s="64">
        <v>21335000</v>
      </c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143"/>
      <c r="AP229" s="143"/>
      <c r="AQ229" s="143"/>
      <c r="AR229" s="143"/>
      <c r="AS229" s="143"/>
      <c r="AT229" s="143"/>
      <c r="AU229" s="143"/>
      <c r="AV229" s="143"/>
      <c r="AW229" s="143"/>
      <c r="AX229" s="143"/>
      <c r="AY229" s="143"/>
      <c r="AZ229" s="143"/>
      <c r="BA229" s="143"/>
      <c r="BB229" s="143"/>
      <c r="BC229" s="143"/>
      <c r="BD229" s="143"/>
      <c r="BE229" s="143"/>
      <c r="BF229" s="143"/>
      <c r="BG229" s="143"/>
      <c r="BH229" s="143"/>
      <c r="BI229" s="143"/>
      <c r="BJ229" s="143"/>
      <c r="BK229" s="143"/>
      <c r="BL229" s="143"/>
      <c r="BM229" s="143"/>
      <c r="BN229" s="143"/>
      <c r="BO229" s="143"/>
      <c r="BP229" s="143"/>
      <c r="BQ229" s="143"/>
      <c r="BR229" s="143"/>
      <c r="BS229" s="143"/>
      <c r="BT229" s="143"/>
      <c r="BU229" s="143"/>
      <c r="BV229" s="143"/>
      <c r="BW229" s="143"/>
      <c r="BX229" s="143"/>
      <c r="BY229" s="143"/>
      <c r="BZ229" s="143"/>
      <c r="CA229" s="143"/>
      <c r="CB229" s="143"/>
      <c r="CC229" s="143"/>
      <c r="CD229" s="143"/>
      <c r="CE229" s="143"/>
      <c r="CF229" s="143"/>
      <c r="CG229" s="143"/>
      <c r="CH229" s="143"/>
      <c r="CI229" s="143"/>
      <c r="CJ229" s="143"/>
      <c r="CK229" s="143"/>
      <c r="CL229" s="143"/>
      <c r="CM229" s="143"/>
      <c r="CN229" s="143"/>
      <c r="CO229" s="143"/>
      <c r="CP229" s="143"/>
      <c r="CQ229" s="143"/>
      <c r="CR229" s="143"/>
      <c r="CS229" s="143"/>
      <c r="CT229" s="143"/>
      <c r="CU229" s="143"/>
      <c r="CV229" s="143"/>
      <c r="CW229" s="143"/>
      <c r="CX229" s="143"/>
      <c r="CY229" s="143"/>
      <c r="CZ229" s="143"/>
      <c r="DA229" s="143"/>
      <c r="DB229" s="143"/>
      <c r="DC229" s="143"/>
      <c r="DD229" s="143"/>
      <c r="DE229" s="143"/>
      <c r="DF229" s="143"/>
      <c r="DG229" s="143"/>
      <c r="DH229" s="143"/>
      <c r="DI229" s="143"/>
      <c r="DJ229" s="143"/>
      <c r="DK229" s="143"/>
      <c r="DL229" s="143"/>
      <c r="DM229" s="143"/>
      <c r="DN229" s="143"/>
      <c r="DO229" s="143"/>
      <c r="DP229" s="143"/>
      <c r="DQ229" s="143"/>
      <c r="DR229" s="143"/>
      <c r="DS229" s="143"/>
      <c r="DT229" s="143"/>
      <c r="DU229" s="143"/>
      <c r="DV229" s="143"/>
      <c r="DW229" s="143"/>
      <c r="DX229" s="143"/>
      <c r="DY229" s="143"/>
      <c r="DZ229" s="143"/>
      <c r="EA229" s="143"/>
      <c r="EB229" s="143"/>
      <c r="EC229" s="143"/>
      <c r="ED229" s="143"/>
      <c r="EE229" s="143"/>
      <c r="EF229" s="143"/>
      <c r="EG229" s="143"/>
      <c r="EH229" s="143"/>
      <c r="EI229" s="143"/>
      <c r="EJ229" s="143"/>
      <c r="EK229" s="143"/>
      <c r="EL229" s="143"/>
      <c r="EM229" s="143"/>
      <c r="EN229" s="143"/>
      <c r="EO229" s="143"/>
      <c r="EP229" s="143"/>
      <c r="EQ229" s="143"/>
      <c r="ER229" s="143"/>
      <c r="ES229" s="143"/>
      <c r="ET229" s="143"/>
      <c r="EU229" s="143"/>
      <c r="EV229" s="143"/>
      <c r="EW229" s="143"/>
      <c r="EX229" s="143"/>
      <c r="EY229" s="143"/>
      <c r="EZ229" s="143"/>
      <c r="FA229" s="143"/>
      <c r="FB229" s="143"/>
      <c r="FC229" s="143"/>
      <c r="FD229" s="143"/>
      <c r="FE229" s="143"/>
      <c r="FF229" s="143"/>
      <c r="FG229" s="143"/>
      <c r="FH229" s="143"/>
      <c r="FI229" s="143"/>
      <c r="FJ229" s="143"/>
      <c r="FK229" s="143"/>
      <c r="FL229" s="143"/>
      <c r="FM229" s="143"/>
      <c r="FN229" s="143"/>
      <c r="FO229" s="143"/>
      <c r="FP229" s="143"/>
      <c r="FQ229" s="143"/>
      <c r="FR229" s="143"/>
      <c r="FS229" s="143"/>
      <c r="FT229" s="143"/>
      <c r="FU229" s="143"/>
      <c r="FV229" s="143"/>
      <c r="FW229" s="143"/>
      <c r="FX229" s="143"/>
      <c r="FY229" s="143"/>
      <c r="FZ229" s="143"/>
      <c r="GA229" s="143"/>
      <c r="GB229" s="143"/>
      <c r="GC229" s="143"/>
      <c r="GD229" s="143"/>
      <c r="GE229" s="143"/>
      <c r="GF229" s="143"/>
      <c r="GG229" s="143"/>
      <c r="GH229" s="143"/>
      <c r="GI229" s="143"/>
      <c r="GJ229" s="143"/>
      <c r="GK229" s="143"/>
      <c r="GL229" s="143"/>
      <c r="GM229" s="143"/>
      <c r="GN229" s="143"/>
      <c r="GO229" s="143"/>
      <c r="GP229" s="143"/>
      <c r="GQ229" s="143"/>
      <c r="GR229" s="143"/>
      <c r="GS229" s="143"/>
      <c r="GT229" s="143"/>
      <c r="GU229" s="143"/>
      <c r="GV229" s="143"/>
      <c r="GW229" s="143"/>
      <c r="GX229" s="143"/>
      <c r="GY229" s="143"/>
      <c r="GZ229" s="143"/>
      <c r="HA229" s="143"/>
      <c r="HB229" s="143"/>
      <c r="HC229" s="143"/>
      <c r="HD229" s="143"/>
      <c r="HE229" s="143"/>
      <c r="HF229" s="143"/>
      <c r="HG229" s="143"/>
      <c r="HH229" s="143"/>
      <c r="HI229" s="143"/>
      <c r="HJ229" s="143"/>
      <c r="HK229" s="143"/>
      <c r="HL229" s="143"/>
      <c r="HM229" s="143"/>
      <c r="HN229" s="143"/>
      <c r="HO229" s="143"/>
      <c r="HP229" s="143"/>
      <c r="HQ229" s="143"/>
      <c r="HR229" s="143"/>
      <c r="HS229" s="143"/>
    </row>
    <row r="230" spans="1:227" s="141" customFormat="1" ht="18" hidden="1">
      <c r="A230" s="101" t="s">
        <v>2241</v>
      </c>
      <c r="B230" s="101"/>
      <c r="C230" s="120" t="s">
        <v>382</v>
      </c>
      <c r="D230" s="142" t="s">
        <v>380</v>
      </c>
      <c r="E230" s="64">
        <v>148000</v>
      </c>
      <c r="F230" s="64">
        <v>154400</v>
      </c>
      <c r="G230" s="64">
        <v>161000</v>
      </c>
      <c r="H230" s="64">
        <v>166000</v>
      </c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143"/>
      <c r="AP230" s="143"/>
      <c r="AQ230" s="143"/>
      <c r="AR230" s="143"/>
      <c r="AS230" s="143"/>
      <c r="AT230" s="143"/>
      <c r="AU230" s="143"/>
      <c r="AV230" s="143"/>
      <c r="AW230" s="143"/>
      <c r="AX230" s="143"/>
      <c r="AY230" s="143"/>
      <c r="AZ230" s="143"/>
      <c r="BA230" s="143"/>
      <c r="BB230" s="143"/>
      <c r="BC230" s="143"/>
      <c r="BD230" s="143"/>
      <c r="BE230" s="143"/>
      <c r="BF230" s="143"/>
      <c r="BG230" s="143"/>
      <c r="BH230" s="143"/>
      <c r="BI230" s="143"/>
      <c r="BJ230" s="143"/>
      <c r="BK230" s="143"/>
      <c r="BL230" s="143"/>
      <c r="BM230" s="143"/>
      <c r="BN230" s="143"/>
      <c r="BO230" s="143"/>
      <c r="BP230" s="143"/>
      <c r="BQ230" s="143"/>
      <c r="BR230" s="143"/>
      <c r="BS230" s="143"/>
      <c r="BT230" s="143"/>
      <c r="BU230" s="143"/>
      <c r="BV230" s="143"/>
      <c r="BW230" s="143"/>
      <c r="BX230" s="143"/>
      <c r="BY230" s="143"/>
      <c r="BZ230" s="143"/>
      <c r="CA230" s="143"/>
      <c r="CB230" s="143"/>
      <c r="CC230" s="143"/>
      <c r="CD230" s="143"/>
      <c r="CE230" s="143"/>
      <c r="CF230" s="143"/>
      <c r="CG230" s="143"/>
      <c r="CH230" s="143"/>
      <c r="CI230" s="143"/>
      <c r="CJ230" s="143"/>
      <c r="CK230" s="143"/>
      <c r="CL230" s="143"/>
      <c r="CM230" s="143"/>
      <c r="CN230" s="143"/>
      <c r="CO230" s="143"/>
      <c r="CP230" s="143"/>
      <c r="CQ230" s="143"/>
      <c r="CR230" s="143"/>
      <c r="CS230" s="143"/>
      <c r="CT230" s="143"/>
      <c r="CU230" s="143"/>
      <c r="CV230" s="143"/>
      <c r="CW230" s="143"/>
      <c r="CX230" s="143"/>
      <c r="CY230" s="143"/>
      <c r="CZ230" s="143"/>
      <c r="DA230" s="143"/>
      <c r="DB230" s="143"/>
      <c r="DC230" s="143"/>
      <c r="DD230" s="143"/>
      <c r="DE230" s="143"/>
      <c r="DF230" s="143"/>
      <c r="DG230" s="143"/>
      <c r="DH230" s="143"/>
      <c r="DI230" s="143"/>
      <c r="DJ230" s="143"/>
      <c r="DK230" s="143"/>
      <c r="DL230" s="143"/>
      <c r="DM230" s="143"/>
      <c r="DN230" s="143"/>
      <c r="DO230" s="143"/>
      <c r="DP230" s="143"/>
      <c r="DQ230" s="143"/>
      <c r="DR230" s="143"/>
      <c r="DS230" s="143"/>
      <c r="DT230" s="143"/>
      <c r="DU230" s="143"/>
      <c r="DV230" s="143"/>
      <c r="DW230" s="143"/>
      <c r="DX230" s="143"/>
      <c r="DY230" s="143"/>
      <c r="DZ230" s="143"/>
      <c r="EA230" s="143"/>
      <c r="EB230" s="143"/>
      <c r="EC230" s="143"/>
      <c r="ED230" s="143"/>
      <c r="EE230" s="143"/>
      <c r="EF230" s="143"/>
      <c r="EG230" s="143"/>
      <c r="EH230" s="143"/>
      <c r="EI230" s="143"/>
      <c r="EJ230" s="143"/>
      <c r="EK230" s="143"/>
      <c r="EL230" s="143"/>
      <c r="EM230" s="143"/>
      <c r="EN230" s="143"/>
      <c r="EO230" s="143"/>
      <c r="EP230" s="143"/>
      <c r="EQ230" s="143"/>
      <c r="ER230" s="143"/>
      <c r="ES230" s="143"/>
      <c r="ET230" s="143"/>
      <c r="EU230" s="143"/>
      <c r="EV230" s="143"/>
      <c r="EW230" s="143"/>
      <c r="EX230" s="143"/>
      <c r="EY230" s="143"/>
      <c r="EZ230" s="143"/>
      <c r="FA230" s="143"/>
      <c r="FB230" s="143"/>
      <c r="FC230" s="143"/>
      <c r="FD230" s="143"/>
      <c r="FE230" s="143"/>
      <c r="FF230" s="143"/>
      <c r="FG230" s="143"/>
      <c r="FH230" s="143"/>
      <c r="FI230" s="143"/>
      <c r="FJ230" s="143"/>
      <c r="FK230" s="143"/>
      <c r="FL230" s="143"/>
      <c r="FM230" s="143"/>
      <c r="FN230" s="143"/>
      <c r="FO230" s="143"/>
      <c r="FP230" s="143"/>
      <c r="FQ230" s="143"/>
      <c r="FR230" s="143"/>
      <c r="FS230" s="143"/>
      <c r="FT230" s="143"/>
      <c r="FU230" s="143"/>
      <c r="FV230" s="143"/>
      <c r="FW230" s="143"/>
      <c r="FX230" s="143"/>
      <c r="FY230" s="143"/>
      <c r="FZ230" s="143"/>
      <c r="GA230" s="143"/>
      <c r="GB230" s="143"/>
      <c r="GC230" s="143"/>
      <c r="GD230" s="143"/>
      <c r="GE230" s="143"/>
      <c r="GF230" s="143"/>
      <c r="GG230" s="143"/>
      <c r="GH230" s="143"/>
      <c r="GI230" s="143"/>
      <c r="GJ230" s="143"/>
      <c r="GK230" s="143"/>
      <c r="GL230" s="143"/>
      <c r="GM230" s="143"/>
      <c r="GN230" s="143"/>
      <c r="GO230" s="143"/>
      <c r="GP230" s="143"/>
      <c r="GQ230" s="143"/>
      <c r="GR230" s="143"/>
      <c r="GS230" s="143"/>
      <c r="GT230" s="143"/>
      <c r="GU230" s="143"/>
      <c r="GV230" s="143"/>
      <c r="GW230" s="143"/>
      <c r="GX230" s="143"/>
      <c r="GY230" s="143"/>
      <c r="GZ230" s="143"/>
      <c r="HA230" s="143"/>
      <c r="HB230" s="143"/>
      <c r="HC230" s="143"/>
      <c r="HD230" s="143"/>
      <c r="HE230" s="143"/>
      <c r="HF230" s="143"/>
      <c r="HG230" s="143"/>
      <c r="HH230" s="143"/>
      <c r="HI230" s="143"/>
      <c r="HJ230" s="143"/>
      <c r="HK230" s="143"/>
      <c r="HL230" s="143"/>
      <c r="HM230" s="143"/>
      <c r="HN230" s="143"/>
      <c r="HO230" s="143"/>
      <c r="HP230" s="143"/>
      <c r="HQ230" s="143"/>
      <c r="HR230" s="143"/>
      <c r="HS230" s="143"/>
    </row>
    <row r="231" spans="1:244" s="143" customFormat="1" ht="18" hidden="1">
      <c r="A231" s="101" t="s">
        <v>2242</v>
      </c>
      <c r="B231" s="101"/>
      <c r="C231" s="120" t="s">
        <v>383</v>
      </c>
      <c r="D231" s="142" t="s">
        <v>380</v>
      </c>
      <c r="E231" s="64">
        <v>312500</v>
      </c>
      <c r="F231" s="64">
        <v>326000</v>
      </c>
      <c r="G231" s="64">
        <v>339900</v>
      </c>
      <c r="H231" s="64">
        <v>350000</v>
      </c>
      <c r="HT231" s="141"/>
      <c r="HU231" s="141"/>
      <c r="HV231" s="141"/>
      <c r="HW231" s="141"/>
      <c r="HX231" s="141"/>
      <c r="HY231" s="141"/>
      <c r="HZ231" s="141"/>
      <c r="IA231" s="141"/>
      <c r="IB231" s="141"/>
      <c r="IC231" s="141"/>
      <c r="ID231" s="141"/>
      <c r="IE231" s="141"/>
      <c r="IF231" s="141"/>
      <c r="IG231" s="141"/>
      <c r="IH231" s="141"/>
      <c r="II231" s="141"/>
      <c r="IJ231" s="141"/>
    </row>
    <row r="232" spans="1:244" s="143" customFormat="1" ht="12.75" hidden="1">
      <c r="A232" s="101" t="s">
        <v>2243</v>
      </c>
      <c r="B232" s="101"/>
      <c r="C232" s="120" t="s">
        <v>1803</v>
      </c>
      <c r="D232" s="142" t="s">
        <v>380</v>
      </c>
      <c r="E232" s="64">
        <v>559600</v>
      </c>
      <c r="F232" s="64">
        <v>583800</v>
      </c>
      <c r="G232" s="64">
        <v>608900</v>
      </c>
      <c r="H232" s="64">
        <v>627000</v>
      </c>
      <c r="HT232" s="141"/>
      <c r="HU232" s="141"/>
      <c r="HV232" s="141"/>
      <c r="HW232" s="141"/>
      <c r="HX232" s="141"/>
      <c r="HY232" s="141"/>
      <c r="HZ232" s="141"/>
      <c r="IA232" s="141"/>
      <c r="IB232" s="141"/>
      <c r="IC232" s="141"/>
      <c r="ID232" s="141"/>
      <c r="IE232" s="141"/>
      <c r="IF232" s="141"/>
      <c r="IG232" s="141"/>
      <c r="IH232" s="141"/>
      <c r="II232" s="141"/>
      <c r="IJ232" s="141"/>
    </row>
    <row r="233" spans="1:244" s="21" customFormat="1" ht="18.75" customHeight="1">
      <c r="A233" s="103" t="s">
        <v>2247</v>
      </c>
      <c r="B233" s="103"/>
      <c r="C233" s="119" t="s">
        <v>2248</v>
      </c>
      <c r="D233" s="139"/>
      <c r="E233" s="62">
        <f>E234</f>
        <v>612000</v>
      </c>
      <c r="F233" s="62">
        <f aca="true" t="shared" si="7" ref="F233:H237">F234</f>
        <v>630000</v>
      </c>
      <c r="G233" s="62">
        <f t="shared" si="7"/>
        <v>649000</v>
      </c>
      <c r="H233" s="62">
        <f t="shared" si="7"/>
        <v>668000</v>
      </c>
      <c r="HT233" s="110"/>
      <c r="HU233" s="110"/>
      <c r="HV233" s="110"/>
      <c r="HW233" s="110"/>
      <c r="HX233" s="110"/>
      <c r="HY233" s="110"/>
      <c r="HZ233" s="110"/>
      <c r="IA233" s="110"/>
      <c r="IB233" s="110"/>
      <c r="IC233" s="110"/>
      <c r="ID233" s="110"/>
      <c r="IE233" s="110"/>
      <c r="IF233" s="110"/>
      <c r="IG233" s="110"/>
      <c r="IH233" s="110"/>
      <c r="II233" s="110"/>
      <c r="IJ233" s="110"/>
    </row>
    <row r="234" spans="1:8" ht="18.75" customHeight="1">
      <c r="A234" s="135" t="s">
        <v>2249</v>
      </c>
      <c r="B234" s="135"/>
      <c r="C234" s="136" t="s">
        <v>2250</v>
      </c>
      <c r="D234" s="137"/>
      <c r="E234" s="138">
        <f>E235</f>
        <v>612000</v>
      </c>
      <c r="F234" s="138">
        <f t="shared" si="7"/>
        <v>630000</v>
      </c>
      <c r="G234" s="138">
        <f t="shared" si="7"/>
        <v>649000</v>
      </c>
      <c r="H234" s="138">
        <f t="shared" si="7"/>
        <v>668000</v>
      </c>
    </row>
    <row r="235" spans="1:244" s="21" customFormat="1" ht="15.75" customHeight="1">
      <c r="A235" s="103" t="s">
        <v>2251</v>
      </c>
      <c r="B235" s="103"/>
      <c r="C235" s="119" t="s">
        <v>2250</v>
      </c>
      <c r="D235" s="139"/>
      <c r="E235" s="62">
        <f>E236</f>
        <v>612000</v>
      </c>
      <c r="F235" s="62">
        <f t="shared" si="7"/>
        <v>630000</v>
      </c>
      <c r="G235" s="62">
        <f t="shared" si="7"/>
        <v>649000</v>
      </c>
      <c r="H235" s="62">
        <f t="shared" si="7"/>
        <v>668000</v>
      </c>
      <c r="HT235" s="110"/>
      <c r="HU235" s="110"/>
      <c r="HV235" s="110"/>
      <c r="HW235" s="110"/>
      <c r="HX235" s="110"/>
      <c r="HY235" s="110"/>
      <c r="HZ235" s="110"/>
      <c r="IA235" s="110"/>
      <c r="IB235" s="110"/>
      <c r="IC235" s="110"/>
      <c r="ID235" s="110"/>
      <c r="IE235" s="110"/>
      <c r="IF235" s="110"/>
      <c r="IG235" s="110"/>
      <c r="IH235" s="110"/>
      <c r="II235" s="110"/>
      <c r="IJ235" s="110"/>
    </row>
    <row r="236" spans="1:244" s="21" customFormat="1" ht="25.5" customHeight="1">
      <c r="A236" s="103" t="s">
        <v>2252</v>
      </c>
      <c r="B236" s="103"/>
      <c r="C236" s="119" t="s">
        <v>2250</v>
      </c>
      <c r="D236" s="139"/>
      <c r="E236" s="62">
        <f>E237</f>
        <v>612000</v>
      </c>
      <c r="F236" s="62">
        <f t="shared" si="7"/>
        <v>630000</v>
      </c>
      <c r="G236" s="62">
        <f t="shared" si="7"/>
        <v>649000</v>
      </c>
      <c r="H236" s="62">
        <f t="shared" si="7"/>
        <v>668000</v>
      </c>
      <c r="HT236" s="110"/>
      <c r="HU236" s="110"/>
      <c r="HV236" s="110"/>
      <c r="HW236" s="110"/>
      <c r="HX236" s="110"/>
      <c r="HY236" s="110"/>
      <c r="HZ236" s="110"/>
      <c r="IA236" s="110"/>
      <c r="IB236" s="110"/>
      <c r="IC236" s="110"/>
      <c r="ID236" s="110"/>
      <c r="IE236" s="110"/>
      <c r="IF236" s="110"/>
      <c r="IG236" s="110"/>
      <c r="IH236" s="110"/>
      <c r="II236" s="110"/>
      <c r="IJ236" s="110"/>
    </row>
    <row r="237" spans="1:244" s="21" customFormat="1" ht="18" customHeight="1">
      <c r="A237" s="103" t="s">
        <v>2253</v>
      </c>
      <c r="B237" s="103"/>
      <c r="C237" s="119" t="s">
        <v>2254</v>
      </c>
      <c r="D237" s="139"/>
      <c r="E237" s="62">
        <f>E238</f>
        <v>612000</v>
      </c>
      <c r="F237" s="62">
        <f t="shared" si="7"/>
        <v>630000</v>
      </c>
      <c r="G237" s="62">
        <f t="shared" si="7"/>
        <v>649000</v>
      </c>
      <c r="H237" s="62">
        <f t="shared" si="7"/>
        <v>668000</v>
      </c>
      <c r="HT237" s="110"/>
      <c r="HU237" s="110"/>
      <c r="HV237" s="110"/>
      <c r="HW237" s="110"/>
      <c r="HX237" s="110"/>
      <c r="HY237" s="110"/>
      <c r="HZ237" s="110"/>
      <c r="IA237" s="110"/>
      <c r="IB237" s="110"/>
      <c r="IC237" s="110"/>
      <c r="ID237" s="110"/>
      <c r="IE237" s="110"/>
      <c r="IF237" s="110"/>
      <c r="IG237" s="110"/>
      <c r="IH237" s="110"/>
      <c r="II237" s="110"/>
      <c r="IJ237" s="110"/>
    </row>
    <row r="238" spans="1:244" s="143" customFormat="1" ht="12.75">
      <c r="A238" s="101" t="s">
        <v>2255</v>
      </c>
      <c r="B238" s="101"/>
      <c r="C238" s="120" t="s">
        <v>215</v>
      </c>
      <c r="D238" s="142" t="s">
        <v>87</v>
      </c>
      <c r="E238" s="64">
        <v>612000</v>
      </c>
      <c r="F238" s="64">
        <v>630000</v>
      </c>
      <c r="G238" s="64">
        <v>649000</v>
      </c>
      <c r="H238" s="64">
        <v>668000</v>
      </c>
      <c r="HT238" s="141"/>
      <c r="HU238" s="141"/>
      <c r="HV238" s="141"/>
      <c r="HW238" s="141"/>
      <c r="HX238" s="141"/>
      <c r="HY238" s="141"/>
      <c r="HZ238" s="141"/>
      <c r="IA238" s="141"/>
      <c r="IB238" s="141"/>
      <c r="IC238" s="141"/>
      <c r="ID238" s="141"/>
      <c r="IE238" s="141"/>
      <c r="IF238" s="141"/>
      <c r="IG238" s="141"/>
      <c r="IH238" s="141"/>
      <c r="II238" s="141"/>
      <c r="IJ238" s="141"/>
    </row>
    <row r="239" spans="1:8" ht="14.25" customHeight="1">
      <c r="A239" s="132" t="s">
        <v>2256</v>
      </c>
      <c r="B239" s="132"/>
      <c r="C239" s="133" t="s">
        <v>748</v>
      </c>
      <c r="D239" s="134"/>
      <c r="E239" s="131">
        <f>E240+E245</f>
        <v>3700400</v>
      </c>
      <c r="F239" s="131">
        <f>F240+F245</f>
        <v>3550400</v>
      </c>
      <c r="G239" s="131">
        <f>G240+G245</f>
        <v>3656400</v>
      </c>
      <c r="H239" s="131">
        <f>H240+H245</f>
        <v>3766400</v>
      </c>
    </row>
    <row r="240" spans="1:244" s="21" customFormat="1" ht="13.5" customHeight="1">
      <c r="A240" s="103" t="s">
        <v>2257</v>
      </c>
      <c r="B240" s="103"/>
      <c r="C240" s="119" t="s">
        <v>2258</v>
      </c>
      <c r="D240" s="139"/>
      <c r="E240" s="62">
        <f>E241</f>
        <v>3700000</v>
      </c>
      <c r="F240" s="62">
        <f aca="true" t="shared" si="8" ref="F240:H243">F241</f>
        <v>3550000</v>
      </c>
      <c r="G240" s="62">
        <f t="shared" si="8"/>
        <v>3656000</v>
      </c>
      <c r="H240" s="62">
        <f t="shared" si="8"/>
        <v>3766000</v>
      </c>
      <c r="HT240" s="110"/>
      <c r="HU240" s="110"/>
      <c r="HV240" s="110"/>
      <c r="HW240" s="110"/>
      <c r="HX240" s="110"/>
      <c r="HY240" s="110"/>
      <c r="HZ240" s="110"/>
      <c r="IA240" s="110"/>
      <c r="IB240" s="110"/>
      <c r="IC240" s="110"/>
      <c r="ID240" s="110"/>
      <c r="IE240" s="110"/>
      <c r="IF240" s="110"/>
      <c r="IG240" s="110"/>
      <c r="IH240" s="110"/>
      <c r="II240" s="110"/>
      <c r="IJ240" s="110"/>
    </row>
    <row r="241" spans="1:8" ht="14.25" customHeight="1">
      <c r="A241" s="135" t="s">
        <v>2259</v>
      </c>
      <c r="B241" s="135"/>
      <c r="C241" s="136" t="s">
        <v>2260</v>
      </c>
      <c r="D241" s="137"/>
      <c r="E241" s="138">
        <f>E242</f>
        <v>3700000</v>
      </c>
      <c r="F241" s="138">
        <f t="shared" si="8"/>
        <v>3550000</v>
      </c>
      <c r="G241" s="138">
        <f t="shared" si="8"/>
        <v>3656000</v>
      </c>
      <c r="H241" s="138">
        <f t="shared" si="8"/>
        <v>3766000</v>
      </c>
    </row>
    <row r="242" spans="1:244" s="21" customFormat="1" ht="14.25" customHeight="1">
      <c r="A242" s="103" t="s">
        <v>2261</v>
      </c>
      <c r="B242" s="103"/>
      <c r="C242" s="119" t="s">
        <v>2260</v>
      </c>
      <c r="D242" s="139"/>
      <c r="E242" s="62">
        <f>E243</f>
        <v>3700000</v>
      </c>
      <c r="F242" s="62">
        <f t="shared" si="8"/>
        <v>3550000</v>
      </c>
      <c r="G242" s="62">
        <f t="shared" si="8"/>
        <v>3656000</v>
      </c>
      <c r="H242" s="62">
        <f t="shared" si="8"/>
        <v>3766000</v>
      </c>
      <c r="HT242" s="110"/>
      <c r="HU242" s="110"/>
      <c r="HV242" s="110"/>
      <c r="HW242" s="110"/>
      <c r="HX242" s="110"/>
      <c r="HY242" s="110"/>
      <c r="HZ242" s="110"/>
      <c r="IA242" s="110"/>
      <c r="IB242" s="110"/>
      <c r="IC242" s="110"/>
      <c r="ID242" s="110"/>
      <c r="IE242" s="110"/>
      <c r="IF242" s="110"/>
      <c r="IG242" s="110"/>
      <c r="IH242" s="110"/>
      <c r="II242" s="110"/>
      <c r="IJ242" s="110"/>
    </row>
    <row r="243" spans="1:244" s="21" customFormat="1" ht="13.5" customHeight="1">
      <c r="A243" s="103" t="s">
        <v>2262</v>
      </c>
      <c r="B243" s="103"/>
      <c r="C243" s="119" t="s">
        <v>2263</v>
      </c>
      <c r="D243" s="139"/>
      <c r="E243" s="62">
        <f>E244</f>
        <v>3700000</v>
      </c>
      <c r="F243" s="62">
        <f t="shared" si="8"/>
        <v>3550000</v>
      </c>
      <c r="G243" s="62">
        <f t="shared" si="8"/>
        <v>3656000</v>
      </c>
      <c r="H243" s="62">
        <f t="shared" si="8"/>
        <v>3766000</v>
      </c>
      <c r="HT243" s="110"/>
      <c r="HU243" s="110"/>
      <c r="HV243" s="110"/>
      <c r="HW243" s="110"/>
      <c r="HX243" s="110"/>
      <c r="HY243" s="110"/>
      <c r="HZ243" s="110"/>
      <c r="IA243" s="110"/>
      <c r="IB243" s="110"/>
      <c r="IC243" s="110"/>
      <c r="ID243" s="110"/>
      <c r="IE243" s="110"/>
      <c r="IF243" s="110"/>
      <c r="IG243" s="110"/>
      <c r="IH243" s="110"/>
      <c r="II243" s="110"/>
      <c r="IJ243" s="110"/>
    </row>
    <row r="244" spans="1:244" s="143" customFormat="1" ht="12.75">
      <c r="A244" s="101" t="s">
        <v>2264</v>
      </c>
      <c r="B244" s="101"/>
      <c r="C244" s="120" t="s">
        <v>755</v>
      </c>
      <c r="D244" s="142" t="s">
        <v>98</v>
      </c>
      <c r="E244" s="64">
        <v>3700000</v>
      </c>
      <c r="F244" s="64">
        <v>3550000</v>
      </c>
      <c r="G244" s="64">
        <v>3656000</v>
      </c>
      <c r="H244" s="64">
        <v>3766000</v>
      </c>
      <c r="HT244" s="141"/>
      <c r="HU244" s="141"/>
      <c r="HV244" s="141"/>
      <c r="HW244" s="141"/>
      <c r="HX244" s="141"/>
      <c r="HY244" s="141"/>
      <c r="HZ244" s="141"/>
      <c r="IA244" s="141"/>
      <c r="IB244" s="141"/>
      <c r="IC244" s="141"/>
      <c r="ID244" s="141"/>
      <c r="IE244" s="141"/>
      <c r="IF244" s="141"/>
      <c r="IG244" s="141"/>
      <c r="IH244" s="141"/>
      <c r="II244" s="141"/>
      <c r="IJ244" s="141"/>
    </row>
    <row r="245" spans="1:244" s="21" customFormat="1" ht="13.5" customHeight="1" hidden="1">
      <c r="A245" s="103" t="s">
        <v>2265</v>
      </c>
      <c r="C245" s="103" t="s">
        <v>1897</v>
      </c>
      <c r="D245" s="139"/>
      <c r="E245" s="62">
        <f>E246</f>
        <v>400</v>
      </c>
      <c r="F245" s="62">
        <f aca="true" t="shared" si="9" ref="F245:H248">F246</f>
        <v>400</v>
      </c>
      <c r="G245" s="62">
        <f t="shared" si="9"/>
        <v>400</v>
      </c>
      <c r="H245" s="62">
        <f t="shared" si="9"/>
        <v>400</v>
      </c>
      <c r="HT245" s="110"/>
      <c r="HU245" s="110"/>
      <c r="HV245" s="110"/>
      <c r="HW245" s="110"/>
      <c r="HX245" s="110"/>
      <c r="HY245" s="110"/>
      <c r="HZ245" s="110"/>
      <c r="IA245" s="110"/>
      <c r="IB245" s="110"/>
      <c r="IC245" s="110"/>
      <c r="ID245" s="110"/>
      <c r="IE245" s="110"/>
      <c r="IF245" s="110"/>
      <c r="IG245" s="110"/>
      <c r="IH245" s="110"/>
      <c r="II245" s="110"/>
      <c r="IJ245" s="110"/>
    </row>
    <row r="246" spans="1:8" ht="14.25" customHeight="1" hidden="1">
      <c r="A246" s="135" t="s">
        <v>2266</v>
      </c>
      <c r="B246" s="110"/>
      <c r="C246" s="135" t="s">
        <v>1897</v>
      </c>
      <c r="D246" s="137"/>
      <c r="E246" s="138">
        <f>E247</f>
        <v>400</v>
      </c>
      <c r="F246" s="138">
        <f t="shared" si="9"/>
        <v>400</v>
      </c>
      <c r="G246" s="138">
        <f t="shared" si="9"/>
        <v>400</v>
      </c>
      <c r="H246" s="138">
        <f t="shared" si="9"/>
        <v>400</v>
      </c>
    </row>
    <row r="247" spans="1:244" s="21" customFormat="1" ht="14.25" customHeight="1" hidden="1">
      <c r="A247" s="103" t="s">
        <v>2267</v>
      </c>
      <c r="C247" s="103" t="s">
        <v>1897</v>
      </c>
      <c r="D247" s="139"/>
      <c r="E247" s="62">
        <f>E248</f>
        <v>400</v>
      </c>
      <c r="F247" s="62">
        <f t="shared" si="9"/>
        <v>400</v>
      </c>
      <c r="G247" s="62">
        <f t="shared" si="9"/>
        <v>400</v>
      </c>
      <c r="H247" s="62">
        <f t="shared" si="9"/>
        <v>400</v>
      </c>
      <c r="HT247" s="110"/>
      <c r="HU247" s="110"/>
      <c r="HV247" s="110"/>
      <c r="HW247" s="110"/>
      <c r="HX247" s="110"/>
      <c r="HY247" s="110"/>
      <c r="HZ247" s="110"/>
      <c r="IA247" s="110"/>
      <c r="IB247" s="110"/>
      <c r="IC247" s="110"/>
      <c r="ID247" s="110"/>
      <c r="IE247" s="110"/>
      <c r="IF247" s="110"/>
      <c r="IG247" s="110"/>
      <c r="IH247" s="110"/>
      <c r="II247" s="110"/>
      <c r="IJ247" s="110"/>
    </row>
    <row r="248" spans="1:244" s="21" customFormat="1" ht="13.5" customHeight="1" hidden="1">
      <c r="A248" s="103" t="s">
        <v>2268</v>
      </c>
      <c r="C248" s="103" t="s">
        <v>2269</v>
      </c>
      <c r="D248" s="139"/>
      <c r="E248" s="62">
        <f>E249</f>
        <v>400</v>
      </c>
      <c r="F248" s="62">
        <f t="shared" si="9"/>
        <v>400</v>
      </c>
      <c r="G248" s="62">
        <f t="shared" si="9"/>
        <v>400</v>
      </c>
      <c r="H248" s="62">
        <f t="shared" si="9"/>
        <v>400</v>
      </c>
      <c r="HT248" s="110"/>
      <c r="HU248" s="110"/>
      <c r="HV248" s="110"/>
      <c r="HW248" s="110"/>
      <c r="HX248" s="110"/>
      <c r="HY248" s="110"/>
      <c r="HZ248" s="110"/>
      <c r="IA248" s="110"/>
      <c r="IB248" s="110"/>
      <c r="IC248" s="110"/>
      <c r="ID248" s="110"/>
      <c r="IE248" s="110"/>
      <c r="IF248" s="110"/>
      <c r="IG248" s="110"/>
      <c r="IH248" s="110"/>
      <c r="II248" s="110"/>
      <c r="IJ248" s="110"/>
    </row>
    <row r="249" spans="1:244" s="143" customFormat="1" ht="12.75" hidden="1">
      <c r="A249" s="169" t="s">
        <v>2270</v>
      </c>
      <c r="B249" s="169"/>
      <c r="C249" s="170" t="s">
        <v>1899</v>
      </c>
      <c r="D249" s="171" t="s">
        <v>87</v>
      </c>
      <c r="E249" s="64">
        <v>400</v>
      </c>
      <c r="F249" s="64">
        <v>400</v>
      </c>
      <c r="G249" s="64">
        <v>400</v>
      </c>
      <c r="H249" s="64">
        <v>400</v>
      </c>
      <c r="HT249" s="141"/>
      <c r="HU249" s="141"/>
      <c r="HV249" s="141"/>
      <c r="HW249" s="141"/>
      <c r="HX249" s="141"/>
      <c r="HY249" s="141"/>
      <c r="HZ249" s="141"/>
      <c r="IA249" s="141"/>
      <c r="IB249" s="141"/>
      <c r="IC249" s="141"/>
      <c r="ID249" s="141"/>
      <c r="IE249" s="141"/>
      <c r="IF249" s="141"/>
      <c r="IG249" s="141"/>
      <c r="IH249" s="141"/>
      <c r="II249" s="141"/>
      <c r="IJ249" s="141"/>
    </row>
    <row r="250" spans="1:8" ht="14.25" customHeight="1">
      <c r="A250" s="132" t="s">
        <v>2274</v>
      </c>
      <c r="B250" s="132"/>
      <c r="C250" s="133" t="s">
        <v>2275</v>
      </c>
      <c r="D250" s="134"/>
      <c r="E250" s="131">
        <f>SUM(E251+E339+E382+E388+E393)</f>
        <v>339938100</v>
      </c>
      <c r="F250" s="131">
        <f>SUM(F251+F339+F382+F388+F393)</f>
        <v>352113100</v>
      </c>
      <c r="G250" s="131">
        <f>SUM(G251+G339+G382+G388+G393)</f>
        <v>362511200</v>
      </c>
      <c r="H250" s="131">
        <f>SUM(H251+H339+H382+H388+H393)</f>
        <v>372533700</v>
      </c>
    </row>
    <row r="251" spans="1:244" s="21" customFormat="1" ht="13.5" customHeight="1">
      <c r="A251" s="103" t="s">
        <v>2276</v>
      </c>
      <c r="B251" s="103"/>
      <c r="C251" s="119" t="s">
        <v>2277</v>
      </c>
      <c r="D251" s="139"/>
      <c r="E251" s="62">
        <f>E252</f>
        <v>106315300</v>
      </c>
      <c r="F251" s="62">
        <f>F252</f>
        <v>109501200</v>
      </c>
      <c r="G251" s="62">
        <f>G252</f>
        <v>112718400</v>
      </c>
      <c r="H251" s="62">
        <f>H252</f>
        <v>115543600</v>
      </c>
      <c r="HT251" s="110"/>
      <c r="HU251" s="110"/>
      <c r="HV251" s="110"/>
      <c r="HW251" s="110"/>
      <c r="HX251" s="110"/>
      <c r="HY251" s="110"/>
      <c r="HZ251" s="110"/>
      <c r="IA251" s="110"/>
      <c r="IB251" s="110"/>
      <c r="IC251" s="110"/>
      <c r="ID251" s="110"/>
      <c r="IE251" s="110"/>
      <c r="IF251" s="110"/>
      <c r="IG251" s="110"/>
      <c r="IH251" s="110"/>
      <c r="II251" s="110"/>
      <c r="IJ251" s="110"/>
    </row>
    <row r="252" spans="1:244" s="21" customFormat="1" ht="25.5" customHeight="1">
      <c r="A252" s="103" t="s">
        <v>2278</v>
      </c>
      <c r="B252" s="103"/>
      <c r="C252" s="119" t="s">
        <v>2279</v>
      </c>
      <c r="D252" s="139"/>
      <c r="E252" s="62">
        <f>SUM(E253+E276+E279+E303+E314+E328+E335)</f>
        <v>106315300</v>
      </c>
      <c r="F252" s="62">
        <f>SUM(F253+F276+F279+F303+F314+F328+F335)</f>
        <v>109501200</v>
      </c>
      <c r="G252" s="62">
        <f>SUM(G253+G276+G279+G303+G314+G328+G335)</f>
        <v>112718400</v>
      </c>
      <c r="H252" s="62">
        <f>SUM(H253+H276+H279+H303+H314+H328+H335)</f>
        <v>115543600</v>
      </c>
      <c r="HT252" s="110"/>
      <c r="HU252" s="110"/>
      <c r="HV252" s="110"/>
      <c r="HW252" s="110"/>
      <c r="HX252" s="110"/>
      <c r="HY252" s="110"/>
      <c r="HZ252" s="110"/>
      <c r="IA252" s="110"/>
      <c r="IB252" s="110"/>
      <c r="IC252" s="110"/>
      <c r="ID252" s="110"/>
      <c r="IE252" s="110"/>
      <c r="IF252" s="110"/>
      <c r="IG252" s="110"/>
      <c r="IH252" s="110"/>
      <c r="II252" s="110"/>
      <c r="IJ252" s="110"/>
    </row>
    <row r="253" spans="1:244" s="111" customFormat="1" ht="12.75">
      <c r="A253" s="103" t="s">
        <v>2280</v>
      </c>
      <c r="B253" s="103"/>
      <c r="C253" s="119" t="s">
        <v>765</v>
      </c>
      <c r="D253" s="139"/>
      <c r="E253" s="62">
        <f>SUM(E254+E260+E265+E270)</f>
        <v>74236600</v>
      </c>
      <c r="F253" s="62">
        <f>SUM(F254+F260+F265+F270)</f>
        <v>76455000</v>
      </c>
      <c r="G253" s="62">
        <f>SUM(G254+G260+G265+G270)</f>
        <v>78752500</v>
      </c>
      <c r="H253" s="62">
        <f>SUM(H254+H260+H265+H270)</f>
        <v>81100000</v>
      </c>
      <c r="HT253" s="110"/>
      <c r="HU253" s="110"/>
      <c r="HV253" s="110"/>
      <c r="HW253" s="110"/>
      <c r="HX253" s="110"/>
      <c r="HY253" s="110"/>
      <c r="HZ253" s="110"/>
      <c r="IA253" s="110"/>
      <c r="IB253" s="110"/>
      <c r="IC253" s="110"/>
      <c r="ID253" s="110"/>
      <c r="IE253" s="110"/>
      <c r="IF253" s="110"/>
      <c r="IG253" s="110"/>
      <c r="IH253" s="110"/>
      <c r="II253" s="110"/>
      <c r="IJ253" s="110"/>
    </row>
    <row r="254" spans="1:244" s="111" customFormat="1" ht="25.5" customHeight="1">
      <c r="A254" s="103" t="s">
        <v>2281</v>
      </c>
      <c r="B254" s="103"/>
      <c r="C254" s="119" t="s">
        <v>2282</v>
      </c>
      <c r="D254" s="139"/>
      <c r="E254" s="62">
        <f>E255</f>
        <v>67240000</v>
      </c>
      <c r="F254" s="62">
        <f>F255</f>
        <v>69250000</v>
      </c>
      <c r="G254" s="62">
        <f>G255</f>
        <v>71330000</v>
      </c>
      <c r="H254" s="62">
        <f>H255</f>
        <v>73470000</v>
      </c>
      <c r="HT254" s="110"/>
      <c r="HU254" s="110"/>
      <c r="HV254" s="110"/>
      <c r="HW254" s="110"/>
      <c r="HX254" s="110"/>
      <c r="HY254" s="110"/>
      <c r="HZ254" s="110"/>
      <c r="IA254" s="110"/>
      <c r="IB254" s="110"/>
      <c r="IC254" s="110"/>
      <c r="ID254" s="110"/>
      <c r="IE254" s="110"/>
      <c r="IF254" s="110"/>
      <c r="IG254" s="110"/>
      <c r="IH254" s="110"/>
      <c r="II254" s="110"/>
      <c r="IJ254" s="110"/>
    </row>
    <row r="255" spans="1:244" s="143" customFormat="1" ht="25.5" customHeight="1">
      <c r="A255" s="103" t="s">
        <v>2283</v>
      </c>
      <c r="B255" s="103"/>
      <c r="C255" s="119" t="s">
        <v>2284</v>
      </c>
      <c r="D255" s="139"/>
      <c r="E255" s="62">
        <f>SUM(E256:E259)</f>
        <v>67240000</v>
      </c>
      <c r="F255" s="62">
        <f>SUM(F256:F259)</f>
        <v>69250000</v>
      </c>
      <c r="G255" s="62">
        <f>SUM(G256:G259)</f>
        <v>71330000</v>
      </c>
      <c r="H255" s="62">
        <f>SUM(H256:H259)</f>
        <v>73470000</v>
      </c>
      <c r="HT255" s="141"/>
      <c r="HU255" s="141"/>
      <c r="HV255" s="141"/>
      <c r="HW255" s="141"/>
      <c r="HX255" s="141"/>
      <c r="HY255" s="141"/>
      <c r="HZ255" s="141"/>
      <c r="IA255" s="141"/>
      <c r="IB255" s="141"/>
      <c r="IC255" s="141"/>
      <c r="ID255" s="141"/>
      <c r="IE255" s="141"/>
      <c r="IF255" s="141"/>
      <c r="IG255" s="141"/>
      <c r="IH255" s="141"/>
      <c r="II255" s="141"/>
      <c r="IJ255" s="141"/>
    </row>
    <row r="256" spans="1:227" s="141" customFormat="1" ht="12.75" hidden="1">
      <c r="A256" s="101" t="s">
        <v>2285</v>
      </c>
      <c r="B256" s="101"/>
      <c r="C256" s="120" t="s">
        <v>2286</v>
      </c>
      <c r="D256" s="142" t="s">
        <v>87</v>
      </c>
      <c r="E256" s="64">
        <v>40344000</v>
      </c>
      <c r="F256" s="64">
        <v>41550000</v>
      </c>
      <c r="G256" s="64">
        <v>42798000</v>
      </c>
      <c r="H256" s="64">
        <v>44082000</v>
      </c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143"/>
      <c r="AP256" s="143"/>
      <c r="AQ256" s="143"/>
      <c r="AR256" s="143"/>
      <c r="AS256" s="143"/>
      <c r="AT256" s="143"/>
      <c r="AU256" s="143"/>
      <c r="AV256" s="143"/>
      <c r="AW256" s="143"/>
      <c r="AX256" s="143"/>
      <c r="AY256" s="143"/>
      <c r="AZ256" s="143"/>
      <c r="BA256" s="143"/>
      <c r="BB256" s="143"/>
      <c r="BC256" s="143"/>
      <c r="BD256" s="143"/>
      <c r="BE256" s="143"/>
      <c r="BF256" s="143"/>
      <c r="BG256" s="143"/>
      <c r="BH256" s="143"/>
      <c r="BI256" s="143"/>
      <c r="BJ256" s="143"/>
      <c r="BK256" s="143"/>
      <c r="BL256" s="143"/>
      <c r="BM256" s="143"/>
      <c r="BN256" s="143"/>
      <c r="BO256" s="143"/>
      <c r="BP256" s="143"/>
      <c r="BQ256" s="143"/>
      <c r="BR256" s="143"/>
      <c r="BS256" s="143"/>
      <c r="BT256" s="143"/>
      <c r="BU256" s="143"/>
      <c r="BV256" s="143"/>
      <c r="BW256" s="143"/>
      <c r="BX256" s="143"/>
      <c r="BY256" s="143"/>
      <c r="BZ256" s="143"/>
      <c r="CA256" s="143"/>
      <c r="CB256" s="143"/>
      <c r="CC256" s="143"/>
      <c r="CD256" s="143"/>
      <c r="CE256" s="143"/>
      <c r="CF256" s="143"/>
      <c r="CG256" s="143"/>
      <c r="CH256" s="143"/>
      <c r="CI256" s="143"/>
      <c r="CJ256" s="143"/>
      <c r="CK256" s="143"/>
      <c r="CL256" s="143"/>
      <c r="CM256" s="143"/>
      <c r="CN256" s="143"/>
      <c r="CO256" s="143"/>
      <c r="CP256" s="143"/>
      <c r="CQ256" s="143"/>
      <c r="CR256" s="143"/>
      <c r="CS256" s="143"/>
      <c r="CT256" s="143"/>
      <c r="CU256" s="143"/>
      <c r="CV256" s="143"/>
      <c r="CW256" s="143"/>
      <c r="CX256" s="143"/>
      <c r="CY256" s="143"/>
      <c r="CZ256" s="143"/>
      <c r="DA256" s="143"/>
      <c r="DB256" s="143"/>
      <c r="DC256" s="143"/>
      <c r="DD256" s="143"/>
      <c r="DE256" s="143"/>
      <c r="DF256" s="143"/>
      <c r="DG256" s="143"/>
      <c r="DH256" s="143"/>
      <c r="DI256" s="143"/>
      <c r="DJ256" s="143"/>
      <c r="DK256" s="143"/>
      <c r="DL256" s="143"/>
      <c r="DM256" s="143"/>
      <c r="DN256" s="143"/>
      <c r="DO256" s="143"/>
      <c r="DP256" s="143"/>
      <c r="DQ256" s="143"/>
      <c r="DR256" s="143"/>
      <c r="DS256" s="143"/>
      <c r="DT256" s="143"/>
      <c r="DU256" s="143"/>
      <c r="DV256" s="143"/>
      <c r="DW256" s="143"/>
      <c r="DX256" s="143"/>
      <c r="DY256" s="143"/>
      <c r="DZ256" s="143"/>
      <c r="EA256" s="143"/>
      <c r="EB256" s="143"/>
      <c r="EC256" s="143"/>
      <c r="ED256" s="143"/>
      <c r="EE256" s="143"/>
      <c r="EF256" s="143"/>
      <c r="EG256" s="143"/>
      <c r="EH256" s="143"/>
      <c r="EI256" s="143"/>
      <c r="EJ256" s="143"/>
      <c r="EK256" s="143"/>
      <c r="EL256" s="143"/>
      <c r="EM256" s="143"/>
      <c r="EN256" s="143"/>
      <c r="EO256" s="143"/>
      <c r="EP256" s="143"/>
      <c r="EQ256" s="143"/>
      <c r="ER256" s="143"/>
      <c r="ES256" s="143"/>
      <c r="ET256" s="143"/>
      <c r="EU256" s="143"/>
      <c r="EV256" s="143"/>
      <c r="EW256" s="143"/>
      <c r="EX256" s="143"/>
      <c r="EY256" s="143"/>
      <c r="EZ256" s="143"/>
      <c r="FA256" s="143"/>
      <c r="FB256" s="143"/>
      <c r="FC256" s="143"/>
      <c r="FD256" s="143"/>
      <c r="FE256" s="143"/>
      <c r="FF256" s="143"/>
      <c r="FG256" s="143"/>
      <c r="FH256" s="143"/>
      <c r="FI256" s="143"/>
      <c r="FJ256" s="143"/>
      <c r="FK256" s="143"/>
      <c r="FL256" s="143"/>
      <c r="FM256" s="143"/>
      <c r="FN256" s="143"/>
      <c r="FO256" s="143"/>
      <c r="FP256" s="143"/>
      <c r="FQ256" s="143"/>
      <c r="FR256" s="143"/>
      <c r="FS256" s="143"/>
      <c r="FT256" s="143"/>
      <c r="FU256" s="143"/>
      <c r="FV256" s="143"/>
      <c r="FW256" s="143"/>
      <c r="FX256" s="143"/>
      <c r="FY256" s="143"/>
      <c r="FZ256" s="143"/>
      <c r="GA256" s="143"/>
      <c r="GB256" s="143"/>
      <c r="GC256" s="143"/>
      <c r="GD256" s="143"/>
      <c r="GE256" s="143"/>
      <c r="GF256" s="143"/>
      <c r="GG256" s="143"/>
      <c r="GH256" s="143"/>
      <c r="GI256" s="143"/>
      <c r="GJ256" s="143"/>
      <c r="GK256" s="143"/>
      <c r="GL256" s="143"/>
      <c r="GM256" s="143"/>
      <c r="GN256" s="143"/>
      <c r="GO256" s="143"/>
      <c r="GP256" s="143"/>
      <c r="GQ256" s="143"/>
      <c r="GR256" s="143"/>
      <c r="GS256" s="143"/>
      <c r="GT256" s="143"/>
      <c r="GU256" s="143"/>
      <c r="GV256" s="143"/>
      <c r="GW256" s="143"/>
      <c r="GX256" s="143"/>
      <c r="GY256" s="143"/>
      <c r="GZ256" s="143"/>
      <c r="HA256" s="143"/>
      <c r="HB256" s="143"/>
      <c r="HC256" s="143"/>
      <c r="HD256" s="143"/>
      <c r="HE256" s="143"/>
      <c r="HF256" s="143"/>
      <c r="HG256" s="143"/>
      <c r="HH256" s="143"/>
      <c r="HI256" s="143"/>
      <c r="HJ256" s="143"/>
      <c r="HK256" s="143"/>
      <c r="HL256" s="143"/>
      <c r="HM256" s="143"/>
      <c r="HN256" s="143"/>
      <c r="HO256" s="143"/>
      <c r="HP256" s="143"/>
      <c r="HQ256" s="143"/>
      <c r="HR256" s="143"/>
      <c r="HS256" s="143"/>
    </row>
    <row r="257" spans="1:227" s="141" customFormat="1" ht="12.75" hidden="1">
      <c r="A257" s="101" t="s">
        <v>2287</v>
      </c>
      <c r="B257" s="101"/>
      <c r="C257" s="120" t="s">
        <v>2288</v>
      </c>
      <c r="D257" s="142" t="s">
        <v>88</v>
      </c>
      <c r="E257" s="64">
        <v>3362000</v>
      </c>
      <c r="F257" s="64">
        <v>3462500</v>
      </c>
      <c r="G257" s="64">
        <v>3566500</v>
      </c>
      <c r="H257" s="64">
        <v>3673500</v>
      </c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143"/>
      <c r="AP257" s="143"/>
      <c r="AQ257" s="143"/>
      <c r="AR257" s="143"/>
      <c r="AS257" s="143"/>
      <c r="AT257" s="143"/>
      <c r="AU257" s="143"/>
      <c r="AV257" s="143"/>
      <c r="AW257" s="143"/>
      <c r="AX257" s="143"/>
      <c r="AY257" s="143"/>
      <c r="AZ257" s="143"/>
      <c r="BA257" s="143"/>
      <c r="BB257" s="143"/>
      <c r="BC257" s="143"/>
      <c r="BD257" s="143"/>
      <c r="BE257" s="143"/>
      <c r="BF257" s="143"/>
      <c r="BG257" s="143"/>
      <c r="BH257" s="143"/>
      <c r="BI257" s="143"/>
      <c r="BJ257" s="143"/>
      <c r="BK257" s="143"/>
      <c r="BL257" s="143"/>
      <c r="BM257" s="143"/>
      <c r="BN257" s="143"/>
      <c r="BO257" s="143"/>
      <c r="BP257" s="143"/>
      <c r="BQ257" s="143"/>
      <c r="BR257" s="143"/>
      <c r="BS257" s="143"/>
      <c r="BT257" s="143"/>
      <c r="BU257" s="143"/>
      <c r="BV257" s="143"/>
      <c r="BW257" s="143"/>
      <c r="BX257" s="143"/>
      <c r="BY257" s="143"/>
      <c r="BZ257" s="143"/>
      <c r="CA257" s="143"/>
      <c r="CB257" s="143"/>
      <c r="CC257" s="143"/>
      <c r="CD257" s="143"/>
      <c r="CE257" s="143"/>
      <c r="CF257" s="143"/>
      <c r="CG257" s="143"/>
      <c r="CH257" s="143"/>
      <c r="CI257" s="143"/>
      <c r="CJ257" s="143"/>
      <c r="CK257" s="143"/>
      <c r="CL257" s="143"/>
      <c r="CM257" s="143"/>
      <c r="CN257" s="143"/>
      <c r="CO257" s="143"/>
      <c r="CP257" s="143"/>
      <c r="CQ257" s="143"/>
      <c r="CR257" s="143"/>
      <c r="CS257" s="143"/>
      <c r="CT257" s="143"/>
      <c r="CU257" s="143"/>
      <c r="CV257" s="143"/>
      <c r="CW257" s="143"/>
      <c r="CX257" s="143"/>
      <c r="CY257" s="143"/>
      <c r="CZ257" s="143"/>
      <c r="DA257" s="143"/>
      <c r="DB257" s="143"/>
      <c r="DC257" s="143"/>
      <c r="DD257" s="143"/>
      <c r="DE257" s="143"/>
      <c r="DF257" s="143"/>
      <c r="DG257" s="143"/>
      <c r="DH257" s="143"/>
      <c r="DI257" s="143"/>
      <c r="DJ257" s="143"/>
      <c r="DK257" s="143"/>
      <c r="DL257" s="143"/>
      <c r="DM257" s="143"/>
      <c r="DN257" s="143"/>
      <c r="DO257" s="143"/>
      <c r="DP257" s="143"/>
      <c r="DQ257" s="143"/>
      <c r="DR257" s="143"/>
      <c r="DS257" s="143"/>
      <c r="DT257" s="143"/>
      <c r="DU257" s="143"/>
      <c r="DV257" s="143"/>
      <c r="DW257" s="143"/>
      <c r="DX257" s="143"/>
      <c r="DY257" s="143"/>
      <c r="DZ257" s="143"/>
      <c r="EA257" s="143"/>
      <c r="EB257" s="143"/>
      <c r="EC257" s="143"/>
      <c r="ED257" s="143"/>
      <c r="EE257" s="143"/>
      <c r="EF257" s="143"/>
      <c r="EG257" s="143"/>
      <c r="EH257" s="143"/>
      <c r="EI257" s="143"/>
      <c r="EJ257" s="143"/>
      <c r="EK257" s="143"/>
      <c r="EL257" s="143"/>
      <c r="EM257" s="143"/>
      <c r="EN257" s="143"/>
      <c r="EO257" s="143"/>
      <c r="EP257" s="143"/>
      <c r="EQ257" s="143"/>
      <c r="ER257" s="143"/>
      <c r="ES257" s="143"/>
      <c r="ET257" s="143"/>
      <c r="EU257" s="143"/>
      <c r="EV257" s="143"/>
      <c r="EW257" s="143"/>
      <c r="EX257" s="143"/>
      <c r="EY257" s="143"/>
      <c r="EZ257" s="143"/>
      <c r="FA257" s="143"/>
      <c r="FB257" s="143"/>
      <c r="FC257" s="143"/>
      <c r="FD257" s="143"/>
      <c r="FE257" s="143"/>
      <c r="FF257" s="143"/>
      <c r="FG257" s="143"/>
      <c r="FH257" s="143"/>
      <c r="FI257" s="143"/>
      <c r="FJ257" s="143"/>
      <c r="FK257" s="143"/>
      <c r="FL257" s="143"/>
      <c r="FM257" s="143"/>
      <c r="FN257" s="143"/>
      <c r="FO257" s="143"/>
      <c r="FP257" s="143"/>
      <c r="FQ257" s="143"/>
      <c r="FR257" s="143"/>
      <c r="FS257" s="143"/>
      <c r="FT257" s="143"/>
      <c r="FU257" s="143"/>
      <c r="FV257" s="143"/>
      <c r="FW257" s="143"/>
      <c r="FX257" s="143"/>
      <c r="FY257" s="143"/>
      <c r="FZ257" s="143"/>
      <c r="GA257" s="143"/>
      <c r="GB257" s="143"/>
      <c r="GC257" s="143"/>
      <c r="GD257" s="143"/>
      <c r="GE257" s="143"/>
      <c r="GF257" s="143"/>
      <c r="GG257" s="143"/>
      <c r="GH257" s="143"/>
      <c r="GI257" s="143"/>
      <c r="GJ257" s="143"/>
      <c r="GK257" s="143"/>
      <c r="GL257" s="143"/>
      <c r="GM257" s="143"/>
      <c r="GN257" s="143"/>
      <c r="GO257" s="143"/>
      <c r="GP257" s="143"/>
      <c r="GQ257" s="143"/>
      <c r="GR257" s="143"/>
      <c r="GS257" s="143"/>
      <c r="GT257" s="143"/>
      <c r="GU257" s="143"/>
      <c r="GV257" s="143"/>
      <c r="GW257" s="143"/>
      <c r="GX257" s="143"/>
      <c r="GY257" s="143"/>
      <c r="GZ257" s="143"/>
      <c r="HA257" s="143"/>
      <c r="HB257" s="143"/>
      <c r="HC257" s="143"/>
      <c r="HD257" s="143"/>
      <c r="HE257" s="143"/>
      <c r="HF257" s="143"/>
      <c r="HG257" s="143"/>
      <c r="HH257" s="143"/>
      <c r="HI257" s="143"/>
      <c r="HJ257" s="143"/>
      <c r="HK257" s="143"/>
      <c r="HL257" s="143"/>
      <c r="HM257" s="143"/>
      <c r="HN257" s="143"/>
      <c r="HO257" s="143"/>
      <c r="HP257" s="143"/>
      <c r="HQ257" s="143"/>
      <c r="HR257" s="143"/>
      <c r="HS257" s="143"/>
    </row>
    <row r="258" spans="1:227" s="141" customFormat="1" ht="12.75" hidden="1">
      <c r="A258" s="101" t="s">
        <v>2289</v>
      </c>
      <c r="B258" s="101"/>
      <c r="C258" s="120" t="s">
        <v>2290</v>
      </c>
      <c r="D258" s="142" t="s">
        <v>89</v>
      </c>
      <c r="E258" s="64">
        <v>10086000</v>
      </c>
      <c r="F258" s="64">
        <v>10387500</v>
      </c>
      <c r="G258" s="64">
        <v>10699500</v>
      </c>
      <c r="H258" s="64">
        <v>11020500</v>
      </c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143"/>
      <c r="AP258" s="143"/>
      <c r="AQ258" s="143"/>
      <c r="AR258" s="143"/>
      <c r="AS258" s="143"/>
      <c r="AT258" s="143"/>
      <c r="AU258" s="143"/>
      <c r="AV258" s="143"/>
      <c r="AW258" s="143"/>
      <c r="AX258" s="143"/>
      <c r="AY258" s="143"/>
      <c r="AZ258" s="143"/>
      <c r="BA258" s="143"/>
      <c r="BB258" s="143"/>
      <c r="BC258" s="143"/>
      <c r="BD258" s="143"/>
      <c r="BE258" s="143"/>
      <c r="BF258" s="143"/>
      <c r="BG258" s="143"/>
      <c r="BH258" s="143"/>
      <c r="BI258" s="143"/>
      <c r="BJ258" s="143"/>
      <c r="BK258" s="143"/>
      <c r="BL258" s="143"/>
      <c r="BM258" s="143"/>
      <c r="BN258" s="143"/>
      <c r="BO258" s="143"/>
      <c r="BP258" s="143"/>
      <c r="BQ258" s="143"/>
      <c r="BR258" s="143"/>
      <c r="BS258" s="143"/>
      <c r="BT258" s="143"/>
      <c r="BU258" s="143"/>
      <c r="BV258" s="143"/>
      <c r="BW258" s="143"/>
      <c r="BX258" s="143"/>
      <c r="BY258" s="143"/>
      <c r="BZ258" s="143"/>
      <c r="CA258" s="143"/>
      <c r="CB258" s="143"/>
      <c r="CC258" s="143"/>
      <c r="CD258" s="143"/>
      <c r="CE258" s="143"/>
      <c r="CF258" s="143"/>
      <c r="CG258" s="143"/>
      <c r="CH258" s="143"/>
      <c r="CI258" s="143"/>
      <c r="CJ258" s="143"/>
      <c r="CK258" s="143"/>
      <c r="CL258" s="143"/>
      <c r="CM258" s="143"/>
      <c r="CN258" s="143"/>
      <c r="CO258" s="143"/>
      <c r="CP258" s="143"/>
      <c r="CQ258" s="143"/>
      <c r="CR258" s="143"/>
      <c r="CS258" s="143"/>
      <c r="CT258" s="143"/>
      <c r="CU258" s="143"/>
      <c r="CV258" s="143"/>
      <c r="CW258" s="143"/>
      <c r="CX258" s="143"/>
      <c r="CY258" s="143"/>
      <c r="CZ258" s="143"/>
      <c r="DA258" s="143"/>
      <c r="DB258" s="143"/>
      <c r="DC258" s="143"/>
      <c r="DD258" s="143"/>
      <c r="DE258" s="143"/>
      <c r="DF258" s="143"/>
      <c r="DG258" s="143"/>
      <c r="DH258" s="143"/>
      <c r="DI258" s="143"/>
      <c r="DJ258" s="143"/>
      <c r="DK258" s="143"/>
      <c r="DL258" s="143"/>
      <c r="DM258" s="143"/>
      <c r="DN258" s="143"/>
      <c r="DO258" s="143"/>
      <c r="DP258" s="143"/>
      <c r="DQ258" s="143"/>
      <c r="DR258" s="143"/>
      <c r="DS258" s="143"/>
      <c r="DT258" s="143"/>
      <c r="DU258" s="143"/>
      <c r="DV258" s="143"/>
      <c r="DW258" s="143"/>
      <c r="DX258" s="143"/>
      <c r="DY258" s="143"/>
      <c r="DZ258" s="143"/>
      <c r="EA258" s="143"/>
      <c r="EB258" s="143"/>
      <c r="EC258" s="143"/>
      <c r="ED258" s="143"/>
      <c r="EE258" s="143"/>
      <c r="EF258" s="143"/>
      <c r="EG258" s="143"/>
      <c r="EH258" s="143"/>
      <c r="EI258" s="143"/>
      <c r="EJ258" s="143"/>
      <c r="EK258" s="143"/>
      <c r="EL258" s="143"/>
      <c r="EM258" s="143"/>
      <c r="EN258" s="143"/>
      <c r="EO258" s="143"/>
      <c r="EP258" s="143"/>
      <c r="EQ258" s="143"/>
      <c r="ER258" s="143"/>
      <c r="ES258" s="143"/>
      <c r="ET258" s="143"/>
      <c r="EU258" s="143"/>
      <c r="EV258" s="143"/>
      <c r="EW258" s="143"/>
      <c r="EX258" s="143"/>
      <c r="EY258" s="143"/>
      <c r="EZ258" s="143"/>
      <c r="FA258" s="143"/>
      <c r="FB258" s="143"/>
      <c r="FC258" s="143"/>
      <c r="FD258" s="143"/>
      <c r="FE258" s="143"/>
      <c r="FF258" s="143"/>
      <c r="FG258" s="143"/>
      <c r="FH258" s="143"/>
      <c r="FI258" s="143"/>
      <c r="FJ258" s="143"/>
      <c r="FK258" s="143"/>
      <c r="FL258" s="143"/>
      <c r="FM258" s="143"/>
      <c r="FN258" s="143"/>
      <c r="FO258" s="143"/>
      <c r="FP258" s="143"/>
      <c r="FQ258" s="143"/>
      <c r="FR258" s="143"/>
      <c r="FS258" s="143"/>
      <c r="FT258" s="143"/>
      <c r="FU258" s="143"/>
      <c r="FV258" s="143"/>
      <c r="FW258" s="143"/>
      <c r="FX258" s="143"/>
      <c r="FY258" s="143"/>
      <c r="FZ258" s="143"/>
      <c r="GA258" s="143"/>
      <c r="GB258" s="143"/>
      <c r="GC258" s="143"/>
      <c r="GD258" s="143"/>
      <c r="GE258" s="143"/>
      <c r="GF258" s="143"/>
      <c r="GG258" s="143"/>
      <c r="GH258" s="143"/>
      <c r="GI258" s="143"/>
      <c r="GJ258" s="143"/>
      <c r="GK258" s="143"/>
      <c r="GL258" s="143"/>
      <c r="GM258" s="143"/>
      <c r="GN258" s="143"/>
      <c r="GO258" s="143"/>
      <c r="GP258" s="143"/>
      <c r="GQ258" s="143"/>
      <c r="GR258" s="143"/>
      <c r="GS258" s="143"/>
      <c r="GT258" s="143"/>
      <c r="GU258" s="143"/>
      <c r="GV258" s="143"/>
      <c r="GW258" s="143"/>
      <c r="GX258" s="143"/>
      <c r="GY258" s="143"/>
      <c r="GZ258" s="143"/>
      <c r="HA258" s="143"/>
      <c r="HB258" s="143"/>
      <c r="HC258" s="143"/>
      <c r="HD258" s="143"/>
      <c r="HE258" s="143"/>
      <c r="HF258" s="143"/>
      <c r="HG258" s="143"/>
      <c r="HH258" s="143"/>
      <c r="HI258" s="143"/>
      <c r="HJ258" s="143"/>
      <c r="HK258" s="143"/>
      <c r="HL258" s="143"/>
      <c r="HM258" s="143"/>
      <c r="HN258" s="143"/>
      <c r="HO258" s="143"/>
      <c r="HP258" s="143"/>
      <c r="HQ258" s="143"/>
      <c r="HR258" s="143"/>
      <c r="HS258" s="143"/>
    </row>
    <row r="259" spans="1:227" s="141" customFormat="1" ht="12.75" hidden="1">
      <c r="A259" s="101" t="s">
        <v>2291</v>
      </c>
      <c r="B259" s="101"/>
      <c r="C259" s="120" t="s">
        <v>2292</v>
      </c>
      <c r="D259" s="142" t="s">
        <v>96</v>
      </c>
      <c r="E259" s="64">
        <v>13448000</v>
      </c>
      <c r="F259" s="64">
        <v>13850000</v>
      </c>
      <c r="G259" s="64">
        <v>14266000</v>
      </c>
      <c r="H259" s="64">
        <v>14694000</v>
      </c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43"/>
      <c r="AU259" s="143"/>
      <c r="AV259" s="143"/>
      <c r="AW259" s="143"/>
      <c r="AX259" s="143"/>
      <c r="AY259" s="143"/>
      <c r="AZ259" s="143"/>
      <c r="BA259" s="143"/>
      <c r="BB259" s="143"/>
      <c r="BC259" s="143"/>
      <c r="BD259" s="143"/>
      <c r="BE259" s="143"/>
      <c r="BF259" s="143"/>
      <c r="BG259" s="143"/>
      <c r="BH259" s="143"/>
      <c r="BI259" s="143"/>
      <c r="BJ259" s="143"/>
      <c r="BK259" s="143"/>
      <c r="BL259" s="143"/>
      <c r="BM259" s="143"/>
      <c r="BN259" s="143"/>
      <c r="BO259" s="143"/>
      <c r="BP259" s="143"/>
      <c r="BQ259" s="143"/>
      <c r="BR259" s="143"/>
      <c r="BS259" s="143"/>
      <c r="BT259" s="143"/>
      <c r="BU259" s="143"/>
      <c r="BV259" s="143"/>
      <c r="BW259" s="143"/>
      <c r="BX259" s="143"/>
      <c r="BY259" s="143"/>
      <c r="BZ259" s="143"/>
      <c r="CA259" s="143"/>
      <c r="CB259" s="143"/>
      <c r="CC259" s="143"/>
      <c r="CD259" s="143"/>
      <c r="CE259" s="143"/>
      <c r="CF259" s="143"/>
      <c r="CG259" s="143"/>
      <c r="CH259" s="143"/>
      <c r="CI259" s="143"/>
      <c r="CJ259" s="143"/>
      <c r="CK259" s="143"/>
      <c r="CL259" s="143"/>
      <c r="CM259" s="143"/>
      <c r="CN259" s="143"/>
      <c r="CO259" s="143"/>
      <c r="CP259" s="143"/>
      <c r="CQ259" s="143"/>
      <c r="CR259" s="143"/>
      <c r="CS259" s="143"/>
      <c r="CT259" s="143"/>
      <c r="CU259" s="143"/>
      <c r="CV259" s="143"/>
      <c r="CW259" s="143"/>
      <c r="CX259" s="143"/>
      <c r="CY259" s="143"/>
      <c r="CZ259" s="143"/>
      <c r="DA259" s="143"/>
      <c r="DB259" s="143"/>
      <c r="DC259" s="143"/>
      <c r="DD259" s="143"/>
      <c r="DE259" s="143"/>
      <c r="DF259" s="143"/>
      <c r="DG259" s="143"/>
      <c r="DH259" s="143"/>
      <c r="DI259" s="143"/>
      <c r="DJ259" s="143"/>
      <c r="DK259" s="143"/>
      <c r="DL259" s="143"/>
      <c r="DM259" s="143"/>
      <c r="DN259" s="143"/>
      <c r="DO259" s="143"/>
      <c r="DP259" s="143"/>
      <c r="DQ259" s="143"/>
      <c r="DR259" s="143"/>
      <c r="DS259" s="143"/>
      <c r="DT259" s="143"/>
      <c r="DU259" s="143"/>
      <c r="DV259" s="143"/>
      <c r="DW259" s="143"/>
      <c r="DX259" s="143"/>
      <c r="DY259" s="143"/>
      <c r="DZ259" s="143"/>
      <c r="EA259" s="143"/>
      <c r="EB259" s="143"/>
      <c r="EC259" s="143"/>
      <c r="ED259" s="143"/>
      <c r="EE259" s="143"/>
      <c r="EF259" s="143"/>
      <c r="EG259" s="143"/>
      <c r="EH259" s="143"/>
      <c r="EI259" s="143"/>
      <c r="EJ259" s="143"/>
      <c r="EK259" s="143"/>
      <c r="EL259" s="143"/>
      <c r="EM259" s="143"/>
      <c r="EN259" s="143"/>
      <c r="EO259" s="143"/>
      <c r="EP259" s="143"/>
      <c r="EQ259" s="143"/>
      <c r="ER259" s="143"/>
      <c r="ES259" s="143"/>
      <c r="ET259" s="143"/>
      <c r="EU259" s="143"/>
      <c r="EV259" s="143"/>
      <c r="EW259" s="143"/>
      <c r="EX259" s="143"/>
      <c r="EY259" s="143"/>
      <c r="EZ259" s="143"/>
      <c r="FA259" s="143"/>
      <c r="FB259" s="143"/>
      <c r="FC259" s="143"/>
      <c r="FD259" s="143"/>
      <c r="FE259" s="143"/>
      <c r="FF259" s="143"/>
      <c r="FG259" s="143"/>
      <c r="FH259" s="143"/>
      <c r="FI259" s="143"/>
      <c r="FJ259" s="143"/>
      <c r="FK259" s="143"/>
      <c r="FL259" s="143"/>
      <c r="FM259" s="143"/>
      <c r="FN259" s="143"/>
      <c r="FO259" s="143"/>
      <c r="FP259" s="143"/>
      <c r="FQ259" s="143"/>
      <c r="FR259" s="143"/>
      <c r="FS259" s="143"/>
      <c r="FT259" s="143"/>
      <c r="FU259" s="143"/>
      <c r="FV259" s="143"/>
      <c r="FW259" s="143"/>
      <c r="FX259" s="143"/>
      <c r="FY259" s="143"/>
      <c r="FZ259" s="143"/>
      <c r="GA259" s="143"/>
      <c r="GB259" s="143"/>
      <c r="GC259" s="143"/>
      <c r="GD259" s="143"/>
      <c r="GE259" s="143"/>
      <c r="GF259" s="143"/>
      <c r="GG259" s="143"/>
      <c r="GH259" s="143"/>
      <c r="GI259" s="143"/>
      <c r="GJ259" s="143"/>
      <c r="GK259" s="143"/>
      <c r="GL259" s="143"/>
      <c r="GM259" s="143"/>
      <c r="GN259" s="143"/>
      <c r="GO259" s="143"/>
      <c r="GP259" s="143"/>
      <c r="GQ259" s="143"/>
      <c r="GR259" s="143"/>
      <c r="GS259" s="143"/>
      <c r="GT259" s="143"/>
      <c r="GU259" s="143"/>
      <c r="GV259" s="143"/>
      <c r="GW259" s="143"/>
      <c r="GX259" s="143"/>
      <c r="GY259" s="143"/>
      <c r="GZ259" s="143"/>
      <c r="HA259" s="143"/>
      <c r="HB259" s="143"/>
      <c r="HC259" s="143"/>
      <c r="HD259" s="143"/>
      <c r="HE259" s="143"/>
      <c r="HF259" s="143"/>
      <c r="HG259" s="143"/>
      <c r="HH259" s="143"/>
      <c r="HI259" s="143"/>
      <c r="HJ259" s="143"/>
      <c r="HK259" s="143"/>
      <c r="HL259" s="143"/>
      <c r="HM259" s="143"/>
      <c r="HN259" s="143"/>
      <c r="HO259" s="143"/>
      <c r="HP259" s="143"/>
      <c r="HQ259" s="143"/>
      <c r="HR259" s="143"/>
      <c r="HS259" s="143"/>
    </row>
    <row r="260" spans="1:244" s="111" customFormat="1" ht="25.5" customHeight="1">
      <c r="A260" s="103" t="s">
        <v>2293</v>
      </c>
      <c r="B260" s="103"/>
      <c r="C260" s="119" t="s">
        <v>2294</v>
      </c>
      <c r="D260" s="139"/>
      <c r="E260" s="62">
        <f>E261</f>
        <v>3027000</v>
      </c>
      <c r="F260" s="62">
        <f>F261</f>
        <v>3115000</v>
      </c>
      <c r="G260" s="62">
        <f>G261</f>
        <v>3210000</v>
      </c>
      <c r="H260" s="62">
        <f>H261</f>
        <v>3300000</v>
      </c>
      <c r="HT260" s="110"/>
      <c r="HU260" s="110"/>
      <c r="HV260" s="110"/>
      <c r="HW260" s="110"/>
      <c r="HX260" s="110"/>
      <c r="HY260" s="110"/>
      <c r="HZ260" s="110"/>
      <c r="IA260" s="110"/>
      <c r="IB260" s="110"/>
      <c r="IC260" s="110"/>
      <c r="ID260" s="110"/>
      <c r="IE260" s="110"/>
      <c r="IF260" s="110"/>
      <c r="IG260" s="110"/>
      <c r="IH260" s="110"/>
      <c r="II260" s="110"/>
      <c r="IJ260" s="110"/>
    </row>
    <row r="261" spans="1:244" s="143" customFormat="1" ht="25.5" customHeight="1">
      <c r="A261" s="101" t="s">
        <v>2295</v>
      </c>
      <c r="B261" s="101"/>
      <c r="C261" s="120" t="s">
        <v>2296</v>
      </c>
      <c r="D261" s="142"/>
      <c r="E261" s="64">
        <f>SUM(E262:E264)</f>
        <v>3027000</v>
      </c>
      <c r="F261" s="64">
        <f>SUM(F262:F264)</f>
        <v>3115000</v>
      </c>
      <c r="G261" s="64">
        <f>SUM(G262:G264)</f>
        <v>3210000</v>
      </c>
      <c r="H261" s="64">
        <f>SUM(H262:H264)</f>
        <v>3300000</v>
      </c>
      <c r="HT261" s="141"/>
      <c r="HU261" s="141"/>
      <c r="HV261" s="141"/>
      <c r="HW261" s="141"/>
      <c r="HX261" s="141"/>
      <c r="HY261" s="141"/>
      <c r="HZ261" s="141"/>
      <c r="IA261" s="141"/>
      <c r="IB261" s="141"/>
      <c r="IC261" s="141"/>
      <c r="ID261" s="141"/>
      <c r="IE261" s="141"/>
      <c r="IF261" s="141"/>
      <c r="IG261" s="141"/>
      <c r="IH261" s="141"/>
      <c r="II261" s="141"/>
      <c r="IJ261" s="141"/>
    </row>
    <row r="262" spans="1:227" s="141" customFormat="1" ht="18" hidden="1">
      <c r="A262" s="101" t="s">
        <v>2297</v>
      </c>
      <c r="B262" s="101"/>
      <c r="C262" s="120" t="s">
        <v>2298</v>
      </c>
      <c r="D262" s="142" t="s">
        <v>87</v>
      </c>
      <c r="E262" s="64">
        <v>1816200</v>
      </c>
      <c r="F262" s="64">
        <v>1869000</v>
      </c>
      <c r="G262" s="64">
        <v>1926000</v>
      </c>
      <c r="H262" s="64">
        <v>1980000</v>
      </c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43"/>
      <c r="AU262" s="143"/>
      <c r="AV262" s="143"/>
      <c r="AW262" s="143"/>
      <c r="AX262" s="143"/>
      <c r="AY262" s="143"/>
      <c r="AZ262" s="143"/>
      <c r="BA262" s="143"/>
      <c r="BB262" s="143"/>
      <c r="BC262" s="143"/>
      <c r="BD262" s="143"/>
      <c r="BE262" s="143"/>
      <c r="BF262" s="143"/>
      <c r="BG262" s="143"/>
      <c r="BH262" s="143"/>
      <c r="BI262" s="143"/>
      <c r="BJ262" s="143"/>
      <c r="BK262" s="143"/>
      <c r="BL262" s="143"/>
      <c r="BM262" s="143"/>
      <c r="BN262" s="143"/>
      <c r="BO262" s="143"/>
      <c r="BP262" s="143"/>
      <c r="BQ262" s="143"/>
      <c r="BR262" s="143"/>
      <c r="BS262" s="143"/>
      <c r="BT262" s="143"/>
      <c r="BU262" s="143"/>
      <c r="BV262" s="143"/>
      <c r="BW262" s="143"/>
      <c r="BX262" s="143"/>
      <c r="BY262" s="143"/>
      <c r="BZ262" s="143"/>
      <c r="CA262" s="143"/>
      <c r="CB262" s="143"/>
      <c r="CC262" s="143"/>
      <c r="CD262" s="143"/>
      <c r="CE262" s="143"/>
      <c r="CF262" s="143"/>
      <c r="CG262" s="143"/>
      <c r="CH262" s="143"/>
      <c r="CI262" s="143"/>
      <c r="CJ262" s="143"/>
      <c r="CK262" s="143"/>
      <c r="CL262" s="143"/>
      <c r="CM262" s="143"/>
      <c r="CN262" s="143"/>
      <c r="CO262" s="143"/>
      <c r="CP262" s="143"/>
      <c r="CQ262" s="143"/>
      <c r="CR262" s="143"/>
      <c r="CS262" s="143"/>
      <c r="CT262" s="143"/>
      <c r="CU262" s="143"/>
      <c r="CV262" s="143"/>
      <c r="CW262" s="143"/>
      <c r="CX262" s="143"/>
      <c r="CY262" s="143"/>
      <c r="CZ262" s="143"/>
      <c r="DA262" s="143"/>
      <c r="DB262" s="143"/>
      <c r="DC262" s="143"/>
      <c r="DD262" s="143"/>
      <c r="DE262" s="143"/>
      <c r="DF262" s="143"/>
      <c r="DG262" s="143"/>
      <c r="DH262" s="143"/>
      <c r="DI262" s="143"/>
      <c r="DJ262" s="143"/>
      <c r="DK262" s="143"/>
      <c r="DL262" s="143"/>
      <c r="DM262" s="143"/>
      <c r="DN262" s="143"/>
      <c r="DO262" s="143"/>
      <c r="DP262" s="143"/>
      <c r="DQ262" s="143"/>
      <c r="DR262" s="143"/>
      <c r="DS262" s="143"/>
      <c r="DT262" s="143"/>
      <c r="DU262" s="143"/>
      <c r="DV262" s="143"/>
      <c r="DW262" s="143"/>
      <c r="DX262" s="143"/>
      <c r="DY262" s="143"/>
      <c r="DZ262" s="143"/>
      <c r="EA262" s="143"/>
      <c r="EB262" s="143"/>
      <c r="EC262" s="143"/>
      <c r="ED262" s="143"/>
      <c r="EE262" s="143"/>
      <c r="EF262" s="143"/>
      <c r="EG262" s="143"/>
      <c r="EH262" s="143"/>
      <c r="EI262" s="143"/>
      <c r="EJ262" s="143"/>
      <c r="EK262" s="143"/>
      <c r="EL262" s="143"/>
      <c r="EM262" s="143"/>
      <c r="EN262" s="143"/>
      <c r="EO262" s="143"/>
      <c r="EP262" s="143"/>
      <c r="EQ262" s="143"/>
      <c r="ER262" s="143"/>
      <c r="ES262" s="143"/>
      <c r="ET262" s="143"/>
      <c r="EU262" s="143"/>
      <c r="EV262" s="143"/>
      <c r="EW262" s="143"/>
      <c r="EX262" s="143"/>
      <c r="EY262" s="143"/>
      <c r="EZ262" s="143"/>
      <c r="FA262" s="143"/>
      <c r="FB262" s="143"/>
      <c r="FC262" s="143"/>
      <c r="FD262" s="143"/>
      <c r="FE262" s="143"/>
      <c r="FF262" s="143"/>
      <c r="FG262" s="143"/>
      <c r="FH262" s="143"/>
      <c r="FI262" s="143"/>
      <c r="FJ262" s="143"/>
      <c r="FK262" s="143"/>
      <c r="FL262" s="143"/>
      <c r="FM262" s="143"/>
      <c r="FN262" s="143"/>
      <c r="FO262" s="143"/>
      <c r="FP262" s="143"/>
      <c r="FQ262" s="143"/>
      <c r="FR262" s="143"/>
      <c r="FS262" s="143"/>
      <c r="FT262" s="143"/>
      <c r="FU262" s="143"/>
      <c r="FV262" s="143"/>
      <c r="FW262" s="143"/>
      <c r="FX262" s="143"/>
      <c r="FY262" s="143"/>
      <c r="FZ262" s="143"/>
      <c r="GA262" s="143"/>
      <c r="GB262" s="143"/>
      <c r="GC262" s="143"/>
      <c r="GD262" s="143"/>
      <c r="GE262" s="143"/>
      <c r="GF262" s="143"/>
      <c r="GG262" s="143"/>
      <c r="GH262" s="143"/>
      <c r="GI262" s="143"/>
      <c r="GJ262" s="143"/>
      <c r="GK262" s="143"/>
      <c r="GL262" s="143"/>
      <c r="GM262" s="143"/>
      <c r="GN262" s="143"/>
      <c r="GO262" s="143"/>
      <c r="GP262" s="143"/>
      <c r="GQ262" s="143"/>
      <c r="GR262" s="143"/>
      <c r="GS262" s="143"/>
      <c r="GT262" s="143"/>
      <c r="GU262" s="143"/>
      <c r="GV262" s="143"/>
      <c r="GW262" s="143"/>
      <c r="GX262" s="143"/>
      <c r="GY262" s="143"/>
      <c r="GZ262" s="143"/>
      <c r="HA262" s="143"/>
      <c r="HB262" s="143"/>
      <c r="HC262" s="143"/>
      <c r="HD262" s="143"/>
      <c r="HE262" s="143"/>
      <c r="HF262" s="143"/>
      <c r="HG262" s="143"/>
      <c r="HH262" s="143"/>
      <c r="HI262" s="143"/>
      <c r="HJ262" s="143"/>
      <c r="HK262" s="143"/>
      <c r="HL262" s="143"/>
      <c r="HM262" s="143"/>
      <c r="HN262" s="143"/>
      <c r="HO262" s="143"/>
      <c r="HP262" s="143"/>
      <c r="HQ262" s="143"/>
      <c r="HR262" s="143"/>
      <c r="HS262" s="143"/>
    </row>
    <row r="263" spans="1:227" s="141" customFormat="1" ht="18" hidden="1">
      <c r="A263" s="101" t="s">
        <v>2299</v>
      </c>
      <c r="B263" s="101"/>
      <c r="C263" s="120" t="s">
        <v>2300</v>
      </c>
      <c r="D263" s="142" t="s">
        <v>88</v>
      </c>
      <c r="E263" s="64">
        <v>756750</v>
      </c>
      <c r="F263" s="64">
        <v>778750</v>
      </c>
      <c r="G263" s="64">
        <v>802500</v>
      </c>
      <c r="H263" s="64">
        <v>825000</v>
      </c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143"/>
      <c r="AP263" s="143"/>
      <c r="AQ263" s="143"/>
      <c r="AR263" s="143"/>
      <c r="AS263" s="143"/>
      <c r="AT263" s="143"/>
      <c r="AU263" s="143"/>
      <c r="AV263" s="143"/>
      <c r="AW263" s="143"/>
      <c r="AX263" s="143"/>
      <c r="AY263" s="143"/>
      <c r="AZ263" s="143"/>
      <c r="BA263" s="143"/>
      <c r="BB263" s="143"/>
      <c r="BC263" s="143"/>
      <c r="BD263" s="143"/>
      <c r="BE263" s="143"/>
      <c r="BF263" s="143"/>
      <c r="BG263" s="143"/>
      <c r="BH263" s="143"/>
      <c r="BI263" s="143"/>
      <c r="BJ263" s="143"/>
      <c r="BK263" s="143"/>
      <c r="BL263" s="143"/>
      <c r="BM263" s="143"/>
      <c r="BN263" s="143"/>
      <c r="BO263" s="143"/>
      <c r="BP263" s="143"/>
      <c r="BQ263" s="143"/>
      <c r="BR263" s="143"/>
      <c r="BS263" s="143"/>
      <c r="BT263" s="143"/>
      <c r="BU263" s="143"/>
      <c r="BV263" s="143"/>
      <c r="BW263" s="143"/>
      <c r="BX263" s="143"/>
      <c r="BY263" s="143"/>
      <c r="BZ263" s="143"/>
      <c r="CA263" s="143"/>
      <c r="CB263" s="143"/>
      <c r="CC263" s="143"/>
      <c r="CD263" s="143"/>
      <c r="CE263" s="143"/>
      <c r="CF263" s="143"/>
      <c r="CG263" s="143"/>
      <c r="CH263" s="143"/>
      <c r="CI263" s="143"/>
      <c r="CJ263" s="143"/>
      <c r="CK263" s="143"/>
      <c r="CL263" s="143"/>
      <c r="CM263" s="143"/>
      <c r="CN263" s="143"/>
      <c r="CO263" s="143"/>
      <c r="CP263" s="143"/>
      <c r="CQ263" s="143"/>
      <c r="CR263" s="143"/>
      <c r="CS263" s="143"/>
      <c r="CT263" s="143"/>
      <c r="CU263" s="143"/>
      <c r="CV263" s="143"/>
      <c r="CW263" s="143"/>
      <c r="CX263" s="143"/>
      <c r="CY263" s="143"/>
      <c r="CZ263" s="143"/>
      <c r="DA263" s="143"/>
      <c r="DB263" s="143"/>
      <c r="DC263" s="143"/>
      <c r="DD263" s="143"/>
      <c r="DE263" s="143"/>
      <c r="DF263" s="143"/>
      <c r="DG263" s="143"/>
      <c r="DH263" s="143"/>
      <c r="DI263" s="143"/>
      <c r="DJ263" s="143"/>
      <c r="DK263" s="143"/>
      <c r="DL263" s="143"/>
      <c r="DM263" s="143"/>
      <c r="DN263" s="143"/>
      <c r="DO263" s="143"/>
      <c r="DP263" s="143"/>
      <c r="DQ263" s="143"/>
      <c r="DR263" s="143"/>
      <c r="DS263" s="143"/>
      <c r="DT263" s="143"/>
      <c r="DU263" s="143"/>
      <c r="DV263" s="143"/>
      <c r="DW263" s="143"/>
      <c r="DX263" s="143"/>
      <c r="DY263" s="143"/>
      <c r="DZ263" s="143"/>
      <c r="EA263" s="143"/>
      <c r="EB263" s="143"/>
      <c r="EC263" s="143"/>
      <c r="ED263" s="143"/>
      <c r="EE263" s="143"/>
      <c r="EF263" s="143"/>
      <c r="EG263" s="143"/>
      <c r="EH263" s="143"/>
      <c r="EI263" s="143"/>
      <c r="EJ263" s="143"/>
      <c r="EK263" s="143"/>
      <c r="EL263" s="143"/>
      <c r="EM263" s="143"/>
      <c r="EN263" s="143"/>
      <c r="EO263" s="143"/>
      <c r="EP263" s="143"/>
      <c r="EQ263" s="143"/>
      <c r="ER263" s="143"/>
      <c r="ES263" s="143"/>
      <c r="ET263" s="143"/>
      <c r="EU263" s="143"/>
      <c r="EV263" s="143"/>
      <c r="EW263" s="143"/>
      <c r="EX263" s="143"/>
      <c r="EY263" s="143"/>
      <c r="EZ263" s="143"/>
      <c r="FA263" s="143"/>
      <c r="FB263" s="143"/>
      <c r="FC263" s="143"/>
      <c r="FD263" s="143"/>
      <c r="FE263" s="143"/>
      <c r="FF263" s="143"/>
      <c r="FG263" s="143"/>
      <c r="FH263" s="143"/>
      <c r="FI263" s="143"/>
      <c r="FJ263" s="143"/>
      <c r="FK263" s="143"/>
      <c r="FL263" s="143"/>
      <c r="FM263" s="143"/>
      <c r="FN263" s="143"/>
      <c r="FO263" s="143"/>
      <c r="FP263" s="143"/>
      <c r="FQ263" s="143"/>
      <c r="FR263" s="143"/>
      <c r="FS263" s="143"/>
      <c r="FT263" s="143"/>
      <c r="FU263" s="143"/>
      <c r="FV263" s="143"/>
      <c r="FW263" s="143"/>
      <c r="FX263" s="143"/>
      <c r="FY263" s="143"/>
      <c r="FZ263" s="143"/>
      <c r="GA263" s="143"/>
      <c r="GB263" s="143"/>
      <c r="GC263" s="143"/>
      <c r="GD263" s="143"/>
      <c r="GE263" s="143"/>
      <c r="GF263" s="143"/>
      <c r="GG263" s="143"/>
      <c r="GH263" s="143"/>
      <c r="GI263" s="143"/>
      <c r="GJ263" s="143"/>
      <c r="GK263" s="143"/>
      <c r="GL263" s="143"/>
      <c r="GM263" s="143"/>
      <c r="GN263" s="143"/>
      <c r="GO263" s="143"/>
      <c r="GP263" s="143"/>
      <c r="GQ263" s="143"/>
      <c r="GR263" s="143"/>
      <c r="GS263" s="143"/>
      <c r="GT263" s="143"/>
      <c r="GU263" s="143"/>
      <c r="GV263" s="143"/>
      <c r="GW263" s="143"/>
      <c r="GX263" s="143"/>
      <c r="GY263" s="143"/>
      <c r="GZ263" s="143"/>
      <c r="HA263" s="143"/>
      <c r="HB263" s="143"/>
      <c r="HC263" s="143"/>
      <c r="HD263" s="143"/>
      <c r="HE263" s="143"/>
      <c r="HF263" s="143"/>
      <c r="HG263" s="143"/>
      <c r="HH263" s="143"/>
      <c r="HI263" s="143"/>
      <c r="HJ263" s="143"/>
      <c r="HK263" s="143"/>
      <c r="HL263" s="143"/>
      <c r="HM263" s="143"/>
      <c r="HN263" s="143"/>
      <c r="HO263" s="143"/>
      <c r="HP263" s="143"/>
      <c r="HQ263" s="143"/>
      <c r="HR263" s="143"/>
      <c r="HS263" s="143"/>
    </row>
    <row r="264" spans="1:227" s="141" customFormat="1" ht="18" hidden="1">
      <c r="A264" s="101" t="s">
        <v>2301</v>
      </c>
      <c r="B264" s="101"/>
      <c r="C264" s="120" t="s">
        <v>2302</v>
      </c>
      <c r="D264" s="142" t="s">
        <v>89</v>
      </c>
      <c r="E264" s="64">
        <v>454050</v>
      </c>
      <c r="F264" s="64">
        <v>467250</v>
      </c>
      <c r="G264" s="64">
        <v>481500</v>
      </c>
      <c r="H264" s="64">
        <v>495000</v>
      </c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143"/>
      <c r="AP264" s="143"/>
      <c r="AQ264" s="143"/>
      <c r="AR264" s="143"/>
      <c r="AS264" s="143"/>
      <c r="AT264" s="143"/>
      <c r="AU264" s="143"/>
      <c r="AV264" s="143"/>
      <c r="AW264" s="143"/>
      <c r="AX264" s="143"/>
      <c r="AY264" s="143"/>
      <c r="AZ264" s="143"/>
      <c r="BA264" s="143"/>
      <c r="BB264" s="143"/>
      <c r="BC264" s="143"/>
      <c r="BD264" s="143"/>
      <c r="BE264" s="143"/>
      <c r="BF264" s="143"/>
      <c r="BG264" s="143"/>
      <c r="BH264" s="143"/>
      <c r="BI264" s="143"/>
      <c r="BJ264" s="143"/>
      <c r="BK264" s="143"/>
      <c r="BL264" s="143"/>
      <c r="BM264" s="143"/>
      <c r="BN264" s="143"/>
      <c r="BO264" s="143"/>
      <c r="BP264" s="143"/>
      <c r="BQ264" s="143"/>
      <c r="BR264" s="143"/>
      <c r="BS264" s="143"/>
      <c r="BT264" s="143"/>
      <c r="BU264" s="143"/>
      <c r="BV264" s="143"/>
      <c r="BW264" s="143"/>
      <c r="BX264" s="143"/>
      <c r="BY264" s="143"/>
      <c r="BZ264" s="143"/>
      <c r="CA264" s="143"/>
      <c r="CB264" s="143"/>
      <c r="CC264" s="143"/>
      <c r="CD264" s="143"/>
      <c r="CE264" s="143"/>
      <c r="CF264" s="143"/>
      <c r="CG264" s="143"/>
      <c r="CH264" s="143"/>
      <c r="CI264" s="143"/>
      <c r="CJ264" s="143"/>
      <c r="CK264" s="143"/>
      <c r="CL264" s="143"/>
      <c r="CM264" s="143"/>
      <c r="CN264" s="143"/>
      <c r="CO264" s="143"/>
      <c r="CP264" s="143"/>
      <c r="CQ264" s="143"/>
      <c r="CR264" s="143"/>
      <c r="CS264" s="143"/>
      <c r="CT264" s="143"/>
      <c r="CU264" s="143"/>
      <c r="CV264" s="143"/>
      <c r="CW264" s="143"/>
      <c r="CX264" s="143"/>
      <c r="CY264" s="143"/>
      <c r="CZ264" s="143"/>
      <c r="DA264" s="143"/>
      <c r="DB264" s="143"/>
      <c r="DC264" s="143"/>
      <c r="DD264" s="143"/>
      <c r="DE264" s="143"/>
      <c r="DF264" s="143"/>
      <c r="DG264" s="143"/>
      <c r="DH264" s="143"/>
      <c r="DI264" s="143"/>
      <c r="DJ264" s="143"/>
      <c r="DK264" s="143"/>
      <c r="DL264" s="143"/>
      <c r="DM264" s="143"/>
      <c r="DN264" s="143"/>
      <c r="DO264" s="143"/>
      <c r="DP264" s="143"/>
      <c r="DQ264" s="143"/>
      <c r="DR264" s="143"/>
      <c r="DS264" s="143"/>
      <c r="DT264" s="143"/>
      <c r="DU264" s="143"/>
      <c r="DV264" s="143"/>
      <c r="DW264" s="143"/>
      <c r="DX264" s="143"/>
      <c r="DY264" s="143"/>
      <c r="DZ264" s="143"/>
      <c r="EA264" s="143"/>
      <c r="EB264" s="143"/>
      <c r="EC264" s="143"/>
      <c r="ED264" s="143"/>
      <c r="EE264" s="143"/>
      <c r="EF264" s="143"/>
      <c r="EG264" s="143"/>
      <c r="EH264" s="143"/>
      <c r="EI264" s="143"/>
      <c r="EJ264" s="143"/>
      <c r="EK264" s="143"/>
      <c r="EL264" s="143"/>
      <c r="EM264" s="143"/>
      <c r="EN264" s="143"/>
      <c r="EO264" s="143"/>
      <c r="EP264" s="143"/>
      <c r="EQ264" s="143"/>
      <c r="ER264" s="143"/>
      <c r="ES264" s="143"/>
      <c r="ET264" s="143"/>
      <c r="EU264" s="143"/>
      <c r="EV264" s="143"/>
      <c r="EW264" s="143"/>
      <c r="EX264" s="143"/>
      <c r="EY264" s="143"/>
      <c r="EZ264" s="143"/>
      <c r="FA264" s="143"/>
      <c r="FB264" s="143"/>
      <c r="FC264" s="143"/>
      <c r="FD264" s="143"/>
      <c r="FE264" s="143"/>
      <c r="FF264" s="143"/>
      <c r="FG264" s="143"/>
      <c r="FH264" s="143"/>
      <c r="FI264" s="143"/>
      <c r="FJ264" s="143"/>
      <c r="FK264" s="143"/>
      <c r="FL264" s="143"/>
      <c r="FM264" s="143"/>
      <c r="FN264" s="143"/>
      <c r="FO264" s="143"/>
      <c r="FP264" s="143"/>
      <c r="FQ264" s="143"/>
      <c r="FR264" s="143"/>
      <c r="FS264" s="143"/>
      <c r="FT264" s="143"/>
      <c r="FU264" s="143"/>
      <c r="FV264" s="143"/>
      <c r="FW264" s="143"/>
      <c r="FX264" s="143"/>
      <c r="FY264" s="143"/>
      <c r="FZ264" s="143"/>
      <c r="GA264" s="143"/>
      <c r="GB264" s="143"/>
      <c r="GC264" s="143"/>
      <c r="GD264" s="143"/>
      <c r="GE264" s="143"/>
      <c r="GF264" s="143"/>
      <c r="GG264" s="143"/>
      <c r="GH264" s="143"/>
      <c r="GI264" s="143"/>
      <c r="GJ264" s="143"/>
      <c r="GK264" s="143"/>
      <c r="GL264" s="143"/>
      <c r="GM264" s="143"/>
      <c r="GN264" s="143"/>
      <c r="GO264" s="143"/>
      <c r="GP264" s="143"/>
      <c r="GQ264" s="143"/>
      <c r="GR264" s="143"/>
      <c r="GS264" s="143"/>
      <c r="GT264" s="143"/>
      <c r="GU264" s="143"/>
      <c r="GV264" s="143"/>
      <c r="GW264" s="143"/>
      <c r="GX264" s="143"/>
      <c r="GY264" s="143"/>
      <c r="GZ264" s="143"/>
      <c r="HA264" s="143"/>
      <c r="HB264" s="143"/>
      <c r="HC264" s="143"/>
      <c r="HD264" s="143"/>
      <c r="HE264" s="143"/>
      <c r="HF264" s="143"/>
      <c r="HG264" s="143"/>
      <c r="HH264" s="143"/>
      <c r="HI264" s="143"/>
      <c r="HJ264" s="143"/>
      <c r="HK264" s="143"/>
      <c r="HL264" s="143"/>
      <c r="HM264" s="143"/>
      <c r="HN264" s="143"/>
      <c r="HO264" s="143"/>
      <c r="HP264" s="143"/>
      <c r="HQ264" s="143"/>
      <c r="HR264" s="143"/>
      <c r="HS264" s="143"/>
    </row>
    <row r="265" spans="1:244" s="111" customFormat="1" ht="25.5" customHeight="1">
      <c r="A265" s="103" t="s">
        <v>2303</v>
      </c>
      <c r="B265" s="103"/>
      <c r="C265" s="119" t="s">
        <v>2304</v>
      </c>
      <c r="D265" s="139"/>
      <c r="E265" s="62">
        <f>E266</f>
        <v>2981000</v>
      </c>
      <c r="F265" s="62">
        <f>F266</f>
        <v>3070000</v>
      </c>
      <c r="G265" s="62">
        <f>G266</f>
        <v>3162500</v>
      </c>
      <c r="H265" s="62">
        <f>H266</f>
        <v>3250000</v>
      </c>
      <c r="HT265" s="110"/>
      <c r="HU265" s="110"/>
      <c r="HV265" s="110"/>
      <c r="HW265" s="110"/>
      <c r="HX265" s="110"/>
      <c r="HY265" s="110"/>
      <c r="HZ265" s="110"/>
      <c r="IA265" s="110"/>
      <c r="IB265" s="110"/>
      <c r="IC265" s="110"/>
      <c r="ID265" s="110"/>
      <c r="IE265" s="110"/>
      <c r="IF265" s="110"/>
      <c r="IG265" s="110"/>
      <c r="IH265" s="110"/>
      <c r="II265" s="110"/>
      <c r="IJ265" s="110"/>
    </row>
    <row r="266" spans="1:227" s="141" customFormat="1" ht="18">
      <c r="A266" s="101" t="s">
        <v>2305</v>
      </c>
      <c r="B266" s="101"/>
      <c r="C266" s="120" t="s">
        <v>2306</v>
      </c>
      <c r="D266" s="142"/>
      <c r="E266" s="64">
        <f>SUM(E267:E269)</f>
        <v>2981000</v>
      </c>
      <c r="F266" s="64">
        <f>SUM(F267:F269)</f>
        <v>3070000</v>
      </c>
      <c r="G266" s="64">
        <f>SUM(G267:G269)</f>
        <v>3162500</v>
      </c>
      <c r="H266" s="64">
        <f>SUM(H267:H269)</f>
        <v>3250000</v>
      </c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143"/>
      <c r="AP266" s="143"/>
      <c r="AQ266" s="143"/>
      <c r="AR266" s="143"/>
      <c r="AS266" s="143"/>
      <c r="AT266" s="143"/>
      <c r="AU266" s="143"/>
      <c r="AV266" s="143"/>
      <c r="AW266" s="143"/>
      <c r="AX266" s="143"/>
      <c r="AY266" s="143"/>
      <c r="AZ266" s="143"/>
      <c r="BA266" s="143"/>
      <c r="BB266" s="143"/>
      <c r="BC266" s="143"/>
      <c r="BD266" s="143"/>
      <c r="BE266" s="143"/>
      <c r="BF266" s="143"/>
      <c r="BG266" s="143"/>
      <c r="BH266" s="143"/>
      <c r="BI266" s="143"/>
      <c r="BJ266" s="143"/>
      <c r="BK266" s="143"/>
      <c r="BL266" s="143"/>
      <c r="BM266" s="143"/>
      <c r="BN266" s="143"/>
      <c r="BO266" s="143"/>
      <c r="BP266" s="143"/>
      <c r="BQ266" s="143"/>
      <c r="BR266" s="143"/>
      <c r="BS266" s="143"/>
      <c r="BT266" s="143"/>
      <c r="BU266" s="143"/>
      <c r="BV266" s="143"/>
      <c r="BW266" s="143"/>
      <c r="BX266" s="143"/>
      <c r="BY266" s="143"/>
      <c r="BZ266" s="143"/>
      <c r="CA266" s="143"/>
      <c r="CB266" s="143"/>
      <c r="CC266" s="143"/>
      <c r="CD266" s="143"/>
      <c r="CE266" s="143"/>
      <c r="CF266" s="143"/>
      <c r="CG266" s="143"/>
      <c r="CH266" s="143"/>
      <c r="CI266" s="143"/>
      <c r="CJ266" s="143"/>
      <c r="CK266" s="143"/>
      <c r="CL266" s="143"/>
      <c r="CM266" s="143"/>
      <c r="CN266" s="143"/>
      <c r="CO266" s="143"/>
      <c r="CP266" s="143"/>
      <c r="CQ266" s="143"/>
      <c r="CR266" s="143"/>
      <c r="CS266" s="143"/>
      <c r="CT266" s="143"/>
      <c r="CU266" s="143"/>
      <c r="CV266" s="143"/>
      <c r="CW266" s="143"/>
      <c r="CX266" s="143"/>
      <c r="CY266" s="143"/>
      <c r="CZ266" s="143"/>
      <c r="DA266" s="143"/>
      <c r="DB266" s="143"/>
      <c r="DC266" s="143"/>
      <c r="DD266" s="143"/>
      <c r="DE266" s="143"/>
      <c r="DF266" s="143"/>
      <c r="DG266" s="143"/>
      <c r="DH266" s="143"/>
      <c r="DI266" s="143"/>
      <c r="DJ266" s="143"/>
      <c r="DK266" s="143"/>
      <c r="DL266" s="143"/>
      <c r="DM266" s="143"/>
      <c r="DN266" s="143"/>
      <c r="DO266" s="143"/>
      <c r="DP266" s="143"/>
      <c r="DQ266" s="143"/>
      <c r="DR266" s="143"/>
      <c r="DS266" s="143"/>
      <c r="DT266" s="143"/>
      <c r="DU266" s="143"/>
      <c r="DV266" s="143"/>
      <c r="DW266" s="143"/>
      <c r="DX266" s="143"/>
      <c r="DY266" s="143"/>
      <c r="DZ266" s="143"/>
      <c r="EA266" s="143"/>
      <c r="EB266" s="143"/>
      <c r="EC266" s="143"/>
      <c r="ED266" s="143"/>
      <c r="EE266" s="143"/>
      <c r="EF266" s="143"/>
      <c r="EG266" s="143"/>
      <c r="EH266" s="143"/>
      <c r="EI266" s="143"/>
      <c r="EJ266" s="143"/>
      <c r="EK266" s="143"/>
      <c r="EL266" s="143"/>
      <c r="EM266" s="143"/>
      <c r="EN266" s="143"/>
      <c r="EO266" s="143"/>
      <c r="EP266" s="143"/>
      <c r="EQ266" s="143"/>
      <c r="ER266" s="143"/>
      <c r="ES266" s="143"/>
      <c r="ET266" s="143"/>
      <c r="EU266" s="143"/>
      <c r="EV266" s="143"/>
      <c r="EW266" s="143"/>
      <c r="EX266" s="143"/>
      <c r="EY266" s="143"/>
      <c r="EZ266" s="143"/>
      <c r="FA266" s="143"/>
      <c r="FB266" s="143"/>
      <c r="FC266" s="143"/>
      <c r="FD266" s="143"/>
      <c r="FE266" s="143"/>
      <c r="FF266" s="143"/>
      <c r="FG266" s="143"/>
      <c r="FH266" s="143"/>
      <c r="FI266" s="143"/>
      <c r="FJ266" s="143"/>
      <c r="FK266" s="143"/>
      <c r="FL266" s="143"/>
      <c r="FM266" s="143"/>
      <c r="FN266" s="143"/>
      <c r="FO266" s="143"/>
      <c r="FP266" s="143"/>
      <c r="FQ266" s="143"/>
      <c r="FR266" s="143"/>
      <c r="FS266" s="143"/>
      <c r="FT266" s="143"/>
      <c r="FU266" s="143"/>
      <c r="FV266" s="143"/>
      <c r="FW266" s="143"/>
      <c r="FX266" s="143"/>
      <c r="FY266" s="143"/>
      <c r="FZ266" s="143"/>
      <c r="GA266" s="143"/>
      <c r="GB266" s="143"/>
      <c r="GC266" s="143"/>
      <c r="GD266" s="143"/>
      <c r="GE266" s="143"/>
      <c r="GF266" s="143"/>
      <c r="GG266" s="143"/>
      <c r="GH266" s="143"/>
      <c r="GI266" s="143"/>
      <c r="GJ266" s="143"/>
      <c r="GK266" s="143"/>
      <c r="GL266" s="143"/>
      <c r="GM266" s="143"/>
      <c r="GN266" s="143"/>
      <c r="GO266" s="143"/>
      <c r="GP266" s="143"/>
      <c r="GQ266" s="143"/>
      <c r="GR266" s="143"/>
      <c r="GS266" s="143"/>
      <c r="GT266" s="143"/>
      <c r="GU266" s="143"/>
      <c r="GV266" s="143"/>
      <c r="GW266" s="143"/>
      <c r="GX266" s="143"/>
      <c r="GY266" s="143"/>
      <c r="GZ266" s="143"/>
      <c r="HA266" s="143"/>
      <c r="HB266" s="143"/>
      <c r="HC266" s="143"/>
      <c r="HD266" s="143"/>
      <c r="HE266" s="143"/>
      <c r="HF266" s="143"/>
      <c r="HG266" s="143"/>
      <c r="HH266" s="143"/>
      <c r="HI266" s="143"/>
      <c r="HJ266" s="143"/>
      <c r="HK266" s="143"/>
      <c r="HL266" s="143"/>
      <c r="HM266" s="143"/>
      <c r="HN266" s="143"/>
      <c r="HO266" s="143"/>
      <c r="HP266" s="143"/>
      <c r="HQ266" s="143"/>
      <c r="HR266" s="143"/>
      <c r="HS266" s="143"/>
    </row>
    <row r="267" spans="1:227" s="141" customFormat="1" ht="18" hidden="1">
      <c r="A267" s="101" t="s">
        <v>2307</v>
      </c>
      <c r="B267" s="101"/>
      <c r="C267" s="120" t="s">
        <v>2308</v>
      </c>
      <c r="D267" s="142" t="s">
        <v>87</v>
      </c>
      <c r="E267" s="64">
        <v>1788600</v>
      </c>
      <c r="F267" s="64">
        <v>1842000</v>
      </c>
      <c r="G267" s="64">
        <v>1897500</v>
      </c>
      <c r="H267" s="64">
        <v>1950000</v>
      </c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143"/>
      <c r="AP267" s="143"/>
      <c r="AQ267" s="143"/>
      <c r="AR267" s="143"/>
      <c r="AS267" s="143"/>
      <c r="AT267" s="143"/>
      <c r="AU267" s="143"/>
      <c r="AV267" s="143"/>
      <c r="AW267" s="143"/>
      <c r="AX267" s="143"/>
      <c r="AY267" s="143"/>
      <c r="AZ267" s="143"/>
      <c r="BA267" s="143"/>
      <c r="BB267" s="143"/>
      <c r="BC267" s="143"/>
      <c r="BD267" s="143"/>
      <c r="BE267" s="143"/>
      <c r="BF267" s="143"/>
      <c r="BG267" s="143"/>
      <c r="BH267" s="143"/>
      <c r="BI267" s="143"/>
      <c r="BJ267" s="143"/>
      <c r="BK267" s="143"/>
      <c r="BL267" s="143"/>
      <c r="BM267" s="143"/>
      <c r="BN267" s="143"/>
      <c r="BO267" s="143"/>
      <c r="BP267" s="143"/>
      <c r="BQ267" s="143"/>
      <c r="BR267" s="143"/>
      <c r="BS267" s="143"/>
      <c r="BT267" s="143"/>
      <c r="BU267" s="143"/>
      <c r="BV267" s="143"/>
      <c r="BW267" s="143"/>
      <c r="BX267" s="143"/>
      <c r="BY267" s="143"/>
      <c r="BZ267" s="143"/>
      <c r="CA267" s="143"/>
      <c r="CB267" s="143"/>
      <c r="CC267" s="143"/>
      <c r="CD267" s="143"/>
      <c r="CE267" s="143"/>
      <c r="CF267" s="143"/>
      <c r="CG267" s="143"/>
      <c r="CH267" s="143"/>
      <c r="CI267" s="143"/>
      <c r="CJ267" s="143"/>
      <c r="CK267" s="143"/>
      <c r="CL267" s="143"/>
      <c r="CM267" s="143"/>
      <c r="CN267" s="143"/>
      <c r="CO267" s="143"/>
      <c r="CP267" s="143"/>
      <c r="CQ267" s="143"/>
      <c r="CR267" s="143"/>
      <c r="CS267" s="143"/>
      <c r="CT267" s="143"/>
      <c r="CU267" s="143"/>
      <c r="CV267" s="143"/>
      <c r="CW267" s="143"/>
      <c r="CX267" s="143"/>
      <c r="CY267" s="143"/>
      <c r="CZ267" s="143"/>
      <c r="DA267" s="143"/>
      <c r="DB267" s="143"/>
      <c r="DC267" s="143"/>
      <c r="DD267" s="143"/>
      <c r="DE267" s="143"/>
      <c r="DF267" s="143"/>
      <c r="DG267" s="143"/>
      <c r="DH267" s="143"/>
      <c r="DI267" s="143"/>
      <c r="DJ267" s="143"/>
      <c r="DK267" s="143"/>
      <c r="DL267" s="143"/>
      <c r="DM267" s="143"/>
      <c r="DN267" s="143"/>
      <c r="DO267" s="143"/>
      <c r="DP267" s="143"/>
      <c r="DQ267" s="143"/>
      <c r="DR267" s="143"/>
      <c r="DS267" s="143"/>
      <c r="DT267" s="143"/>
      <c r="DU267" s="143"/>
      <c r="DV267" s="143"/>
      <c r="DW267" s="143"/>
      <c r="DX267" s="143"/>
      <c r="DY267" s="143"/>
      <c r="DZ267" s="143"/>
      <c r="EA267" s="143"/>
      <c r="EB267" s="143"/>
      <c r="EC267" s="143"/>
      <c r="ED267" s="143"/>
      <c r="EE267" s="143"/>
      <c r="EF267" s="143"/>
      <c r="EG267" s="143"/>
      <c r="EH267" s="143"/>
      <c r="EI267" s="143"/>
      <c r="EJ267" s="143"/>
      <c r="EK267" s="143"/>
      <c r="EL267" s="143"/>
      <c r="EM267" s="143"/>
      <c r="EN267" s="143"/>
      <c r="EO267" s="143"/>
      <c r="EP267" s="143"/>
      <c r="EQ267" s="143"/>
      <c r="ER267" s="143"/>
      <c r="ES267" s="143"/>
      <c r="ET267" s="143"/>
      <c r="EU267" s="143"/>
      <c r="EV267" s="143"/>
      <c r="EW267" s="143"/>
      <c r="EX267" s="143"/>
      <c r="EY267" s="143"/>
      <c r="EZ267" s="143"/>
      <c r="FA267" s="143"/>
      <c r="FB267" s="143"/>
      <c r="FC267" s="143"/>
      <c r="FD267" s="143"/>
      <c r="FE267" s="143"/>
      <c r="FF267" s="143"/>
      <c r="FG267" s="143"/>
      <c r="FH267" s="143"/>
      <c r="FI267" s="143"/>
      <c r="FJ267" s="143"/>
      <c r="FK267" s="143"/>
      <c r="FL267" s="143"/>
      <c r="FM267" s="143"/>
      <c r="FN267" s="143"/>
      <c r="FO267" s="143"/>
      <c r="FP267" s="143"/>
      <c r="FQ267" s="143"/>
      <c r="FR267" s="143"/>
      <c r="FS267" s="143"/>
      <c r="FT267" s="143"/>
      <c r="FU267" s="143"/>
      <c r="FV267" s="143"/>
      <c r="FW267" s="143"/>
      <c r="FX267" s="143"/>
      <c r="FY267" s="143"/>
      <c r="FZ267" s="143"/>
      <c r="GA267" s="143"/>
      <c r="GB267" s="143"/>
      <c r="GC267" s="143"/>
      <c r="GD267" s="143"/>
      <c r="GE267" s="143"/>
      <c r="GF267" s="143"/>
      <c r="GG267" s="143"/>
      <c r="GH267" s="143"/>
      <c r="GI267" s="143"/>
      <c r="GJ267" s="143"/>
      <c r="GK267" s="143"/>
      <c r="GL267" s="143"/>
      <c r="GM267" s="143"/>
      <c r="GN267" s="143"/>
      <c r="GO267" s="143"/>
      <c r="GP267" s="143"/>
      <c r="GQ267" s="143"/>
      <c r="GR267" s="143"/>
      <c r="GS267" s="143"/>
      <c r="GT267" s="143"/>
      <c r="GU267" s="143"/>
      <c r="GV267" s="143"/>
      <c r="GW267" s="143"/>
      <c r="GX267" s="143"/>
      <c r="GY267" s="143"/>
      <c r="GZ267" s="143"/>
      <c r="HA267" s="143"/>
      <c r="HB267" s="143"/>
      <c r="HC267" s="143"/>
      <c r="HD267" s="143"/>
      <c r="HE267" s="143"/>
      <c r="HF267" s="143"/>
      <c r="HG267" s="143"/>
      <c r="HH267" s="143"/>
      <c r="HI267" s="143"/>
      <c r="HJ267" s="143"/>
      <c r="HK267" s="143"/>
      <c r="HL267" s="143"/>
      <c r="HM267" s="143"/>
      <c r="HN267" s="143"/>
      <c r="HO267" s="143"/>
      <c r="HP267" s="143"/>
      <c r="HQ267" s="143"/>
      <c r="HR267" s="143"/>
      <c r="HS267" s="143"/>
    </row>
    <row r="268" spans="1:227" s="141" customFormat="1" ht="18" hidden="1">
      <c r="A268" s="101" t="s">
        <v>2309</v>
      </c>
      <c r="B268" s="101"/>
      <c r="C268" s="120" t="s">
        <v>2310</v>
      </c>
      <c r="D268" s="142" t="s">
        <v>88</v>
      </c>
      <c r="E268" s="64">
        <v>745250</v>
      </c>
      <c r="F268" s="64">
        <v>767500</v>
      </c>
      <c r="G268" s="64">
        <v>790625</v>
      </c>
      <c r="H268" s="64">
        <v>812500</v>
      </c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143"/>
      <c r="AP268" s="143"/>
      <c r="AQ268" s="143"/>
      <c r="AR268" s="143"/>
      <c r="AS268" s="143"/>
      <c r="AT268" s="143"/>
      <c r="AU268" s="143"/>
      <c r="AV268" s="143"/>
      <c r="AW268" s="143"/>
      <c r="AX268" s="143"/>
      <c r="AY268" s="143"/>
      <c r="AZ268" s="143"/>
      <c r="BA268" s="143"/>
      <c r="BB268" s="143"/>
      <c r="BC268" s="143"/>
      <c r="BD268" s="143"/>
      <c r="BE268" s="143"/>
      <c r="BF268" s="143"/>
      <c r="BG268" s="143"/>
      <c r="BH268" s="143"/>
      <c r="BI268" s="143"/>
      <c r="BJ268" s="143"/>
      <c r="BK268" s="143"/>
      <c r="BL268" s="143"/>
      <c r="BM268" s="143"/>
      <c r="BN268" s="143"/>
      <c r="BO268" s="143"/>
      <c r="BP268" s="143"/>
      <c r="BQ268" s="143"/>
      <c r="BR268" s="143"/>
      <c r="BS268" s="143"/>
      <c r="BT268" s="143"/>
      <c r="BU268" s="143"/>
      <c r="BV268" s="143"/>
      <c r="BW268" s="143"/>
      <c r="BX268" s="143"/>
      <c r="BY268" s="143"/>
      <c r="BZ268" s="143"/>
      <c r="CA268" s="143"/>
      <c r="CB268" s="143"/>
      <c r="CC268" s="143"/>
      <c r="CD268" s="143"/>
      <c r="CE268" s="143"/>
      <c r="CF268" s="143"/>
      <c r="CG268" s="143"/>
      <c r="CH268" s="143"/>
      <c r="CI268" s="143"/>
      <c r="CJ268" s="143"/>
      <c r="CK268" s="143"/>
      <c r="CL268" s="143"/>
      <c r="CM268" s="143"/>
      <c r="CN268" s="143"/>
      <c r="CO268" s="143"/>
      <c r="CP268" s="143"/>
      <c r="CQ268" s="143"/>
      <c r="CR268" s="143"/>
      <c r="CS268" s="143"/>
      <c r="CT268" s="143"/>
      <c r="CU268" s="143"/>
      <c r="CV268" s="143"/>
      <c r="CW268" s="143"/>
      <c r="CX268" s="143"/>
      <c r="CY268" s="143"/>
      <c r="CZ268" s="143"/>
      <c r="DA268" s="143"/>
      <c r="DB268" s="143"/>
      <c r="DC268" s="143"/>
      <c r="DD268" s="143"/>
      <c r="DE268" s="143"/>
      <c r="DF268" s="143"/>
      <c r="DG268" s="143"/>
      <c r="DH268" s="143"/>
      <c r="DI268" s="143"/>
      <c r="DJ268" s="143"/>
      <c r="DK268" s="143"/>
      <c r="DL268" s="143"/>
      <c r="DM268" s="143"/>
      <c r="DN268" s="143"/>
      <c r="DO268" s="143"/>
      <c r="DP268" s="143"/>
      <c r="DQ268" s="143"/>
      <c r="DR268" s="143"/>
      <c r="DS268" s="143"/>
      <c r="DT268" s="143"/>
      <c r="DU268" s="143"/>
      <c r="DV268" s="143"/>
      <c r="DW268" s="143"/>
      <c r="DX268" s="143"/>
      <c r="DY268" s="143"/>
      <c r="DZ268" s="143"/>
      <c r="EA268" s="143"/>
      <c r="EB268" s="143"/>
      <c r="EC268" s="143"/>
      <c r="ED268" s="143"/>
      <c r="EE268" s="143"/>
      <c r="EF268" s="143"/>
      <c r="EG268" s="143"/>
      <c r="EH268" s="143"/>
      <c r="EI268" s="143"/>
      <c r="EJ268" s="143"/>
      <c r="EK268" s="143"/>
      <c r="EL268" s="143"/>
      <c r="EM268" s="143"/>
      <c r="EN268" s="143"/>
      <c r="EO268" s="143"/>
      <c r="EP268" s="143"/>
      <c r="EQ268" s="143"/>
      <c r="ER268" s="143"/>
      <c r="ES268" s="143"/>
      <c r="ET268" s="143"/>
      <c r="EU268" s="143"/>
      <c r="EV268" s="143"/>
      <c r="EW268" s="143"/>
      <c r="EX268" s="143"/>
      <c r="EY268" s="143"/>
      <c r="EZ268" s="143"/>
      <c r="FA268" s="143"/>
      <c r="FB268" s="143"/>
      <c r="FC268" s="143"/>
      <c r="FD268" s="143"/>
      <c r="FE268" s="143"/>
      <c r="FF268" s="143"/>
      <c r="FG268" s="143"/>
      <c r="FH268" s="143"/>
      <c r="FI268" s="143"/>
      <c r="FJ268" s="143"/>
      <c r="FK268" s="143"/>
      <c r="FL268" s="143"/>
      <c r="FM268" s="143"/>
      <c r="FN268" s="143"/>
      <c r="FO268" s="143"/>
      <c r="FP268" s="143"/>
      <c r="FQ268" s="143"/>
      <c r="FR268" s="143"/>
      <c r="FS268" s="143"/>
      <c r="FT268" s="143"/>
      <c r="FU268" s="143"/>
      <c r="FV268" s="143"/>
      <c r="FW268" s="143"/>
      <c r="FX268" s="143"/>
      <c r="FY268" s="143"/>
      <c r="FZ268" s="143"/>
      <c r="GA268" s="143"/>
      <c r="GB268" s="143"/>
      <c r="GC268" s="143"/>
      <c r="GD268" s="143"/>
      <c r="GE268" s="143"/>
      <c r="GF268" s="143"/>
      <c r="GG268" s="143"/>
      <c r="GH268" s="143"/>
      <c r="GI268" s="143"/>
      <c r="GJ268" s="143"/>
      <c r="GK268" s="143"/>
      <c r="GL268" s="143"/>
      <c r="GM268" s="143"/>
      <c r="GN268" s="143"/>
      <c r="GO268" s="143"/>
      <c r="GP268" s="143"/>
      <c r="GQ268" s="143"/>
      <c r="GR268" s="143"/>
      <c r="GS268" s="143"/>
      <c r="GT268" s="143"/>
      <c r="GU268" s="143"/>
      <c r="GV268" s="143"/>
      <c r="GW268" s="143"/>
      <c r="GX268" s="143"/>
      <c r="GY268" s="143"/>
      <c r="GZ268" s="143"/>
      <c r="HA268" s="143"/>
      <c r="HB268" s="143"/>
      <c r="HC268" s="143"/>
      <c r="HD268" s="143"/>
      <c r="HE268" s="143"/>
      <c r="HF268" s="143"/>
      <c r="HG268" s="143"/>
      <c r="HH268" s="143"/>
      <c r="HI268" s="143"/>
      <c r="HJ268" s="143"/>
      <c r="HK268" s="143"/>
      <c r="HL268" s="143"/>
      <c r="HM268" s="143"/>
      <c r="HN268" s="143"/>
      <c r="HO268" s="143"/>
      <c r="HP268" s="143"/>
      <c r="HQ268" s="143"/>
      <c r="HR268" s="143"/>
      <c r="HS268" s="143"/>
    </row>
    <row r="269" spans="1:227" s="141" customFormat="1" ht="18" hidden="1">
      <c r="A269" s="101" t="s">
        <v>2311</v>
      </c>
      <c r="B269" s="101"/>
      <c r="C269" s="120" t="s">
        <v>2312</v>
      </c>
      <c r="D269" s="142" t="s">
        <v>89</v>
      </c>
      <c r="E269" s="64">
        <v>447150</v>
      </c>
      <c r="F269" s="64">
        <v>460500</v>
      </c>
      <c r="G269" s="64">
        <v>474375</v>
      </c>
      <c r="H269" s="64">
        <v>487500</v>
      </c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143"/>
      <c r="AP269" s="143"/>
      <c r="AQ269" s="143"/>
      <c r="AR269" s="143"/>
      <c r="AS269" s="143"/>
      <c r="AT269" s="143"/>
      <c r="AU269" s="143"/>
      <c r="AV269" s="143"/>
      <c r="AW269" s="143"/>
      <c r="AX269" s="143"/>
      <c r="AY269" s="143"/>
      <c r="AZ269" s="143"/>
      <c r="BA269" s="143"/>
      <c r="BB269" s="143"/>
      <c r="BC269" s="143"/>
      <c r="BD269" s="143"/>
      <c r="BE269" s="143"/>
      <c r="BF269" s="143"/>
      <c r="BG269" s="143"/>
      <c r="BH269" s="143"/>
      <c r="BI269" s="143"/>
      <c r="BJ269" s="143"/>
      <c r="BK269" s="143"/>
      <c r="BL269" s="143"/>
      <c r="BM269" s="143"/>
      <c r="BN269" s="143"/>
      <c r="BO269" s="143"/>
      <c r="BP269" s="143"/>
      <c r="BQ269" s="143"/>
      <c r="BR269" s="143"/>
      <c r="BS269" s="143"/>
      <c r="BT269" s="143"/>
      <c r="BU269" s="143"/>
      <c r="BV269" s="143"/>
      <c r="BW269" s="143"/>
      <c r="BX269" s="143"/>
      <c r="BY269" s="143"/>
      <c r="BZ269" s="143"/>
      <c r="CA269" s="143"/>
      <c r="CB269" s="143"/>
      <c r="CC269" s="143"/>
      <c r="CD269" s="143"/>
      <c r="CE269" s="143"/>
      <c r="CF269" s="143"/>
      <c r="CG269" s="143"/>
      <c r="CH269" s="143"/>
      <c r="CI269" s="143"/>
      <c r="CJ269" s="143"/>
      <c r="CK269" s="143"/>
      <c r="CL269" s="143"/>
      <c r="CM269" s="143"/>
      <c r="CN269" s="143"/>
      <c r="CO269" s="143"/>
      <c r="CP269" s="143"/>
      <c r="CQ269" s="143"/>
      <c r="CR269" s="143"/>
      <c r="CS269" s="143"/>
      <c r="CT269" s="143"/>
      <c r="CU269" s="143"/>
      <c r="CV269" s="143"/>
      <c r="CW269" s="143"/>
      <c r="CX269" s="143"/>
      <c r="CY269" s="143"/>
      <c r="CZ269" s="143"/>
      <c r="DA269" s="143"/>
      <c r="DB269" s="143"/>
      <c r="DC269" s="143"/>
      <c r="DD269" s="143"/>
      <c r="DE269" s="143"/>
      <c r="DF269" s="143"/>
      <c r="DG269" s="143"/>
      <c r="DH269" s="143"/>
      <c r="DI269" s="143"/>
      <c r="DJ269" s="143"/>
      <c r="DK269" s="143"/>
      <c r="DL269" s="143"/>
      <c r="DM269" s="143"/>
      <c r="DN269" s="143"/>
      <c r="DO269" s="143"/>
      <c r="DP269" s="143"/>
      <c r="DQ269" s="143"/>
      <c r="DR269" s="143"/>
      <c r="DS269" s="143"/>
      <c r="DT269" s="143"/>
      <c r="DU269" s="143"/>
      <c r="DV269" s="143"/>
      <c r="DW269" s="143"/>
      <c r="DX269" s="143"/>
      <c r="DY269" s="143"/>
      <c r="DZ269" s="143"/>
      <c r="EA269" s="143"/>
      <c r="EB269" s="143"/>
      <c r="EC269" s="143"/>
      <c r="ED269" s="143"/>
      <c r="EE269" s="143"/>
      <c r="EF269" s="143"/>
      <c r="EG269" s="143"/>
      <c r="EH269" s="143"/>
      <c r="EI269" s="143"/>
      <c r="EJ269" s="143"/>
      <c r="EK269" s="143"/>
      <c r="EL269" s="143"/>
      <c r="EM269" s="143"/>
      <c r="EN269" s="143"/>
      <c r="EO269" s="143"/>
      <c r="EP269" s="143"/>
      <c r="EQ269" s="143"/>
      <c r="ER269" s="143"/>
      <c r="ES269" s="143"/>
      <c r="ET269" s="143"/>
      <c r="EU269" s="143"/>
      <c r="EV269" s="143"/>
      <c r="EW269" s="143"/>
      <c r="EX269" s="143"/>
      <c r="EY269" s="143"/>
      <c r="EZ269" s="143"/>
      <c r="FA269" s="143"/>
      <c r="FB269" s="143"/>
      <c r="FC269" s="143"/>
      <c r="FD269" s="143"/>
      <c r="FE269" s="143"/>
      <c r="FF269" s="143"/>
      <c r="FG269" s="143"/>
      <c r="FH269" s="143"/>
      <c r="FI269" s="143"/>
      <c r="FJ269" s="143"/>
      <c r="FK269" s="143"/>
      <c r="FL269" s="143"/>
      <c r="FM269" s="143"/>
      <c r="FN269" s="143"/>
      <c r="FO269" s="143"/>
      <c r="FP269" s="143"/>
      <c r="FQ269" s="143"/>
      <c r="FR269" s="143"/>
      <c r="FS269" s="143"/>
      <c r="FT269" s="143"/>
      <c r="FU269" s="143"/>
      <c r="FV269" s="143"/>
      <c r="FW269" s="143"/>
      <c r="FX269" s="143"/>
      <c r="FY269" s="143"/>
      <c r="FZ269" s="143"/>
      <c r="GA269" s="143"/>
      <c r="GB269" s="143"/>
      <c r="GC269" s="143"/>
      <c r="GD269" s="143"/>
      <c r="GE269" s="143"/>
      <c r="GF269" s="143"/>
      <c r="GG269" s="143"/>
      <c r="GH269" s="143"/>
      <c r="GI269" s="143"/>
      <c r="GJ269" s="143"/>
      <c r="GK269" s="143"/>
      <c r="GL269" s="143"/>
      <c r="GM269" s="143"/>
      <c r="GN269" s="143"/>
      <c r="GO269" s="143"/>
      <c r="GP269" s="143"/>
      <c r="GQ269" s="143"/>
      <c r="GR269" s="143"/>
      <c r="GS269" s="143"/>
      <c r="GT269" s="143"/>
      <c r="GU269" s="143"/>
      <c r="GV269" s="143"/>
      <c r="GW269" s="143"/>
      <c r="GX269" s="143"/>
      <c r="GY269" s="143"/>
      <c r="GZ269" s="143"/>
      <c r="HA269" s="143"/>
      <c r="HB269" s="143"/>
      <c r="HC269" s="143"/>
      <c r="HD269" s="143"/>
      <c r="HE269" s="143"/>
      <c r="HF269" s="143"/>
      <c r="HG269" s="143"/>
      <c r="HH269" s="143"/>
      <c r="HI269" s="143"/>
      <c r="HJ269" s="143"/>
      <c r="HK269" s="143"/>
      <c r="HL269" s="143"/>
      <c r="HM269" s="143"/>
      <c r="HN269" s="143"/>
      <c r="HO269" s="143"/>
      <c r="HP269" s="143"/>
      <c r="HQ269" s="143"/>
      <c r="HR269" s="143"/>
      <c r="HS269" s="143"/>
    </row>
    <row r="270" spans="1:244" s="111" customFormat="1" ht="25.5" customHeight="1">
      <c r="A270" s="103" t="s">
        <v>2313</v>
      </c>
      <c r="B270" s="103"/>
      <c r="C270" s="119" t="s">
        <v>2314</v>
      </c>
      <c r="D270" s="139"/>
      <c r="E270" s="62">
        <f>E271</f>
        <v>988600</v>
      </c>
      <c r="F270" s="62">
        <f>F271</f>
        <v>1020000</v>
      </c>
      <c r="G270" s="62">
        <f>G271</f>
        <v>1050000</v>
      </c>
      <c r="H270" s="62">
        <f>H271</f>
        <v>1080000</v>
      </c>
      <c r="HT270" s="110"/>
      <c r="HU270" s="110"/>
      <c r="HV270" s="110"/>
      <c r="HW270" s="110"/>
      <c r="HX270" s="110"/>
      <c r="HY270" s="110"/>
      <c r="HZ270" s="110"/>
      <c r="IA270" s="110"/>
      <c r="IB270" s="110"/>
      <c r="IC270" s="110"/>
      <c r="ID270" s="110"/>
      <c r="IE270" s="110"/>
      <c r="IF270" s="110"/>
      <c r="IG270" s="110"/>
      <c r="IH270" s="110"/>
      <c r="II270" s="110"/>
      <c r="IJ270" s="110"/>
    </row>
    <row r="271" spans="1:227" s="141" customFormat="1" ht="22.5">
      <c r="A271" s="103" t="s">
        <v>2315</v>
      </c>
      <c r="B271" s="103"/>
      <c r="C271" s="119" t="s">
        <v>2316</v>
      </c>
      <c r="D271" s="139"/>
      <c r="E271" s="62">
        <f>SUM(E272:E275)</f>
        <v>988600</v>
      </c>
      <c r="F271" s="62">
        <f>SUM(F272:F275)</f>
        <v>1020000</v>
      </c>
      <c r="G271" s="62">
        <f>SUM(G272:G275)</f>
        <v>1050000</v>
      </c>
      <c r="H271" s="62">
        <f>SUM(H272:H275)</f>
        <v>1080000</v>
      </c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143"/>
      <c r="AP271" s="143"/>
      <c r="AQ271" s="143"/>
      <c r="AR271" s="143"/>
      <c r="AS271" s="143"/>
      <c r="AT271" s="143"/>
      <c r="AU271" s="143"/>
      <c r="AV271" s="143"/>
      <c r="AW271" s="143"/>
      <c r="AX271" s="143"/>
      <c r="AY271" s="143"/>
      <c r="AZ271" s="143"/>
      <c r="BA271" s="143"/>
      <c r="BB271" s="143"/>
      <c r="BC271" s="143"/>
      <c r="BD271" s="143"/>
      <c r="BE271" s="143"/>
      <c r="BF271" s="143"/>
      <c r="BG271" s="143"/>
      <c r="BH271" s="143"/>
      <c r="BI271" s="143"/>
      <c r="BJ271" s="143"/>
      <c r="BK271" s="143"/>
      <c r="BL271" s="143"/>
      <c r="BM271" s="143"/>
      <c r="BN271" s="143"/>
      <c r="BO271" s="143"/>
      <c r="BP271" s="143"/>
      <c r="BQ271" s="143"/>
      <c r="BR271" s="143"/>
      <c r="BS271" s="143"/>
      <c r="BT271" s="143"/>
      <c r="BU271" s="143"/>
      <c r="BV271" s="143"/>
      <c r="BW271" s="143"/>
      <c r="BX271" s="143"/>
      <c r="BY271" s="143"/>
      <c r="BZ271" s="143"/>
      <c r="CA271" s="143"/>
      <c r="CB271" s="143"/>
      <c r="CC271" s="143"/>
      <c r="CD271" s="143"/>
      <c r="CE271" s="143"/>
      <c r="CF271" s="143"/>
      <c r="CG271" s="143"/>
      <c r="CH271" s="143"/>
      <c r="CI271" s="143"/>
      <c r="CJ271" s="143"/>
      <c r="CK271" s="143"/>
      <c r="CL271" s="143"/>
      <c r="CM271" s="143"/>
      <c r="CN271" s="143"/>
      <c r="CO271" s="143"/>
      <c r="CP271" s="143"/>
      <c r="CQ271" s="143"/>
      <c r="CR271" s="143"/>
      <c r="CS271" s="143"/>
      <c r="CT271" s="143"/>
      <c r="CU271" s="143"/>
      <c r="CV271" s="143"/>
      <c r="CW271" s="143"/>
      <c r="CX271" s="143"/>
      <c r="CY271" s="143"/>
      <c r="CZ271" s="143"/>
      <c r="DA271" s="143"/>
      <c r="DB271" s="143"/>
      <c r="DC271" s="143"/>
      <c r="DD271" s="143"/>
      <c r="DE271" s="143"/>
      <c r="DF271" s="143"/>
      <c r="DG271" s="143"/>
      <c r="DH271" s="143"/>
      <c r="DI271" s="143"/>
      <c r="DJ271" s="143"/>
      <c r="DK271" s="143"/>
      <c r="DL271" s="143"/>
      <c r="DM271" s="143"/>
      <c r="DN271" s="143"/>
      <c r="DO271" s="143"/>
      <c r="DP271" s="143"/>
      <c r="DQ271" s="143"/>
      <c r="DR271" s="143"/>
      <c r="DS271" s="143"/>
      <c r="DT271" s="143"/>
      <c r="DU271" s="143"/>
      <c r="DV271" s="143"/>
      <c r="DW271" s="143"/>
      <c r="DX271" s="143"/>
      <c r="DY271" s="143"/>
      <c r="DZ271" s="143"/>
      <c r="EA271" s="143"/>
      <c r="EB271" s="143"/>
      <c r="EC271" s="143"/>
      <c r="ED271" s="143"/>
      <c r="EE271" s="143"/>
      <c r="EF271" s="143"/>
      <c r="EG271" s="143"/>
      <c r="EH271" s="143"/>
      <c r="EI271" s="143"/>
      <c r="EJ271" s="143"/>
      <c r="EK271" s="143"/>
      <c r="EL271" s="143"/>
      <c r="EM271" s="143"/>
      <c r="EN271" s="143"/>
      <c r="EO271" s="143"/>
      <c r="EP271" s="143"/>
      <c r="EQ271" s="143"/>
      <c r="ER271" s="143"/>
      <c r="ES271" s="143"/>
      <c r="ET271" s="143"/>
      <c r="EU271" s="143"/>
      <c r="EV271" s="143"/>
      <c r="EW271" s="143"/>
      <c r="EX271" s="143"/>
      <c r="EY271" s="143"/>
      <c r="EZ271" s="143"/>
      <c r="FA271" s="143"/>
      <c r="FB271" s="143"/>
      <c r="FC271" s="143"/>
      <c r="FD271" s="143"/>
      <c r="FE271" s="143"/>
      <c r="FF271" s="143"/>
      <c r="FG271" s="143"/>
      <c r="FH271" s="143"/>
      <c r="FI271" s="143"/>
      <c r="FJ271" s="143"/>
      <c r="FK271" s="143"/>
      <c r="FL271" s="143"/>
      <c r="FM271" s="143"/>
      <c r="FN271" s="143"/>
      <c r="FO271" s="143"/>
      <c r="FP271" s="143"/>
      <c r="FQ271" s="143"/>
      <c r="FR271" s="143"/>
      <c r="FS271" s="143"/>
      <c r="FT271" s="143"/>
      <c r="FU271" s="143"/>
      <c r="FV271" s="143"/>
      <c r="FW271" s="143"/>
      <c r="FX271" s="143"/>
      <c r="FY271" s="143"/>
      <c r="FZ271" s="143"/>
      <c r="GA271" s="143"/>
      <c r="GB271" s="143"/>
      <c r="GC271" s="143"/>
      <c r="GD271" s="143"/>
      <c r="GE271" s="143"/>
      <c r="GF271" s="143"/>
      <c r="GG271" s="143"/>
      <c r="GH271" s="143"/>
      <c r="GI271" s="143"/>
      <c r="GJ271" s="143"/>
      <c r="GK271" s="143"/>
      <c r="GL271" s="143"/>
      <c r="GM271" s="143"/>
      <c r="GN271" s="143"/>
      <c r="GO271" s="143"/>
      <c r="GP271" s="143"/>
      <c r="GQ271" s="143"/>
      <c r="GR271" s="143"/>
      <c r="GS271" s="143"/>
      <c r="GT271" s="143"/>
      <c r="GU271" s="143"/>
      <c r="GV271" s="143"/>
      <c r="GW271" s="143"/>
      <c r="GX271" s="143"/>
      <c r="GY271" s="143"/>
      <c r="GZ271" s="143"/>
      <c r="HA271" s="143"/>
      <c r="HB271" s="143"/>
      <c r="HC271" s="143"/>
      <c r="HD271" s="143"/>
      <c r="HE271" s="143"/>
      <c r="HF271" s="143"/>
      <c r="HG271" s="143"/>
      <c r="HH271" s="143"/>
      <c r="HI271" s="143"/>
      <c r="HJ271" s="143"/>
      <c r="HK271" s="143"/>
      <c r="HL271" s="143"/>
      <c r="HM271" s="143"/>
      <c r="HN271" s="143"/>
      <c r="HO271" s="143"/>
      <c r="HP271" s="143"/>
      <c r="HQ271" s="143"/>
      <c r="HR271" s="143"/>
      <c r="HS271" s="143"/>
    </row>
    <row r="272" spans="1:227" s="141" customFormat="1" ht="12.75" hidden="1">
      <c r="A272" s="101" t="s">
        <v>2317</v>
      </c>
      <c r="B272" s="101"/>
      <c r="C272" s="120" t="s">
        <v>2318</v>
      </c>
      <c r="D272" s="142" t="s">
        <v>87</v>
      </c>
      <c r="E272" s="64">
        <v>593160</v>
      </c>
      <c r="F272" s="64">
        <v>612000</v>
      </c>
      <c r="G272" s="64">
        <v>630000</v>
      </c>
      <c r="H272" s="64">
        <v>648000</v>
      </c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143"/>
      <c r="AP272" s="143"/>
      <c r="AQ272" s="143"/>
      <c r="AR272" s="143"/>
      <c r="AS272" s="143"/>
      <c r="AT272" s="143"/>
      <c r="AU272" s="143"/>
      <c r="AV272" s="143"/>
      <c r="AW272" s="143"/>
      <c r="AX272" s="143"/>
      <c r="AY272" s="143"/>
      <c r="AZ272" s="143"/>
      <c r="BA272" s="143"/>
      <c r="BB272" s="143"/>
      <c r="BC272" s="143"/>
      <c r="BD272" s="143"/>
      <c r="BE272" s="143"/>
      <c r="BF272" s="143"/>
      <c r="BG272" s="143"/>
      <c r="BH272" s="143"/>
      <c r="BI272" s="143"/>
      <c r="BJ272" s="143"/>
      <c r="BK272" s="143"/>
      <c r="BL272" s="143"/>
      <c r="BM272" s="143"/>
      <c r="BN272" s="143"/>
      <c r="BO272" s="143"/>
      <c r="BP272" s="143"/>
      <c r="BQ272" s="143"/>
      <c r="BR272" s="143"/>
      <c r="BS272" s="143"/>
      <c r="BT272" s="143"/>
      <c r="BU272" s="143"/>
      <c r="BV272" s="143"/>
      <c r="BW272" s="143"/>
      <c r="BX272" s="143"/>
      <c r="BY272" s="143"/>
      <c r="BZ272" s="143"/>
      <c r="CA272" s="143"/>
      <c r="CB272" s="143"/>
      <c r="CC272" s="143"/>
      <c r="CD272" s="143"/>
      <c r="CE272" s="143"/>
      <c r="CF272" s="143"/>
      <c r="CG272" s="143"/>
      <c r="CH272" s="143"/>
      <c r="CI272" s="143"/>
      <c r="CJ272" s="143"/>
      <c r="CK272" s="143"/>
      <c r="CL272" s="143"/>
      <c r="CM272" s="143"/>
      <c r="CN272" s="143"/>
      <c r="CO272" s="143"/>
      <c r="CP272" s="143"/>
      <c r="CQ272" s="143"/>
      <c r="CR272" s="143"/>
      <c r="CS272" s="143"/>
      <c r="CT272" s="143"/>
      <c r="CU272" s="143"/>
      <c r="CV272" s="143"/>
      <c r="CW272" s="143"/>
      <c r="CX272" s="143"/>
      <c r="CY272" s="143"/>
      <c r="CZ272" s="143"/>
      <c r="DA272" s="143"/>
      <c r="DB272" s="143"/>
      <c r="DC272" s="143"/>
      <c r="DD272" s="143"/>
      <c r="DE272" s="143"/>
      <c r="DF272" s="143"/>
      <c r="DG272" s="143"/>
      <c r="DH272" s="143"/>
      <c r="DI272" s="143"/>
      <c r="DJ272" s="143"/>
      <c r="DK272" s="143"/>
      <c r="DL272" s="143"/>
      <c r="DM272" s="143"/>
      <c r="DN272" s="143"/>
      <c r="DO272" s="143"/>
      <c r="DP272" s="143"/>
      <c r="DQ272" s="143"/>
      <c r="DR272" s="143"/>
      <c r="DS272" s="143"/>
      <c r="DT272" s="143"/>
      <c r="DU272" s="143"/>
      <c r="DV272" s="143"/>
      <c r="DW272" s="143"/>
      <c r="DX272" s="143"/>
      <c r="DY272" s="143"/>
      <c r="DZ272" s="143"/>
      <c r="EA272" s="143"/>
      <c r="EB272" s="143"/>
      <c r="EC272" s="143"/>
      <c r="ED272" s="143"/>
      <c r="EE272" s="143"/>
      <c r="EF272" s="143"/>
      <c r="EG272" s="143"/>
      <c r="EH272" s="143"/>
      <c r="EI272" s="143"/>
      <c r="EJ272" s="143"/>
      <c r="EK272" s="143"/>
      <c r="EL272" s="143"/>
      <c r="EM272" s="143"/>
      <c r="EN272" s="143"/>
      <c r="EO272" s="143"/>
      <c r="EP272" s="143"/>
      <c r="EQ272" s="143"/>
      <c r="ER272" s="143"/>
      <c r="ES272" s="143"/>
      <c r="ET272" s="143"/>
      <c r="EU272" s="143"/>
      <c r="EV272" s="143"/>
      <c r="EW272" s="143"/>
      <c r="EX272" s="143"/>
      <c r="EY272" s="143"/>
      <c r="EZ272" s="143"/>
      <c r="FA272" s="143"/>
      <c r="FB272" s="143"/>
      <c r="FC272" s="143"/>
      <c r="FD272" s="143"/>
      <c r="FE272" s="143"/>
      <c r="FF272" s="143"/>
      <c r="FG272" s="143"/>
      <c r="FH272" s="143"/>
      <c r="FI272" s="143"/>
      <c r="FJ272" s="143"/>
      <c r="FK272" s="143"/>
      <c r="FL272" s="143"/>
      <c r="FM272" s="143"/>
      <c r="FN272" s="143"/>
      <c r="FO272" s="143"/>
      <c r="FP272" s="143"/>
      <c r="FQ272" s="143"/>
      <c r="FR272" s="143"/>
      <c r="FS272" s="143"/>
      <c r="FT272" s="143"/>
      <c r="FU272" s="143"/>
      <c r="FV272" s="143"/>
      <c r="FW272" s="143"/>
      <c r="FX272" s="143"/>
      <c r="FY272" s="143"/>
      <c r="FZ272" s="143"/>
      <c r="GA272" s="143"/>
      <c r="GB272" s="143"/>
      <c r="GC272" s="143"/>
      <c r="GD272" s="143"/>
      <c r="GE272" s="143"/>
      <c r="GF272" s="143"/>
      <c r="GG272" s="143"/>
      <c r="GH272" s="143"/>
      <c r="GI272" s="143"/>
      <c r="GJ272" s="143"/>
      <c r="GK272" s="143"/>
      <c r="GL272" s="143"/>
      <c r="GM272" s="143"/>
      <c r="GN272" s="143"/>
      <c r="GO272" s="143"/>
      <c r="GP272" s="143"/>
      <c r="GQ272" s="143"/>
      <c r="GR272" s="143"/>
      <c r="GS272" s="143"/>
      <c r="GT272" s="143"/>
      <c r="GU272" s="143"/>
      <c r="GV272" s="143"/>
      <c r="GW272" s="143"/>
      <c r="GX272" s="143"/>
      <c r="GY272" s="143"/>
      <c r="GZ272" s="143"/>
      <c r="HA272" s="143"/>
      <c r="HB272" s="143"/>
      <c r="HC272" s="143"/>
      <c r="HD272" s="143"/>
      <c r="HE272" s="143"/>
      <c r="HF272" s="143"/>
      <c r="HG272" s="143"/>
      <c r="HH272" s="143"/>
      <c r="HI272" s="143"/>
      <c r="HJ272" s="143"/>
      <c r="HK272" s="143"/>
      <c r="HL272" s="143"/>
      <c r="HM272" s="143"/>
      <c r="HN272" s="143"/>
      <c r="HO272" s="143"/>
      <c r="HP272" s="143"/>
      <c r="HQ272" s="143"/>
      <c r="HR272" s="143"/>
      <c r="HS272" s="143"/>
    </row>
    <row r="273" spans="1:227" s="141" customFormat="1" ht="12.75" hidden="1">
      <c r="A273" s="101" t="s">
        <v>2319</v>
      </c>
      <c r="B273" s="101"/>
      <c r="C273" s="120" t="s">
        <v>2320</v>
      </c>
      <c r="D273" s="142" t="s">
        <v>88</v>
      </c>
      <c r="E273" s="64">
        <v>49430</v>
      </c>
      <c r="F273" s="64">
        <v>51000</v>
      </c>
      <c r="G273" s="64">
        <v>52500</v>
      </c>
      <c r="H273" s="64">
        <v>54000</v>
      </c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143"/>
      <c r="AP273" s="143"/>
      <c r="AQ273" s="143"/>
      <c r="AR273" s="143"/>
      <c r="AS273" s="143"/>
      <c r="AT273" s="143"/>
      <c r="AU273" s="143"/>
      <c r="AV273" s="143"/>
      <c r="AW273" s="143"/>
      <c r="AX273" s="143"/>
      <c r="AY273" s="143"/>
      <c r="AZ273" s="143"/>
      <c r="BA273" s="143"/>
      <c r="BB273" s="143"/>
      <c r="BC273" s="143"/>
      <c r="BD273" s="143"/>
      <c r="BE273" s="143"/>
      <c r="BF273" s="143"/>
      <c r="BG273" s="143"/>
      <c r="BH273" s="143"/>
      <c r="BI273" s="143"/>
      <c r="BJ273" s="143"/>
      <c r="BK273" s="143"/>
      <c r="BL273" s="143"/>
      <c r="BM273" s="143"/>
      <c r="BN273" s="143"/>
      <c r="BO273" s="143"/>
      <c r="BP273" s="143"/>
      <c r="BQ273" s="143"/>
      <c r="BR273" s="143"/>
      <c r="BS273" s="143"/>
      <c r="BT273" s="143"/>
      <c r="BU273" s="143"/>
      <c r="BV273" s="143"/>
      <c r="BW273" s="143"/>
      <c r="BX273" s="143"/>
      <c r="BY273" s="143"/>
      <c r="BZ273" s="143"/>
      <c r="CA273" s="143"/>
      <c r="CB273" s="143"/>
      <c r="CC273" s="143"/>
      <c r="CD273" s="143"/>
      <c r="CE273" s="143"/>
      <c r="CF273" s="143"/>
      <c r="CG273" s="143"/>
      <c r="CH273" s="143"/>
      <c r="CI273" s="143"/>
      <c r="CJ273" s="143"/>
      <c r="CK273" s="143"/>
      <c r="CL273" s="143"/>
      <c r="CM273" s="143"/>
      <c r="CN273" s="143"/>
      <c r="CO273" s="143"/>
      <c r="CP273" s="143"/>
      <c r="CQ273" s="143"/>
      <c r="CR273" s="143"/>
      <c r="CS273" s="143"/>
      <c r="CT273" s="143"/>
      <c r="CU273" s="143"/>
      <c r="CV273" s="143"/>
      <c r="CW273" s="143"/>
      <c r="CX273" s="143"/>
      <c r="CY273" s="143"/>
      <c r="CZ273" s="143"/>
      <c r="DA273" s="143"/>
      <c r="DB273" s="143"/>
      <c r="DC273" s="143"/>
      <c r="DD273" s="143"/>
      <c r="DE273" s="143"/>
      <c r="DF273" s="143"/>
      <c r="DG273" s="143"/>
      <c r="DH273" s="143"/>
      <c r="DI273" s="143"/>
      <c r="DJ273" s="143"/>
      <c r="DK273" s="143"/>
      <c r="DL273" s="143"/>
      <c r="DM273" s="143"/>
      <c r="DN273" s="143"/>
      <c r="DO273" s="143"/>
      <c r="DP273" s="143"/>
      <c r="DQ273" s="143"/>
      <c r="DR273" s="143"/>
      <c r="DS273" s="143"/>
      <c r="DT273" s="143"/>
      <c r="DU273" s="143"/>
      <c r="DV273" s="143"/>
      <c r="DW273" s="143"/>
      <c r="DX273" s="143"/>
      <c r="DY273" s="143"/>
      <c r="DZ273" s="143"/>
      <c r="EA273" s="143"/>
      <c r="EB273" s="143"/>
      <c r="EC273" s="143"/>
      <c r="ED273" s="143"/>
      <c r="EE273" s="143"/>
      <c r="EF273" s="143"/>
      <c r="EG273" s="143"/>
      <c r="EH273" s="143"/>
      <c r="EI273" s="143"/>
      <c r="EJ273" s="143"/>
      <c r="EK273" s="143"/>
      <c r="EL273" s="143"/>
      <c r="EM273" s="143"/>
      <c r="EN273" s="143"/>
      <c r="EO273" s="143"/>
      <c r="EP273" s="143"/>
      <c r="EQ273" s="143"/>
      <c r="ER273" s="143"/>
      <c r="ES273" s="143"/>
      <c r="ET273" s="143"/>
      <c r="EU273" s="143"/>
      <c r="EV273" s="143"/>
      <c r="EW273" s="143"/>
      <c r="EX273" s="143"/>
      <c r="EY273" s="143"/>
      <c r="EZ273" s="143"/>
      <c r="FA273" s="143"/>
      <c r="FB273" s="143"/>
      <c r="FC273" s="143"/>
      <c r="FD273" s="143"/>
      <c r="FE273" s="143"/>
      <c r="FF273" s="143"/>
      <c r="FG273" s="143"/>
      <c r="FH273" s="143"/>
      <c r="FI273" s="143"/>
      <c r="FJ273" s="143"/>
      <c r="FK273" s="143"/>
      <c r="FL273" s="143"/>
      <c r="FM273" s="143"/>
      <c r="FN273" s="143"/>
      <c r="FO273" s="143"/>
      <c r="FP273" s="143"/>
      <c r="FQ273" s="143"/>
      <c r="FR273" s="143"/>
      <c r="FS273" s="143"/>
      <c r="FT273" s="143"/>
      <c r="FU273" s="143"/>
      <c r="FV273" s="143"/>
      <c r="FW273" s="143"/>
      <c r="FX273" s="143"/>
      <c r="FY273" s="143"/>
      <c r="FZ273" s="143"/>
      <c r="GA273" s="143"/>
      <c r="GB273" s="143"/>
      <c r="GC273" s="143"/>
      <c r="GD273" s="143"/>
      <c r="GE273" s="143"/>
      <c r="GF273" s="143"/>
      <c r="GG273" s="143"/>
      <c r="GH273" s="143"/>
      <c r="GI273" s="143"/>
      <c r="GJ273" s="143"/>
      <c r="GK273" s="143"/>
      <c r="GL273" s="143"/>
      <c r="GM273" s="143"/>
      <c r="GN273" s="143"/>
      <c r="GO273" s="143"/>
      <c r="GP273" s="143"/>
      <c r="GQ273" s="143"/>
      <c r="GR273" s="143"/>
      <c r="GS273" s="143"/>
      <c r="GT273" s="143"/>
      <c r="GU273" s="143"/>
      <c r="GV273" s="143"/>
      <c r="GW273" s="143"/>
      <c r="GX273" s="143"/>
      <c r="GY273" s="143"/>
      <c r="GZ273" s="143"/>
      <c r="HA273" s="143"/>
      <c r="HB273" s="143"/>
      <c r="HC273" s="143"/>
      <c r="HD273" s="143"/>
      <c r="HE273" s="143"/>
      <c r="HF273" s="143"/>
      <c r="HG273" s="143"/>
      <c r="HH273" s="143"/>
      <c r="HI273" s="143"/>
      <c r="HJ273" s="143"/>
      <c r="HK273" s="143"/>
      <c r="HL273" s="143"/>
      <c r="HM273" s="143"/>
      <c r="HN273" s="143"/>
      <c r="HO273" s="143"/>
      <c r="HP273" s="143"/>
      <c r="HQ273" s="143"/>
      <c r="HR273" s="143"/>
      <c r="HS273" s="143"/>
    </row>
    <row r="274" spans="1:227" s="141" customFormat="1" ht="12.75" hidden="1">
      <c r="A274" s="101" t="s">
        <v>2321</v>
      </c>
      <c r="B274" s="101"/>
      <c r="C274" s="120" t="s">
        <v>2322</v>
      </c>
      <c r="D274" s="142" t="s">
        <v>89</v>
      </c>
      <c r="E274" s="64">
        <v>148290</v>
      </c>
      <c r="F274" s="64">
        <v>153000</v>
      </c>
      <c r="G274" s="64">
        <v>157500</v>
      </c>
      <c r="H274" s="64">
        <v>162000</v>
      </c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143"/>
      <c r="AP274" s="143"/>
      <c r="AQ274" s="143"/>
      <c r="AR274" s="143"/>
      <c r="AS274" s="143"/>
      <c r="AT274" s="143"/>
      <c r="AU274" s="143"/>
      <c r="AV274" s="143"/>
      <c r="AW274" s="143"/>
      <c r="AX274" s="143"/>
      <c r="AY274" s="143"/>
      <c r="AZ274" s="143"/>
      <c r="BA274" s="143"/>
      <c r="BB274" s="143"/>
      <c r="BC274" s="143"/>
      <c r="BD274" s="143"/>
      <c r="BE274" s="143"/>
      <c r="BF274" s="143"/>
      <c r="BG274" s="143"/>
      <c r="BH274" s="143"/>
      <c r="BI274" s="143"/>
      <c r="BJ274" s="143"/>
      <c r="BK274" s="143"/>
      <c r="BL274" s="143"/>
      <c r="BM274" s="143"/>
      <c r="BN274" s="143"/>
      <c r="BO274" s="143"/>
      <c r="BP274" s="143"/>
      <c r="BQ274" s="143"/>
      <c r="BR274" s="143"/>
      <c r="BS274" s="143"/>
      <c r="BT274" s="143"/>
      <c r="BU274" s="143"/>
      <c r="BV274" s="143"/>
      <c r="BW274" s="143"/>
      <c r="BX274" s="143"/>
      <c r="BY274" s="143"/>
      <c r="BZ274" s="143"/>
      <c r="CA274" s="143"/>
      <c r="CB274" s="143"/>
      <c r="CC274" s="143"/>
      <c r="CD274" s="143"/>
      <c r="CE274" s="143"/>
      <c r="CF274" s="143"/>
      <c r="CG274" s="143"/>
      <c r="CH274" s="143"/>
      <c r="CI274" s="143"/>
      <c r="CJ274" s="143"/>
      <c r="CK274" s="143"/>
      <c r="CL274" s="143"/>
      <c r="CM274" s="143"/>
      <c r="CN274" s="143"/>
      <c r="CO274" s="143"/>
      <c r="CP274" s="143"/>
      <c r="CQ274" s="143"/>
      <c r="CR274" s="143"/>
      <c r="CS274" s="143"/>
      <c r="CT274" s="143"/>
      <c r="CU274" s="143"/>
      <c r="CV274" s="143"/>
      <c r="CW274" s="143"/>
      <c r="CX274" s="143"/>
      <c r="CY274" s="143"/>
      <c r="CZ274" s="143"/>
      <c r="DA274" s="143"/>
      <c r="DB274" s="143"/>
      <c r="DC274" s="143"/>
      <c r="DD274" s="143"/>
      <c r="DE274" s="143"/>
      <c r="DF274" s="143"/>
      <c r="DG274" s="143"/>
      <c r="DH274" s="143"/>
      <c r="DI274" s="143"/>
      <c r="DJ274" s="143"/>
      <c r="DK274" s="143"/>
      <c r="DL274" s="143"/>
      <c r="DM274" s="143"/>
      <c r="DN274" s="143"/>
      <c r="DO274" s="143"/>
      <c r="DP274" s="143"/>
      <c r="DQ274" s="143"/>
      <c r="DR274" s="143"/>
      <c r="DS274" s="143"/>
      <c r="DT274" s="143"/>
      <c r="DU274" s="143"/>
      <c r="DV274" s="143"/>
      <c r="DW274" s="143"/>
      <c r="DX274" s="143"/>
      <c r="DY274" s="143"/>
      <c r="DZ274" s="143"/>
      <c r="EA274" s="143"/>
      <c r="EB274" s="143"/>
      <c r="EC274" s="143"/>
      <c r="ED274" s="143"/>
      <c r="EE274" s="143"/>
      <c r="EF274" s="143"/>
      <c r="EG274" s="143"/>
      <c r="EH274" s="143"/>
      <c r="EI274" s="143"/>
      <c r="EJ274" s="143"/>
      <c r="EK274" s="143"/>
      <c r="EL274" s="143"/>
      <c r="EM274" s="143"/>
      <c r="EN274" s="143"/>
      <c r="EO274" s="143"/>
      <c r="EP274" s="143"/>
      <c r="EQ274" s="143"/>
      <c r="ER274" s="143"/>
      <c r="ES274" s="143"/>
      <c r="ET274" s="143"/>
      <c r="EU274" s="143"/>
      <c r="EV274" s="143"/>
      <c r="EW274" s="143"/>
      <c r="EX274" s="143"/>
      <c r="EY274" s="143"/>
      <c r="EZ274" s="143"/>
      <c r="FA274" s="143"/>
      <c r="FB274" s="143"/>
      <c r="FC274" s="143"/>
      <c r="FD274" s="143"/>
      <c r="FE274" s="143"/>
      <c r="FF274" s="143"/>
      <c r="FG274" s="143"/>
      <c r="FH274" s="143"/>
      <c r="FI274" s="143"/>
      <c r="FJ274" s="143"/>
      <c r="FK274" s="143"/>
      <c r="FL274" s="143"/>
      <c r="FM274" s="143"/>
      <c r="FN274" s="143"/>
      <c r="FO274" s="143"/>
      <c r="FP274" s="143"/>
      <c r="FQ274" s="143"/>
      <c r="FR274" s="143"/>
      <c r="FS274" s="143"/>
      <c r="FT274" s="143"/>
      <c r="FU274" s="143"/>
      <c r="FV274" s="143"/>
      <c r="FW274" s="143"/>
      <c r="FX274" s="143"/>
      <c r="FY274" s="143"/>
      <c r="FZ274" s="143"/>
      <c r="GA274" s="143"/>
      <c r="GB274" s="143"/>
      <c r="GC274" s="143"/>
      <c r="GD274" s="143"/>
      <c r="GE274" s="143"/>
      <c r="GF274" s="143"/>
      <c r="GG274" s="143"/>
      <c r="GH274" s="143"/>
      <c r="GI274" s="143"/>
      <c r="GJ274" s="143"/>
      <c r="GK274" s="143"/>
      <c r="GL274" s="143"/>
      <c r="GM274" s="143"/>
      <c r="GN274" s="143"/>
      <c r="GO274" s="143"/>
      <c r="GP274" s="143"/>
      <c r="GQ274" s="143"/>
      <c r="GR274" s="143"/>
      <c r="GS274" s="143"/>
      <c r="GT274" s="143"/>
      <c r="GU274" s="143"/>
      <c r="GV274" s="143"/>
      <c r="GW274" s="143"/>
      <c r="GX274" s="143"/>
      <c r="GY274" s="143"/>
      <c r="GZ274" s="143"/>
      <c r="HA274" s="143"/>
      <c r="HB274" s="143"/>
      <c r="HC274" s="143"/>
      <c r="HD274" s="143"/>
      <c r="HE274" s="143"/>
      <c r="HF274" s="143"/>
      <c r="HG274" s="143"/>
      <c r="HH274" s="143"/>
      <c r="HI274" s="143"/>
      <c r="HJ274" s="143"/>
      <c r="HK274" s="143"/>
      <c r="HL274" s="143"/>
      <c r="HM274" s="143"/>
      <c r="HN274" s="143"/>
      <c r="HO274" s="143"/>
      <c r="HP274" s="143"/>
      <c r="HQ274" s="143"/>
      <c r="HR274" s="143"/>
      <c r="HS274" s="143"/>
    </row>
    <row r="275" spans="1:227" s="141" customFormat="1" ht="12.75" hidden="1">
      <c r="A275" s="101" t="s">
        <v>2323</v>
      </c>
      <c r="B275" s="101"/>
      <c r="C275" s="120" t="s">
        <v>2324</v>
      </c>
      <c r="D275" s="142" t="s">
        <v>96</v>
      </c>
      <c r="E275" s="64">
        <v>197720</v>
      </c>
      <c r="F275" s="64">
        <v>204000</v>
      </c>
      <c r="G275" s="64">
        <v>210000</v>
      </c>
      <c r="H275" s="64">
        <v>216000</v>
      </c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143"/>
      <c r="AP275" s="143"/>
      <c r="AQ275" s="143"/>
      <c r="AR275" s="143"/>
      <c r="AS275" s="143"/>
      <c r="AT275" s="143"/>
      <c r="AU275" s="143"/>
      <c r="AV275" s="143"/>
      <c r="AW275" s="143"/>
      <c r="AX275" s="143"/>
      <c r="AY275" s="143"/>
      <c r="AZ275" s="143"/>
      <c r="BA275" s="143"/>
      <c r="BB275" s="143"/>
      <c r="BC275" s="143"/>
      <c r="BD275" s="143"/>
      <c r="BE275" s="143"/>
      <c r="BF275" s="143"/>
      <c r="BG275" s="143"/>
      <c r="BH275" s="143"/>
      <c r="BI275" s="143"/>
      <c r="BJ275" s="143"/>
      <c r="BK275" s="143"/>
      <c r="BL275" s="143"/>
      <c r="BM275" s="143"/>
      <c r="BN275" s="143"/>
      <c r="BO275" s="143"/>
      <c r="BP275" s="143"/>
      <c r="BQ275" s="143"/>
      <c r="BR275" s="143"/>
      <c r="BS275" s="143"/>
      <c r="BT275" s="143"/>
      <c r="BU275" s="143"/>
      <c r="BV275" s="143"/>
      <c r="BW275" s="143"/>
      <c r="BX275" s="143"/>
      <c r="BY275" s="143"/>
      <c r="BZ275" s="143"/>
      <c r="CA275" s="143"/>
      <c r="CB275" s="143"/>
      <c r="CC275" s="143"/>
      <c r="CD275" s="143"/>
      <c r="CE275" s="143"/>
      <c r="CF275" s="143"/>
      <c r="CG275" s="143"/>
      <c r="CH275" s="143"/>
      <c r="CI275" s="143"/>
      <c r="CJ275" s="143"/>
      <c r="CK275" s="143"/>
      <c r="CL275" s="143"/>
      <c r="CM275" s="143"/>
      <c r="CN275" s="143"/>
      <c r="CO275" s="143"/>
      <c r="CP275" s="143"/>
      <c r="CQ275" s="143"/>
      <c r="CR275" s="143"/>
      <c r="CS275" s="143"/>
      <c r="CT275" s="143"/>
      <c r="CU275" s="143"/>
      <c r="CV275" s="143"/>
      <c r="CW275" s="143"/>
      <c r="CX275" s="143"/>
      <c r="CY275" s="143"/>
      <c r="CZ275" s="143"/>
      <c r="DA275" s="143"/>
      <c r="DB275" s="143"/>
      <c r="DC275" s="143"/>
      <c r="DD275" s="143"/>
      <c r="DE275" s="143"/>
      <c r="DF275" s="143"/>
      <c r="DG275" s="143"/>
      <c r="DH275" s="143"/>
      <c r="DI275" s="143"/>
      <c r="DJ275" s="143"/>
      <c r="DK275" s="143"/>
      <c r="DL275" s="143"/>
      <c r="DM275" s="143"/>
      <c r="DN275" s="143"/>
      <c r="DO275" s="143"/>
      <c r="DP275" s="143"/>
      <c r="DQ275" s="143"/>
      <c r="DR275" s="143"/>
      <c r="DS275" s="143"/>
      <c r="DT275" s="143"/>
      <c r="DU275" s="143"/>
      <c r="DV275" s="143"/>
      <c r="DW275" s="143"/>
      <c r="DX275" s="143"/>
      <c r="DY275" s="143"/>
      <c r="DZ275" s="143"/>
      <c r="EA275" s="143"/>
      <c r="EB275" s="143"/>
      <c r="EC275" s="143"/>
      <c r="ED275" s="143"/>
      <c r="EE275" s="143"/>
      <c r="EF275" s="143"/>
      <c r="EG275" s="143"/>
      <c r="EH275" s="143"/>
      <c r="EI275" s="143"/>
      <c r="EJ275" s="143"/>
      <c r="EK275" s="143"/>
      <c r="EL275" s="143"/>
      <c r="EM275" s="143"/>
      <c r="EN275" s="143"/>
      <c r="EO275" s="143"/>
      <c r="EP275" s="143"/>
      <c r="EQ275" s="143"/>
      <c r="ER275" s="143"/>
      <c r="ES275" s="143"/>
      <c r="ET275" s="143"/>
      <c r="EU275" s="143"/>
      <c r="EV275" s="143"/>
      <c r="EW275" s="143"/>
      <c r="EX275" s="143"/>
      <c r="EY275" s="143"/>
      <c r="EZ275" s="143"/>
      <c r="FA275" s="143"/>
      <c r="FB275" s="143"/>
      <c r="FC275" s="143"/>
      <c r="FD275" s="143"/>
      <c r="FE275" s="143"/>
      <c r="FF275" s="143"/>
      <c r="FG275" s="143"/>
      <c r="FH275" s="143"/>
      <c r="FI275" s="143"/>
      <c r="FJ275" s="143"/>
      <c r="FK275" s="143"/>
      <c r="FL275" s="143"/>
      <c r="FM275" s="143"/>
      <c r="FN275" s="143"/>
      <c r="FO275" s="143"/>
      <c r="FP275" s="143"/>
      <c r="FQ275" s="143"/>
      <c r="FR275" s="143"/>
      <c r="FS275" s="143"/>
      <c r="FT275" s="143"/>
      <c r="FU275" s="143"/>
      <c r="FV275" s="143"/>
      <c r="FW275" s="143"/>
      <c r="FX275" s="143"/>
      <c r="FY275" s="143"/>
      <c r="FZ275" s="143"/>
      <c r="GA275" s="143"/>
      <c r="GB275" s="143"/>
      <c r="GC275" s="143"/>
      <c r="GD275" s="143"/>
      <c r="GE275" s="143"/>
      <c r="GF275" s="143"/>
      <c r="GG275" s="143"/>
      <c r="GH275" s="143"/>
      <c r="GI275" s="143"/>
      <c r="GJ275" s="143"/>
      <c r="GK275" s="143"/>
      <c r="GL275" s="143"/>
      <c r="GM275" s="143"/>
      <c r="GN275" s="143"/>
      <c r="GO275" s="143"/>
      <c r="GP275" s="143"/>
      <c r="GQ275" s="143"/>
      <c r="GR275" s="143"/>
      <c r="GS275" s="143"/>
      <c r="GT275" s="143"/>
      <c r="GU275" s="143"/>
      <c r="GV275" s="143"/>
      <c r="GW275" s="143"/>
      <c r="GX275" s="143"/>
      <c r="GY275" s="143"/>
      <c r="GZ275" s="143"/>
      <c r="HA275" s="143"/>
      <c r="HB275" s="143"/>
      <c r="HC275" s="143"/>
      <c r="HD275" s="143"/>
      <c r="HE275" s="143"/>
      <c r="HF275" s="143"/>
      <c r="HG275" s="143"/>
      <c r="HH275" s="143"/>
      <c r="HI275" s="143"/>
      <c r="HJ275" s="143"/>
      <c r="HK275" s="143"/>
      <c r="HL275" s="143"/>
      <c r="HM275" s="143"/>
      <c r="HN275" s="143"/>
      <c r="HO275" s="143"/>
      <c r="HP275" s="143"/>
      <c r="HQ275" s="143"/>
      <c r="HR275" s="143"/>
      <c r="HS275" s="143"/>
    </row>
    <row r="276" spans="1:244" s="111" customFormat="1" ht="22.5">
      <c r="A276" s="103" t="s">
        <v>2325</v>
      </c>
      <c r="B276" s="103"/>
      <c r="C276" s="119" t="s">
        <v>2326</v>
      </c>
      <c r="D276" s="139"/>
      <c r="E276" s="62">
        <f aca="true" t="shared" si="10" ref="E276:H277">E277</f>
        <v>718000</v>
      </c>
      <c r="F276" s="62">
        <f t="shared" si="10"/>
        <v>740000</v>
      </c>
      <c r="G276" s="62">
        <f t="shared" si="10"/>
        <v>760000</v>
      </c>
      <c r="H276" s="62">
        <f t="shared" si="10"/>
        <v>784000</v>
      </c>
      <c r="HT276" s="110"/>
      <c r="HU276" s="110"/>
      <c r="HV276" s="110"/>
      <c r="HW276" s="110"/>
      <c r="HX276" s="110"/>
      <c r="HY276" s="110"/>
      <c r="HZ276" s="110"/>
      <c r="IA276" s="110"/>
      <c r="IB276" s="110"/>
      <c r="IC276" s="110"/>
      <c r="ID276" s="110"/>
      <c r="IE276" s="110"/>
      <c r="IF276" s="110"/>
      <c r="IG276" s="110"/>
      <c r="IH276" s="110"/>
      <c r="II276" s="110"/>
      <c r="IJ276" s="110"/>
    </row>
    <row r="277" spans="1:244" s="111" customFormat="1" ht="12.75">
      <c r="A277" s="103" t="s">
        <v>2327</v>
      </c>
      <c r="B277" s="103"/>
      <c r="C277" s="119" t="s">
        <v>2328</v>
      </c>
      <c r="D277" s="139"/>
      <c r="E277" s="62">
        <f t="shared" si="10"/>
        <v>718000</v>
      </c>
      <c r="F277" s="62">
        <f t="shared" si="10"/>
        <v>740000</v>
      </c>
      <c r="G277" s="62">
        <f t="shared" si="10"/>
        <v>760000</v>
      </c>
      <c r="H277" s="62">
        <f t="shared" si="10"/>
        <v>784000</v>
      </c>
      <c r="HT277" s="110"/>
      <c r="HU277" s="110"/>
      <c r="HV277" s="110"/>
      <c r="HW277" s="110"/>
      <c r="HX277" s="110"/>
      <c r="HY277" s="110"/>
      <c r="HZ277" s="110"/>
      <c r="IA277" s="110"/>
      <c r="IB277" s="110"/>
      <c r="IC277" s="110"/>
      <c r="ID277" s="110"/>
      <c r="IE277" s="110"/>
      <c r="IF277" s="110"/>
      <c r="IG277" s="110"/>
      <c r="IH277" s="110"/>
      <c r="II277" s="110"/>
      <c r="IJ277" s="110"/>
    </row>
    <row r="278" spans="1:244" s="143" customFormat="1" ht="12.75">
      <c r="A278" s="101" t="s">
        <v>2329</v>
      </c>
      <c r="B278" s="101"/>
      <c r="C278" s="120" t="s">
        <v>2330</v>
      </c>
      <c r="D278" s="142" t="s">
        <v>87</v>
      </c>
      <c r="E278" s="64">
        <v>718000</v>
      </c>
      <c r="F278" s="64">
        <v>740000</v>
      </c>
      <c r="G278" s="64">
        <v>760000</v>
      </c>
      <c r="H278" s="64">
        <v>784000</v>
      </c>
      <c r="HT278" s="141"/>
      <c r="HU278" s="141"/>
      <c r="HV278" s="141"/>
      <c r="HW278" s="141"/>
      <c r="HX278" s="141"/>
      <c r="HY278" s="141"/>
      <c r="HZ278" s="141"/>
      <c r="IA278" s="141"/>
      <c r="IB278" s="141"/>
      <c r="IC278" s="141"/>
      <c r="ID278" s="141"/>
      <c r="IE278" s="141"/>
      <c r="IF278" s="141"/>
      <c r="IG278" s="141"/>
      <c r="IH278" s="141"/>
      <c r="II278" s="141"/>
      <c r="IJ278" s="141"/>
    </row>
    <row r="279" spans="1:244" s="111" customFormat="1" ht="25.5" customHeight="1">
      <c r="A279" s="103" t="s">
        <v>2331</v>
      </c>
      <c r="B279" s="103"/>
      <c r="C279" s="119" t="s">
        <v>2332</v>
      </c>
      <c r="D279" s="139"/>
      <c r="E279" s="62">
        <f aca="true" t="shared" si="11" ref="E279:H280">E280</f>
        <v>18111900</v>
      </c>
      <c r="F279" s="62">
        <f t="shared" si="11"/>
        <v>18472400</v>
      </c>
      <c r="G279" s="62">
        <f t="shared" si="11"/>
        <v>18959100</v>
      </c>
      <c r="H279" s="62">
        <f t="shared" si="11"/>
        <v>18984800</v>
      </c>
      <c r="HT279" s="110"/>
      <c r="HU279" s="110"/>
      <c r="HV279" s="110"/>
      <c r="HW279" s="110"/>
      <c r="HX279" s="110"/>
      <c r="HY279" s="110"/>
      <c r="HZ279" s="110"/>
      <c r="IA279" s="110"/>
      <c r="IB279" s="110"/>
      <c r="IC279" s="110"/>
      <c r="ID279" s="110"/>
      <c r="IE279" s="110"/>
      <c r="IF279" s="110"/>
      <c r="IG279" s="110"/>
      <c r="IH279" s="110"/>
      <c r="II279" s="110"/>
      <c r="IJ279" s="110"/>
    </row>
    <row r="280" spans="1:244" s="111" customFormat="1" ht="22.5">
      <c r="A280" s="103" t="s">
        <v>2333</v>
      </c>
      <c r="B280" s="103"/>
      <c r="C280" s="119" t="s">
        <v>2332</v>
      </c>
      <c r="D280" s="139"/>
      <c r="E280" s="62">
        <f t="shared" si="11"/>
        <v>18111900</v>
      </c>
      <c r="F280" s="62">
        <f t="shared" si="11"/>
        <v>18472400</v>
      </c>
      <c r="G280" s="62">
        <f t="shared" si="11"/>
        <v>18959100</v>
      </c>
      <c r="H280" s="62">
        <f t="shared" si="11"/>
        <v>18984800</v>
      </c>
      <c r="HT280" s="110"/>
      <c r="HU280" s="110"/>
      <c r="HV280" s="110"/>
      <c r="HW280" s="110"/>
      <c r="HX280" s="110"/>
      <c r="HY280" s="110"/>
      <c r="HZ280" s="110"/>
      <c r="IA280" s="110"/>
      <c r="IB280" s="110"/>
      <c r="IC280" s="110"/>
      <c r="ID280" s="110"/>
      <c r="IE280" s="110"/>
      <c r="IF280" s="110"/>
      <c r="IG280" s="110"/>
      <c r="IH280" s="110"/>
      <c r="II280" s="110"/>
      <c r="IJ280" s="110"/>
    </row>
    <row r="281" spans="1:244" s="111" customFormat="1" ht="22.5">
      <c r="A281" s="103" t="s">
        <v>2334</v>
      </c>
      <c r="B281" s="103"/>
      <c r="C281" s="119" t="s">
        <v>2335</v>
      </c>
      <c r="D281" s="139"/>
      <c r="E281" s="62">
        <f>SUM(E282+E288+E293+E299+E301)</f>
        <v>18111900</v>
      </c>
      <c r="F281" s="62">
        <f>SUM(F282+F288+F293+F299+F301)</f>
        <v>18472400</v>
      </c>
      <c r="G281" s="62">
        <f>SUM(G282+G288+G293+G299+G301)</f>
        <v>18959100</v>
      </c>
      <c r="H281" s="62">
        <f>SUM(H282+H288+H293+H299+H301)</f>
        <v>18984800</v>
      </c>
      <c r="HT281" s="110"/>
      <c r="HU281" s="110"/>
      <c r="HV281" s="110"/>
      <c r="HW281" s="110"/>
      <c r="HX281" s="110"/>
      <c r="HY281" s="110"/>
      <c r="HZ281" s="110"/>
      <c r="IA281" s="110"/>
      <c r="IB281" s="110"/>
      <c r="IC281" s="110"/>
      <c r="ID281" s="110"/>
      <c r="IE281" s="110"/>
      <c r="IF281" s="110"/>
      <c r="IG281" s="110"/>
      <c r="IH281" s="110"/>
      <c r="II281" s="110"/>
      <c r="IJ281" s="110"/>
    </row>
    <row r="282" spans="1:244" s="111" customFormat="1" ht="17.25" customHeight="1">
      <c r="A282" s="103" t="s">
        <v>2363</v>
      </c>
      <c r="B282" s="103"/>
      <c r="C282" s="119" t="s">
        <v>1170</v>
      </c>
      <c r="D282" s="139"/>
      <c r="E282" s="62">
        <f>SUM(E283:E287)</f>
        <v>6387000</v>
      </c>
      <c r="F282" s="62">
        <f>SUM(F283:F287)</f>
        <v>6514000</v>
      </c>
      <c r="G282" s="62">
        <f>SUM(G283:G287)</f>
        <v>6644000</v>
      </c>
      <c r="H282" s="62">
        <f>SUM(H283:H287)</f>
        <v>6644000</v>
      </c>
      <c r="HT282" s="110"/>
      <c r="HU282" s="110"/>
      <c r="HV282" s="110"/>
      <c r="HW282" s="110"/>
      <c r="HX282" s="110"/>
      <c r="HY282" s="110"/>
      <c r="HZ282" s="110"/>
      <c r="IA282" s="110"/>
      <c r="IB282" s="110"/>
      <c r="IC282" s="110"/>
      <c r="ID282" s="110"/>
      <c r="IE282" s="110"/>
      <c r="IF282" s="110"/>
      <c r="IG282" s="110"/>
      <c r="IH282" s="110"/>
      <c r="II282" s="110"/>
      <c r="IJ282" s="110"/>
    </row>
    <row r="283" spans="1:244" s="143" customFormat="1" ht="12.75" customHeight="1" hidden="1">
      <c r="A283" s="101" t="s">
        <v>2364</v>
      </c>
      <c r="B283" s="101"/>
      <c r="C283" s="120" t="s">
        <v>1173</v>
      </c>
      <c r="D283" s="142" t="s">
        <v>110</v>
      </c>
      <c r="E283" s="64">
        <v>163000</v>
      </c>
      <c r="F283" s="64">
        <v>166000</v>
      </c>
      <c r="G283" s="64">
        <v>169000</v>
      </c>
      <c r="H283" s="64">
        <v>169000</v>
      </c>
      <c r="HT283" s="141"/>
      <c r="HU283" s="141"/>
      <c r="HV283" s="141"/>
      <c r="HW283" s="141"/>
      <c r="HX283" s="141"/>
      <c r="HY283" s="141"/>
      <c r="HZ283" s="141"/>
      <c r="IA283" s="141"/>
      <c r="IB283" s="141"/>
      <c r="IC283" s="141"/>
      <c r="ID283" s="141"/>
      <c r="IE283" s="141"/>
      <c r="IF283" s="141"/>
      <c r="IG283" s="141"/>
      <c r="IH283" s="141"/>
      <c r="II283" s="141"/>
      <c r="IJ283" s="141"/>
    </row>
    <row r="284" spans="1:244" s="143" customFormat="1" ht="12" customHeight="1" hidden="1">
      <c r="A284" s="101" t="s">
        <v>2365</v>
      </c>
      <c r="B284" s="101"/>
      <c r="C284" s="120" t="s">
        <v>1175</v>
      </c>
      <c r="D284" s="142" t="s">
        <v>111</v>
      </c>
      <c r="E284" s="64">
        <v>408000</v>
      </c>
      <c r="F284" s="64">
        <v>416000</v>
      </c>
      <c r="G284" s="64">
        <v>424000</v>
      </c>
      <c r="H284" s="64">
        <v>424000</v>
      </c>
      <c r="HT284" s="141"/>
      <c r="HU284" s="141"/>
      <c r="HV284" s="141"/>
      <c r="HW284" s="141"/>
      <c r="HX284" s="141"/>
      <c r="HY284" s="141"/>
      <c r="HZ284" s="141"/>
      <c r="IA284" s="141"/>
      <c r="IB284" s="141"/>
      <c r="IC284" s="141"/>
      <c r="ID284" s="141"/>
      <c r="IE284" s="141"/>
      <c r="IF284" s="141"/>
      <c r="IG284" s="141"/>
      <c r="IH284" s="141"/>
      <c r="II284" s="141"/>
      <c r="IJ284" s="141"/>
    </row>
    <row r="285" spans="1:244" s="143" customFormat="1" ht="12.75" hidden="1">
      <c r="A285" s="101" t="s">
        <v>2366</v>
      </c>
      <c r="B285" s="101"/>
      <c r="C285" s="120" t="s">
        <v>1178</v>
      </c>
      <c r="D285" s="142" t="s">
        <v>1177</v>
      </c>
      <c r="E285" s="64">
        <v>961000</v>
      </c>
      <c r="F285" s="64">
        <v>981000</v>
      </c>
      <c r="G285" s="64">
        <v>1000000</v>
      </c>
      <c r="H285" s="64">
        <v>1000000</v>
      </c>
      <c r="HT285" s="141"/>
      <c r="HU285" s="141"/>
      <c r="HV285" s="141"/>
      <c r="HW285" s="141"/>
      <c r="HX285" s="141"/>
      <c r="HY285" s="141"/>
      <c r="HZ285" s="141"/>
      <c r="IA285" s="141"/>
      <c r="IB285" s="141"/>
      <c r="IC285" s="141"/>
      <c r="ID285" s="141"/>
      <c r="IE285" s="141"/>
      <c r="IF285" s="141"/>
      <c r="IG285" s="141"/>
      <c r="IH285" s="141"/>
      <c r="II285" s="141"/>
      <c r="IJ285" s="141"/>
    </row>
    <row r="286" spans="1:244" s="143" customFormat="1" ht="12.75" hidden="1">
      <c r="A286" s="101" t="s">
        <v>2367</v>
      </c>
      <c r="B286" s="101"/>
      <c r="C286" s="101" t="s">
        <v>1493</v>
      </c>
      <c r="D286" s="102" t="s">
        <v>1177</v>
      </c>
      <c r="E286" s="64">
        <v>3070000</v>
      </c>
      <c r="F286" s="64">
        <v>3131000</v>
      </c>
      <c r="G286" s="64">
        <v>3194000</v>
      </c>
      <c r="H286" s="64">
        <v>3194000</v>
      </c>
      <c r="HT286" s="141"/>
      <c r="HU286" s="141"/>
      <c r="HV286" s="141"/>
      <c r="HW286" s="141"/>
      <c r="HX286" s="141"/>
      <c r="HY286" s="141"/>
      <c r="HZ286" s="141"/>
      <c r="IA286" s="141"/>
      <c r="IB286" s="141"/>
      <c r="IC286" s="141"/>
      <c r="ID286" s="141"/>
      <c r="IE286" s="141"/>
      <c r="IF286" s="141"/>
      <c r="IG286" s="141"/>
      <c r="IH286" s="141"/>
      <c r="II286" s="141"/>
      <c r="IJ286" s="141"/>
    </row>
    <row r="287" spans="1:244" s="143" customFormat="1" ht="12.75" hidden="1">
      <c r="A287" s="101" t="s">
        <v>2368</v>
      </c>
      <c r="B287" s="101"/>
      <c r="C287" s="101" t="s">
        <v>1575</v>
      </c>
      <c r="D287" s="102" t="s">
        <v>1946</v>
      </c>
      <c r="E287" s="64">
        <v>1785000</v>
      </c>
      <c r="F287" s="64">
        <v>1820000</v>
      </c>
      <c r="G287" s="64">
        <v>1857000</v>
      </c>
      <c r="H287" s="64">
        <v>1857000</v>
      </c>
      <c r="HT287" s="141"/>
      <c r="HU287" s="141"/>
      <c r="HV287" s="141"/>
      <c r="HW287" s="141"/>
      <c r="HX287" s="141"/>
      <c r="HY287" s="141"/>
      <c r="HZ287" s="141"/>
      <c r="IA287" s="141"/>
      <c r="IB287" s="141"/>
      <c r="IC287" s="141"/>
      <c r="ID287" s="141"/>
      <c r="IE287" s="141"/>
      <c r="IF287" s="141"/>
      <c r="IG287" s="141"/>
      <c r="IH287" s="141"/>
      <c r="II287" s="141"/>
      <c r="IJ287" s="141"/>
    </row>
    <row r="288" spans="1:244" s="111" customFormat="1" ht="12.75">
      <c r="A288" s="103" t="s">
        <v>2369</v>
      </c>
      <c r="B288" s="103"/>
      <c r="C288" s="119" t="s">
        <v>1157</v>
      </c>
      <c r="D288" s="139"/>
      <c r="E288" s="62">
        <f>SUM(E289:E292)</f>
        <v>9210600</v>
      </c>
      <c r="F288" s="62">
        <f>SUM(F289:F292)</f>
        <v>9394000</v>
      </c>
      <c r="G288" s="62">
        <f>SUM(G289:G292)</f>
        <v>9691000</v>
      </c>
      <c r="H288" s="62">
        <f>SUM(H289:H292)</f>
        <v>9691000</v>
      </c>
      <c r="HT288" s="110"/>
      <c r="HU288" s="110"/>
      <c r="HV288" s="110"/>
      <c r="HW288" s="110"/>
      <c r="HX288" s="110"/>
      <c r="HY288" s="110"/>
      <c r="HZ288" s="110"/>
      <c r="IA288" s="110"/>
      <c r="IB288" s="110"/>
      <c r="IC288" s="110"/>
      <c r="ID288" s="110"/>
      <c r="IE288" s="110"/>
      <c r="IF288" s="110"/>
      <c r="IG288" s="110"/>
      <c r="IH288" s="110"/>
      <c r="II288" s="110"/>
      <c r="IJ288" s="110"/>
    </row>
    <row r="289" spans="1:244" s="143" customFormat="1" ht="12.75" hidden="1">
      <c r="A289" s="101" t="s">
        <v>2370</v>
      </c>
      <c r="B289" s="101"/>
      <c r="C289" s="120" t="s">
        <v>1162</v>
      </c>
      <c r="D289" s="142" t="s">
        <v>99</v>
      </c>
      <c r="E289" s="64">
        <v>6630000</v>
      </c>
      <c r="F289" s="64">
        <v>6762000</v>
      </c>
      <c r="G289" s="64">
        <v>6897000</v>
      </c>
      <c r="H289" s="64">
        <v>6897000</v>
      </c>
      <c r="HT289" s="141"/>
      <c r="HU289" s="141"/>
      <c r="HV289" s="141"/>
      <c r="HW289" s="141"/>
      <c r="HX289" s="141"/>
      <c r="HY289" s="141"/>
      <c r="HZ289" s="141"/>
      <c r="IA289" s="141"/>
      <c r="IB289" s="141"/>
      <c r="IC289" s="141"/>
      <c r="ID289" s="141"/>
      <c r="IE289" s="141"/>
      <c r="IF289" s="141"/>
      <c r="IG289" s="141"/>
      <c r="IH289" s="141"/>
      <c r="II289" s="141"/>
      <c r="IJ289" s="141"/>
    </row>
    <row r="290" spans="1:244" s="143" customFormat="1" ht="12.75" hidden="1">
      <c r="A290" s="101" t="s">
        <v>2372</v>
      </c>
      <c r="B290" s="101"/>
      <c r="C290" s="120" t="s">
        <v>1288</v>
      </c>
      <c r="D290" s="142" t="s">
        <v>1403</v>
      </c>
      <c r="E290" s="64">
        <v>408000</v>
      </c>
      <c r="F290" s="64">
        <v>416000</v>
      </c>
      <c r="G290" s="64">
        <v>424000</v>
      </c>
      <c r="H290" s="64">
        <v>424000</v>
      </c>
      <c r="HT290" s="141"/>
      <c r="HU290" s="141"/>
      <c r="HV290" s="141"/>
      <c r="HW290" s="141"/>
      <c r="HX290" s="141"/>
      <c r="HY290" s="141"/>
      <c r="HZ290" s="141"/>
      <c r="IA290" s="141"/>
      <c r="IB290" s="141"/>
      <c r="IC290" s="141"/>
      <c r="ID290" s="141"/>
      <c r="IE290" s="141"/>
      <c r="IF290" s="141"/>
      <c r="IG290" s="141"/>
      <c r="IH290" s="141"/>
      <c r="II290" s="141"/>
      <c r="IJ290" s="141"/>
    </row>
    <row r="291" spans="1:244" s="143" customFormat="1" ht="12.75" hidden="1">
      <c r="A291" s="101" t="s">
        <v>2373</v>
      </c>
      <c r="B291" s="101"/>
      <c r="C291" s="120" t="s">
        <v>1994</v>
      </c>
      <c r="D291" s="142" t="s">
        <v>100</v>
      </c>
      <c r="E291" s="64">
        <v>918000</v>
      </c>
      <c r="F291" s="64">
        <v>936000</v>
      </c>
      <c r="G291" s="64">
        <v>1000000</v>
      </c>
      <c r="H291" s="64">
        <v>1000000</v>
      </c>
      <c r="HT291" s="141"/>
      <c r="HU291" s="141"/>
      <c r="HV291" s="141"/>
      <c r="HW291" s="141"/>
      <c r="HX291" s="141"/>
      <c r="HY291" s="141"/>
      <c r="HZ291" s="141"/>
      <c r="IA291" s="141"/>
      <c r="IB291" s="141"/>
      <c r="IC291" s="141"/>
      <c r="ID291" s="141"/>
      <c r="IE291" s="141"/>
      <c r="IF291" s="141"/>
      <c r="IG291" s="141"/>
      <c r="IH291" s="141"/>
      <c r="II291" s="141"/>
      <c r="IJ291" s="141"/>
    </row>
    <row r="292" spans="1:244" s="143" customFormat="1" ht="12.75" hidden="1">
      <c r="A292" s="101" t="s">
        <v>2374</v>
      </c>
      <c r="B292" s="101"/>
      <c r="C292" s="120" t="s">
        <v>2371</v>
      </c>
      <c r="D292" s="142" t="s">
        <v>100</v>
      </c>
      <c r="E292" s="64">
        <v>1254600</v>
      </c>
      <c r="F292" s="64">
        <v>1280000</v>
      </c>
      <c r="G292" s="64">
        <v>1370000</v>
      </c>
      <c r="H292" s="64">
        <v>1370000</v>
      </c>
      <c r="HT292" s="141"/>
      <c r="HU292" s="141"/>
      <c r="HV292" s="141"/>
      <c r="HW292" s="141"/>
      <c r="HX292" s="141"/>
      <c r="HY292" s="141"/>
      <c r="HZ292" s="141"/>
      <c r="IA292" s="141"/>
      <c r="IB292" s="141"/>
      <c r="IC292" s="141"/>
      <c r="ID292" s="141"/>
      <c r="IE292" s="141"/>
      <c r="IF292" s="141"/>
      <c r="IG292" s="141"/>
      <c r="IH292" s="141"/>
      <c r="II292" s="141"/>
      <c r="IJ292" s="141"/>
    </row>
    <row r="293" spans="1:244" s="111" customFormat="1" ht="12.75">
      <c r="A293" s="103" t="s">
        <v>2375</v>
      </c>
      <c r="B293" s="103"/>
      <c r="C293" s="119" t="s">
        <v>1181</v>
      </c>
      <c r="D293" s="139"/>
      <c r="E293" s="62">
        <f>SUM(E294:E298)</f>
        <v>1050600</v>
      </c>
      <c r="F293" s="62">
        <f>SUM(F294:F298)</f>
        <v>1072000</v>
      </c>
      <c r="G293" s="62">
        <f>SUM(G294:G298)</f>
        <v>1102000</v>
      </c>
      <c r="H293" s="62">
        <f>SUM(H294:H298)</f>
        <v>1127700</v>
      </c>
      <c r="HT293" s="110"/>
      <c r="HU293" s="110"/>
      <c r="HV293" s="110"/>
      <c r="HW293" s="110"/>
      <c r="HX293" s="110"/>
      <c r="HY293" s="110"/>
      <c r="HZ293" s="110"/>
      <c r="IA293" s="110"/>
      <c r="IB293" s="110"/>
      <c r="IC293" s="110"/>
      <c r="ID293" s="110"/>
      <c r="IE293" s="110"/>
      <c r="IF293" s="110"/>
      <c r="IG293" s="110"/>
      <c r="IH293" s="110"/>
      <c r="II293" s="110"/>
      <c r="IJ293" s="110"/>
    </row>
    <row r="294" spans="1:244" s="143" customFormat="1" ht="15" customHeight="1" hidden="1">
      <c r="A294" s="101" t="s">
        <v>2376</v>
      </c>
      <c r="B294" s="101"/>
      <c r="C294" s="120" t="s">
        <v>1187</v>
      </c>
      <c r="D294" s="142" t="s">
        <v>104</v>
      </c>
      <c r="E294" s="64">
        <v>234600</v>
      </c>
      <c r="F294" s="64">
        <v>239000</v>
      </c>
      <c r="G294" s="64">
        <v>244000</v>
      </c>
      <c r="H294" s="64">
        <v>244000</v>
      </c>
      <c r="HT294" s="141"/>
      <c r="HU294" s="141"/>
      <c r="HV294" s="141"/>
      <c r="HW294" s="141"/>
      <c r="HX294" s="141"/>
      <c r="HY294" s="141"/>
      <c r="HZ294" s="141"/>
      <c r="IA294" s="141"/>
      <c r="IB294" s="141"/>
      <c r="IC294" s="141"/>
      <c r="ID294" s="141"/>
      <c r="IE294" s="141"/>
      <c r="IF294" s="141"/>
      <c r="IG294" s="141"/>
      <c r="IH294" s="141"/>
      <c r="II294" s="141"/>
      <c r="IJ294" s="141"/>
    </row>
    <row r="295" spans="1:244" s="143" customFormat="1" ht="12.75" hidden="1">
      <c r="A295" s="101" t="s">
        <v>2377</v>
      </c>
      <c r="B295" s="101"/>
      <c r="C295" s="101" t="s">
        <v>1738</v>
      </c>
      <c r="D295" s="102" t="s">
        <v>104</v>
      </c>
      <c r="E295" s="64">
        <v>138200</v>
      </c>
      <c r="F295" s="64">
        <v>140000</v>
      </c>
      <c r="G295" s="64">
        <v>144200</v>
      </c>
      <c r="H295" s="64">
        <v>148500</v>
      </c>
      <c r="HT295" s="141"/>
      <c r="HU295" s="141"/>
      <c r="HV295" s="141"/>
      <c r="HW295" s="141"/>
      <c r="HX295" s="141"/>
      <c r="HY295" s="141"/>
      <c r="HZ295" s="141"/>
      <c r="IA295" s="141"/>
      <c r="IB295" s="141"/>
      <c r="IC295" s="141"/>
      <c r="ID295" s="141"/>
      <c r="IE295" s="141"/>
      <c r="IF295" s="141"/>
      <c r="IG295" s="141"/>
      <c r="IH295" s="141"/>
      <c r="II295" s="141"/>
      <c r="IJ295" s="141"/>
    </row>
    <row r="296" spans="1:244" s="143" customFormat="1" ht="12.75" hidden="1">
      <c r="A296" s="101" t="s">
        <v>2378</v>
      </c>
      <c r="B296" s="101"/>
      <c r="C296" s="120" t="s">
        <v>1193</v>
      </c>
      <c r="D296" s="142" t="s">
        <v>104</v>
      </c>
      <c r="E296" s="64">
        <v>507200</v>
      </c>
      <c r="F296" s="64">
        <v>522000</v>
      </c>
      <c r="G296" s="64">
        <v>537600</v>
      </c>
      <c r="H296" s="64">
        <v>553700</v>
      </c>
      <c r="HT296" s="141"/>
      <c r="HU296" s="141"/>
      <c r="HV296" s="141"/>
      <c r="HW296" s="141"/>
      <c r="HX296" s="141"/>
      <c r="HY296" s="141"/>
      <c r="HZ296" s="141"/>
      <c r="IA296" s="141"/>
      <c r="IB296" s="141"/>
      <c r="IC296" s="141"/>
      <c r="ID296" s="141"/>
      <c r="IE296" s="141"/>
      <c r="IF296" s="141"/>
      <c r="IG296" s="141"/>
      <c r="IH296" s="141"/>
      <c r="II296" s="141"/>
      <c r="IJ296" s="141"/>
    </row>
    <row r="297" spans="1:244" s="143" customFormat="1" ht="12.75" hidden="1">
      <c r="A297" s="101" t="s">
        <v>2379</v>
      </c>
      <c r="B297" s="101"/>
      <c r="C297" s="101" t="s">
        <v>1695</v>
      </c>
      <c r="D297" s="102" t="s">
        <v>104</v>
      </c>
      <c r="E297" s="64">
        <v>130000</v>
      </c>
      <c r="F297" s="64">
        <v>130000</v>
      </c>
      <c r="G297" s="64">
        <v>134000</v>
      </c>
      <c r="H297" s="64">
        <v>138000</v>
      </c>
      <c r="HT297" s="141"/>
      <c r="HU297" s="141"/>
      <c r="HV297" s="141"/>
      <c r="HW297" s="141"/>
      <c r="HX297" s="141"/>
      <c r="HY297" s="141"/>
      <c r="HZ297" s="141"/>
      <c r="IA297" s="141"/>
      <c r="IB297" s="141"/>
      <c r="IC297" s="141"/>
      <c r="ID297" s="141"/>
      <c r="IE297" s="141"/>
      <c r="IF297" s="141"/>
      <c r="IG297" s="141"/>
      <c r="IH297" s="141"/>
      <c r="II297" s="141"/>
      <c r="IJ297" s="141"/>
    </row>
    <row r="298" spans="1:244" s="143" customFormat="1" ht="12.75" hidden="1">
      <c r="A298" s="101" t="s">
        <v>2380</v>
      </c>
      <c r="B298" s="101"/>
      <c r="C298" s="101" t="s">
        <v>1620</v>
      </c>
      <c r="D298" s="102" t="s">
        <v>104</v>
      </c>
      <c r="E298" s="64">
        <v>40600</v>
      </c>
      <c r="F298" s="64">
        <v>41000</v>
      </c>
      <c r="G298" s="64">
        <v>42200</v>
      </c>
      <c r="H298" s="64">
        <v>43500</v>
      </c>
      <c r="HT298" s="141"/>
      <c r="HU298" s="141"/>
      <c r="HV298" s="141"/>
      <c r="HW298" s="141"/>
      <c r="HX298" s="141"/>
      <c r="HY298" s="141"/>
      <c r="HZ298" s="141"/>
      <c r="IA298" s="141"/>
      <c r="IB298" s="141"/>
      <c r="IC298" s="141"/>
      <c r="ID298" s="141"/>
      <c r="IE298" s="141"/>
      <c r="IF298" s="141"/>
      <c r="IG298" s="141"/>
      <c r="IH298" s="141"/>
      <c r="II298" s="141"/>
      <c r="IJ298" s="141"/>
    </row>
    <row r="299" spans="1:244" s="111" customFormat="1" ht="12.75">
      <c r="A299" s="103" t="s">
        <v>2381</v>
      </c>
      <c r="B299" s="103"/>
      <c r="C299" s="119" t="s">
        <v>1198</v>
      </c>
      <c r="D299" s="139"/>
      <c r="E299" s="62">
        <f>E300</f>
        <v>1428000</v>
      </c>
      <c r="F299" s="62">
        <f>F300</f>
        <v>1456000</v>
      </c>
      <c r="G299" s="62">
        <f>G300</f>
        <v>1485000</v>
      </c>
      <c r="H299" s="62">
        <f>H300</f>
        <v>1485000</v>
      </c>
      <c r="HT299" s="110"/>
      <c r="HU299" s="110"/>
      <c r="HV299" s="110"/>
      <c r="HW299" s="110"/>
      <c r="HX299" s="110"/>
      <c r="HY299" s="110"/>
      <c r="HZ299" s="110"/>
      <c r="IA299" s="110"/>
      <c r="IB299" s="110"/>
      <c r="IC299" s="110"/>
      <c r="ID299" s="110"/>
      <c r="IE299" s="110"/>
      <c r="IF299" s="110"/>
      <c r="IG299" s="110"/>
      <c r="IH299" s="110"/>
      <c r="II299" s="110"/>
      <c r="IJ299" s="110"/>
    </row>
    <row r="300" spans="1:244" s="143" customFormat="1" ht="12.75">
      <c r="A300" s="101" t="s">
        <v>2382</v>
      </c>
      <c r="B300" s="101"/>
      <c r="C300" s="120" t="s">
        <v>1205</v>
      </c>
      <c r="D300" s="142" t="s">
        <v>105</v>
      </c>
      <c r="E300" s="64">
        <v>1428000</v>
      </c>
      <c r="F300" s="64">
        <v>1456000</v>
      </c>
      <c r="G300" s="64">
        <v>1485000</v>
      </c>
      <c r="H300" s="64">
        <v>1485000</v>
      </c>
      <c r="HT300" s="141"/>
      <c r="HU300" s="141"/>
      <c r="HV300" s="141"/>
      <c r="HW300" s="141"/>
      <c r="HX300" s="141"/>
      <c r="HY300" s="141"/>
      <c r="HZ300" s="141"/>
      <c r="IA300" s="141"/>
      <c r="IB300" s="141"/>
      <c r="IC300" s="141"/>
      <c r="ID300" s="141"/>
      <c r="IE300" s="141"/>
      <c r="IF300" s="141"/>
      <c r="IG300" s="141"/>
      <c r="IH300" s="141"/>
      <c r="II300" s="141"/>
      <c r="IJ300" s="141"/>
    </row>
    <row r="301" spans="1:244" s="111" customFormat="1" ht="12.75">
      <c r="A301" s="103" t="s">
        <v>1416</v>
      </c>
      <c r="B301" s="103"/>
      <c r="C301" s="119" t="s">
        <v>1415</v>
      </c>
      <c r="D301" s="139"/>
      <c r="E301" s="62">
        <f>SUM(E302:E302)</f>
        <v>35700</v>
      </c>
      <c r="F301" s="62">
        <f>SUM(F302:F302)</f>
        <v>36400</v>
      </c>
      <c r="G301" s="62">
        <f>SUM(G302:G302)</f>
        <v>37100</v>
      </c>
      <c r="H301" s="62">
        <f>SUM(H302:H302)</f>
        <v>37100</v>
      </c>
      <c r="HT301" s="110"/>
      <c r="HU301" s="110"/>
      <c r="HV301" s="110"/>
      <c r="HW301" s="110"/>
      <c r="HX301" s="110"/>
      <c r="HY301" s="110"/>
      <c r="HZ301" s="110"/>
      <c r="IA301" s="110"/>
      <c r="IB301" s="110"/>
      <c r="IC301" s="110"/>
      <c r="ID301" s="110"/>
      <c r="IE301" s="110"/>
      <c r="IF301" s="110"/>
      <c r="IG301" s="110"/>
      <c r="IH301" s="110"/>
      <c r="II301" s="110"/>
      <c r="IJ301" s="110"/>
    </row>
    <row r="302" spans="1:244" s="143" customFormat="1" ht="12.75" customHeight="1">
      <c r="A302" s="101" t="s">
        <v>1900</v>
      </c>
      <c r="B302" s="101"/>
      <c r="C302" s="120" t="s">
        <v>1700</v>
      </c>
      <c r="D302" s="142" t="s">
        <v>117</v>
      </c>
      <c r="E302" s="64">
        <v>35700</v>
      </c>
      <c r="F302" s="64">
        <v>36400</v>
      </c>
      <c r="G302" s="64">
        <v>37100</v>
      </c>
      <c r="H302" s="64">
        <v>37100</v>
      </c>
      <c r="HT302" s="141"/>
      <c r="HU302" s="141"/>
      <c r="HV302" s="141"/>
      <c r="HW302" s="141"/>
      <c r="HX302" s="141"/>
      <c r="HY302" s="141"/>
      <c r="HZ302" s="141"/>
      <c r="IA302" s="141"/>
      <c r="IB302" s="141"/>
      <c r="IC302" s="141"/>
      <c r="ID302" s="141"/>
      <c r="IE302" s="141"/>
      <c r="IF302" s="141"/>
      <c r="IG302" s="141"/>
      <c r="IH302" s="141"/>
      <c r="II302" s="141"/>
      <c r="IJ302" s="141"/>
    </row>
    <row r="303" spans="1:244" s="111" customFormat="1" ht="25.5" customHeight="1">
      <c r="A303" s="103" t="s">
        <v>2336</v>
      </c>
      <c r="B303" s="103"/>
      <c r="C303" s="119" t="s">
        <v>2337</v>
      </c>
      <c r="D303" s="139"/>
      <c r="E303" s="62">
        <f aca="true" t="shared" si="12" ref="E303:H304">E304</f>
        <v>2489400</v>
      </c>
      <c r="F303" s="62">
        <f t="shared" si="12"/>
        <v>2592300</v>
      </c>
      <c r="G303" s="62">
        <f t="shared" si="12"/>
        <v>2669700</v>
      </c>
      <c r="H303" s="62">
        <f t="shared" si="12"/>
        <v>2748600</v>
      </c>
      <c r="HT303" s="110"/>
      <c r="HU303" s="110"/>
      <c r="HV303" s="110"/>
      <c r="HW303" s="110"/>
      <c r="HX303" s="110"/>
      <c r="HY303" s="110"/>
      <c r="HZ303" s="110"/>
      <c r="IA303" s="110"/>
      <c r="IB303" s="110"/>
      <c r="IC303" s="110"/>
      <c r="ID303" s="110"/>
      <c r="IE303" s="110"/>
      <c r="IF303" s="110"/>
      <c r="IG303" s="110"/>
      <c r="IH303" s="110"/>
      <c r="II303" s="110"/>
      <c r="IJ303" s="110"/>
    </row>
    <row r="304" spans="1:244" s="111" customFormat="1" ht="22.5">
      <c r="A304" s="103" t="s">
        <v>2338</v>
      </c>
      <c r="B304" s="103"/>
      <c r="C304" s="119" t="s">
        <v>2337</v>
      </c>
      <c r="D304" s="139"/>
      <c r="E304" s="62">
        <f t="shared" si="12"/>
        <v>2489400</v>
      </c>
      <c r="F304" s="62">
        <f t="shared" si="12"/>
        <v>2592300</v>
      </c>
      <c r="G304" s="62">
        <f t="shared" si="12"/>
        <v>2669700</v>
      </c>
      <c r="H304" s="62">
        <f t="shared" si="12"/>
        <v>2748600</v>
      </c>
      <c r="HT304" s="110"/>
      <c r="HU304" s="110"/>
      <c r="HV304" s="110"/>
      <c r="HW304" s="110"/>
      <c r="HX304" s="110"/>
      <c r="HY304" s="110"/>
      <c r="HZ304" s="110"/>
      <c r="IA304" s="110"/>
      <c r="IB304" s="110"/>
      <c r="IC304" s="110"/>
      <c r="ID304" s="110"/>
      <c r="IE304" s="110"/>
      <c r="IF304" s="110"/>
      <c r="IG304" s="110"/>
      <c r="IH304" s="110"/>
      <c r="II304" s="110"/>
      <c r="IJ304" s="110"/>
    </row>
    <row r="305" spans="1:244" s="143" customFormat="1" ht="22.5">
      <c r="A305" s="103" t="s">
        <v>2339</v>
      </c>
      <c r="B305" s="103"/>
      <c r="C305" s="119" t="s">
        <v>2340</v>
      </c>
      <c r="D305" s="139"/>
      <c r="E305" s="62">
        <f>SUM(E306:E312)</f>
        <v>2489400</v>
      </c>
      <c r="F305" s="62">
        <f>SUM(F306:F313)</f>
        <v>2592300</v>
      </c>
      <c r="G305" s="62">
        <f>SUM(G306:G313)</f>
        <v>2669700</v>
      </c>
      <c r="H305" s="62">
        <f>SUM(H306:H313)</f>
        <v>2748600</v>
      </c>
      <c r="HT305" s="141"/>
      <c r="HU305" s="141"/>
      <c r="HV305" s="141"/>
      <c r="HW305" s="141"/>
      <c r="HX305" s="141"/>
      <c r="HY305" s="141"/>
      <c r="HZ305" s="141"/>
      <c r="IA305" s="141"/>
      <c r="IB305" s="141"/>
      <c r="IC305" s="141"/>
      <c r="ID305" s="141"/>
      <c r="IE305" s="141"/>
      <c r="IF305" s="141"/>
      <c r="IG305" s="141"/>
      <c r="IH305" s="141"/>
      <c r="II305" s="141"/>
      <c r="IJ305" s="141"/>
    </row>
    <row r="306" spans="1:244" s="143" customFormat="1" ht="12.75" hidden="1">
      <c r="A306" s="101" t="s">
        <v>2455</v>
      </c>
      <c r="B306" s="101"/>
      <c r="C306" s="120" t="s">
        <v>798</v>
      </c>
      <c r="D306" s="142" t="s">
        <v>123</v>
      </c>
      <c r="E306" s="64">
        <v>546000</v>
      </c>
      <c r="F306" s="64"/>
      <c r="G306" s="64"/>
      <c r="H306" s="64"/>
      <c r="HT306" s="141"/>
      <c r="HU306" s="141"/>
      <c r="HV306" s="141"/>
      <c r="HW306" s="141"/>
      <c r="HX306" s="141"/>
      <c r="HY306" s="141"/>
      <c r="HZ306" s="141"/>
      <c r="IA306" s="141"/>
      <c r="IB306" s="141"/>
      <c r="IC306" s="141"/>
      <c r="ID306" s="141"/>
      <c r="IE306" s="141"/>
      <c r="IF306" s="141"/>
      <c r="IG306" s="141"/>
      <c r="IH306" s="141"/>
      <c r="II306" s="141"/>
      <c r="IJ306" s="141"/>
    </row>
    <row r="307" spans="1:244" s="143" customFormat="1" ht="12.75" hidden="1">
      <c r="A307" s="101" t="s">
        <v>2456</v>
      </c>
      <c r="B307" s="101"/>
      <c r="C307" s="120" t="s">
        <v>799</v>
      </c>
      <c r="D307" s="142" t="s">
        <v>122</v>
      </c>
      <c r="E307" s="64">
        <v>966000</v>
      </c>
      <c r="F307" s="64">
        <v>966000</v>
      </c>
      <c r="G307" s="64">
        <v>995000</v>
      </c>
      <c r="H307" s="64">
        <v>1025000</v>
      </c>
      <c r="HT307" s="141"/>
      <c r="HU307" s="141"/>
      <c r="HV307" s="141"/>
      <c r="HW307" s="141"/>
      <c r="HX307" s="141"/>
      <c r="HY307" s="141"/>
      <c r="HZ307" s="141"/>
      <c r="IA307" s="141"/>
      <c r="IB307" s="141"/>
      <c r="IC307" s="141"/>
      <c r="ID307" s="141"/>
      <c r="IE307" s="141"/>
      <c r="IF307" s="141"/>
      <c r="IG307" s="141"/>
      <c r="IH307" s="141"/>
      <c r="II307" s="141"/>
      <c r="IJ307" s="141"/>
    </row>
    <row r="308" spans="1:244" s="143" customFormat="1" ht="12.75" hidden="1">
      <c r="A308" s="101" t="s">
        <v>2457</v>
      </c>
      <c r="B308" s="101"/>
      <c r="C308" s="120" t="s">
        <v>800</v>
      </c>
      <c r="D308" s="142" t="s">
        <v>124</v>
      </c>
      <c r="E308" s="64">
        <v>570000</v>
      </c>
      <c r="F308" s="64"/>
      <c r="G308" s="64"/>
      <c r="H308" s="64"/>
      <c r="HT308" s="141"/>
      <c r="HU308" s="141"/>
      <c r="HV308" s="141"/>
      <c r="HW308" s="141"/>
      <c r="HX308" s="141"/>
      <c r="HY308" s="141"/>
      <c r="HZ308" s="141"/>
      <c r="IA308" s="141"/>
      <c r="IB308" s="141"/>
      <c r="IC308" s="141"/>
      <c r="ID308" s="141"/>
      <c r="IE308" s="141"/>
      <c r="IF308" s="141"/>
      <c r="IG308" s="141"/>
      <c r="IH308" s="141"/>
      <c r="II308" s="141"/>
      <c r="IJ308" s="141"/>
    </row>
    <row r="309" spans="1:244" s="143" customFormat="1" ht="12.75" hidden="1">
      <c r="A309" s="101" t="s">
        <v>2458</v>
      </c>
      <c r="B309" s="101"/>
      <c r="C309" s="120" t="s">
        <v>1211</v>
      </c>
      <c r="D309" s="142" t="s">
        <v>134</v>
      </c>
      <c r="E309" s="64">
        <v>245000</v>
      </c>
      <c r="F309" s="64">
        <v>285500</v>
      </c>
      <c r="G309" s="64">
        <v>294000</v>
      </c>
      <c r="H309" s="64">
        <v>302000</v>
      </c>
      <c r="HT309" s="141"/>
      <c r="HU309" s="141"/>
      <c r="HV309" s="141"/>
      <c r="HW309" s="141"/>
      <c r="HX309" s="141"/>
      <c r="HY309" s="141"/>
      <c r="HZ309" s="141"/>
      <c r="IA309" s="141"/>
      <c r="IB309" s="141"/>
      <c r="IC309" s="141"/>
      <c r="ID309" s="141"/>
      <c r="IE309" s="141"/>
      <c r="IF309" s="141"/>
      <c r="IG309" s="141"/>
      <c r="IH309" s="141"/>
      <c r="II309" s="141"/>
      <c r="IJ309" s="141"/>
    </row>
    <row r="310" spans="1:244" s="143" customFormat="1" ht="12.75" hidden="1">
      <c r="A310" s="101" t="s">
        <v>2459</v>
      </c>
      <c r="B310" s="101"/>
      <c r="C310" s="120" t="s">
        <v>1213</v>
      </c>
      <c r="D310" s="142" t="s">
        <v>1143</v>
      </c>
      <c r="E310" s="64">
        <v>59000</v>
      </c>
      <c r="F310" s="64">
        <v>60000</v>
      </c>
      <c r="G310" s="64">
        <v>61800</v>
      </c>
      <c r="H310" s="64">
        <v>63600</v>
      </c>
      <c r="HT310" s="141"/>
      <c r="HU310" s="141"/>
      <c r="HV310" s="141"/>
      <c r="HW310" s="141"/>
      <c r="HX310" s="141"/>
      <c r="HY310" s="141"/>
      <c r="HZ310" s="141"/>
      <c r="IA310" s="141"/>
      <c r="IB310" s="141"/>
      <c r="IC310" s="141"/>
      <c r="ID310" s="141"/>
      <c r="IE310" s="141"/>
      <c r="IF310" s="141"/>
      <c r="IG310" s="141"/>
      <c r="IH310" s="141"/>
      <c r="II310" s="141"/>
      <c r="IJ310" s="141"/>
    </row>
    <row r="311" spans="1:244" s="143" customFormat="1" ht="12.75" hidden="1">
      <c r="A311" s="101" t="s">
        <v>2460</v>
      </c>
      <c r="B311" s="101"/>
      <c r="C311" s="101" t="s">
        <v>1697</v>
      </c>
      <c r="D311" s="102" t="s">
        <v>1692</v>
      </c>
      <c r="E311" s="64">
        <v>99600</v>
      </c>
      <c r="F311" s="64">
        <v>100000</v>
      </c>
      <c r="G311" s="64">
        <v>103000</v>
      </c>
      <c r="H311" s="64">
        <v>106000</v>
      </c>
      <c r="HT311" s="141"/>
      <c r="HU311" s="141"/>
      <c r="HV311" s="141"/>
      <c r="HW311" s="141"/>
      <c r="HX311" s="141"/>
      <c r="HY311" s="141"/>
      <c r="HZ311" s="141"/>
      <c r="IA311" s="141"/>
      <c r="IB311" s="141"/>
      <c r="IC311" s="141"/>
      <c r="ID311" s="141"/>
      <c r="IE311" s="141"/>
      <c r="IF311" s="141"/>
      <c r="IG311" s="141"/>
      <c r="IH311" s="141"/>
      <c r="II311" s="141"/>
      <c r="IJ311" s="141"/>
    </row>
    <row r="312" spans="1:227" s="141" customFormat="1" ht="12.75" hidden="1">
      <c r="A312" s="101" t="s">
        <v>2461</v>
      </c>
      <c r="B312" s="101"/>
      <c r="C312" s="120" t="s">
        <v>423</v>
      </c>
      <c r="D312" s="142" t="s">
        <v>3</v>
      </c>
      <c r="E312" s="64">
        <v>3800</v>
      </c>
      <c r="F312" s="64">
        <v>3800</v>
      </c>
      <c r="G312" s="64">
        <v>3900</v>
      </c>
      <c r="H312" s="64">
        <v>4000</v>
      </c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143"/>
      <c r="AP312" s="143"/>
      <c r="AQ312" s="143"/>
      <c r="AR312" s="143"/>
      <c r="AS312" s="143"/>
      <c r="AT312" s="143"/>
      <c r="AU312" s="143"/>
      <c r="AV312" s="143"/>
      <c r="AW312" s="143"/>
      <c r="AX312" s="143"/>
      <c r="AY312" s="143"/>
      <c r="AZ312" s="143"/>
      <c r="BA312" s="143"/>
      <c r="BB312" s="143"/>
      <c r="BC312" s="143"/>
      <c r="BD312" s="143"/>
      <c r="BE312" s="143"/>
      <c r="BF312" s="143"/>
      <c r="BG312" s="143"/>
      <c r="BH312" s="143"/>
      <c r="BI312" s="143"/>
      <c r="BJ312" s="143"/>
      <c r="BK312" s="143"/>
      <c r="BL312" s="143"/>
      <c r="BM312" s="143"/>
      <c r="BN312" s="143"/>
      <c r="BO312" s="143"/>
      <c r="BP312" s="143"/>
      <c r="BQ312" s="143"/>
      <c r="BR312" s="143"/>
      <c r="BS312" s="143"/>
      <c r="BT312" s="143"/>
      <c r="BU312" s="143"/>
      <c r="BV312" s="143"/>
      <c r="BW312" s="143"/>
      <c r="BX312" s="143"/>
      <c r="BY312" s="143"/>
      <c r="BZ312" s="143"/>
      <c r="CA312" s="143"/>
      <c r="CB312" s="143"/>
      <c r="CC312" s="143"/>
      <c r="CD312" s="143"/>
      <c r="CE312" s="143"/>
      <c r="CF312" s="143"/>
      <c r="CG312" s="143"/>
      <c r="CH312" s="143"/>
      <c r="CI312" s="143"/>
      <c r="CJ312" s="143"/>
      <c r="CK312" s="143"/>
      <c r="CL312" s="143"/>
      <c r="CM312" s="143"/>
      <c r="CN312" s="143"/>
      <c r="CO312" s="143"/>
      <c r="CP312" s="143"/>
      <c r="CQ312" s="143"/>
      <c r="CR312" s="143"/>
      <c r="CS312" s="143"/>
      <c r="CT312" s="143"/>
      <c r="CU312" s="143"/>
      <c r="CV312" s="143"/>
      <c r="CW312" s="143"/>
      <c r="CX312" s="143"/>
      <c r="CY312" s="143"/>
      <c r="CZ312" s="143"/>
      <c r="DA312" s="143"/>
      <c r="DB312" s="143"/>
      <c r="DC312" s="143"/>
      <c r="DD312" s="143"/>
      <c r="DE312" s="143"/>
      <c r="DF312" s="143"/>
      <c r="DG312" s="143"/>
      <c r="DH312" s="143"/>
      <c r="DI312" s="143"/>
      <c r="DJ312" s="143"/>
      <c r="DK312" s="143"/>
      <c r="DL312" s="143"/>
      <c r="DM312" s="143"/>
      <c r="DN312" s="143"/>
      <c r="DO312" s="143"/>
      <c r="DP312" s="143"/>
      <c r="DQ312" s="143"/>
      <c r="DR312" s="143"/>
      <c r="DS312" s="143"/>
      <c r="DT312" s="143"/>
      <c r="DU312" s="143"/>
      <c r="DV312" s="143"/>
      <c r="DW312" s="143"/>
      <c r="DX312" s="143"/>
      <c r="DY312" s="143"/>
      <c r="DZ312" s="143"/>
      <c r="EA312" s="143"/>
      <c r="EB312" s="143"/>
      <c r="EC312" s="143"/>
      <c r="ED312" s="143"/>
      <c r="EE312" s="143"/>
      <c r="EF312" s="143"/>
      <c r="EG312" s="143"/>
      <c r="EH312" s="143"/>
      <c r="EI312" s="143"/>
      <c r="EJ312" s="143"/>
      <c r="EK312" s="143"/>
      <c r="EL312" s="143"/>
      <c r="EM312" s="143"/>
      <c r="EN312" s="143"/>
      <c r="EO312" s="143"/>
      <c r="EP312" s="143"/>
      <c r="EQ312" s="143"/>
      <c r="ER312" s="143"/>
      <c r="ES312" s="143"/>
      <c r="ET312" s="143"/>
      <c r="EU312" s="143"/>
      <c r="EV312" s="143"/>
      <c r="EW312" s="143"/>
      <c r="EX312" s="143"/>
      <c r="EY312" s="143"/>
      <c r="EZ312" s="143"/>
      <c r="FA312" s="143"/>
      <c r="FB312" s="143"/>
      <c r="FC312" s="143"/>
      <c r="FD312" s="143"/>
      <c r="FE312" s="143"/>
      <c r="FF312" s="143"/>
      <c r="FG312" s="143"/>
      <c r="FH312" s="143"/>
      <c r="FI312" s="143"/>
      <c r="FJ312" s="143"/>
      <c r="FK312" s="143"/>
      <c r="FL312" s="143"/>
      <c r="FM312" s="143"/>
      <c r="FN312" s="143"/>
      <c r="FO312" s="143"/>
      <c r="FP312" s="143"/>
      <c r="FQ312" s="143"/>
      <c r="FR312" s="143"/>
      <c r="FS312" s="143"/>
      <c r="FT312" s="143"/>
      <c r="FU312" s="143"/>
      <c r="FV312" s="143"/>
      <c r="FW312" s="143"/>
      <c r="FX312" s="143"/>
      <c r="FY312" s="143"/>
      <c r="FZ312" s="143"/>
      <c r="GA312" s="143"/>
      <c r="GB312" s="143"/>
      <c r="GC312" s="143"/>
      <c r="GD312" s="143"/>
      <c r="GE312" s="143"/>
      <c r="GF312" s="143"/>
      <c r="GG312" s="143"/>
      <c r="GH312" s="143"/>
      <c r="GI312" s="143"/>
      <c r="GJ312" s="143"/>
      <c r="GK312" s="143"/>
      <c r="GL312" s="143"/>
      <c r="GM312" s="143"/>
      <c r="GN312" s="143"/>
      <c r="GO312" s="143"/>
      <c r="GP312" s="143"/>
      <c r="GQ312" s="143"/>
      <c r="GR312" s="143"/>
      <c r="GS312" s="143"/>
      <c r="GT312" s="143"/>
      <c r="GU312" s="143"/>
      <c r="GV312" s="143"/>
      <c r="GW312" s="143"/>
      <c r="GX312" s="143"/>
      <c r="GY312" s="143"/>
      <c r="GZ312" s="143"/>
      <c r="HA312" s="143"/>
      <c r="HB312" s="143"/>
      <c r="HC312" s="143"/>
      <c r="HD312" s="143"/>
      <c r="HE312" s="143"/>
      <c r="HF312" s="143"/>
      <c r="HG312" s="143"/>
      <c r="HH312" s="143"/>
      <c r="HI312" s="143"/>
      <c r="HJ312" s="143"/>
      <c r="HK312" s="143"/>
      <c r="HL312" s="143"/>
      <c r="HM312" s="143"/>
      <c r="HN312" s="143"/>
      <c r="HO312" s="143"/>
      <c r="HP312" s="143"/>
      <c r="HQ312" s="143"/>
      <c r="HR312" s="143"/>
      <c r="HS312" s="143"/>
    </row>
    <row r="313" spans="1:227" s="141" customFormat="1" ht="12.75" hidden="1">
      <c r="A313" s="101" t="s">
        <v>2719</v>
      </c>
      <c r="B313" s="101"/>
      <c r="C313" s="120" t="s">
        <v>2720</v>
      </c>
      <c r="D313" s="142" t="s">
        <v>2721</v>
      </c>
      <c r="E313" s="64"/>
      <c r="F313" s="64">
        <v>1177000</v>
      </c>
      <c r="G313" s="64">
        <v>1212000</v>
      </c>
      <c r="H313" s="64">
        <v>1248000</v>
      </c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143"/>
      <c r="AP313" s="143"/>
      <c r="AQ313" s="143"/>
      <c r="AR313" s="143"/>
      <c r="AS313" s="143"/>
      <c r="AT313" s="143"/>
      <c r="AU313" s="143"/>
      <c r="AV313" s="143"/>
      <c r="AW313" s="143"/>
      <c r="AX313" s="143"/>
      <c r="AY313" s="143"/>
      <c r="AZ313" s="143"/>
      <c r="BA313" s="143"/>
      <c r="BB313" s="143"/>
      <c r="BC313" s="143"/>
      <c r="BD313" s="143"/>
      <c r="BE313" s="143"/>
      <c r="BF313" s="143"/>
      <c r="BG313" s="143"/>
      <c r="BH313" s="143"/>
      <c r="BI313" s="143"/>
      <c r="BJ313" s="143"/>
      <c r="BK313" s="143"/>
      <c r="BL313" s="143"/>
      <c r="BM313" s="143"/>
      <c r="BN313" s="143"/>
      <c r="BO313" s="143"/>
      <c r="BP313" s="143"/>
      <c r="BQ313" s="143"/>
      <c r="BR313" s="143"/>
      <c r="BS313" s="143"/>
      <c r="BT313" s="143"/>
      <c r="BU313" s="143"/>
      <c r="BV313" s="143"/>
      <c r="BW313" s="143"/>
      <c r="BX313" s="143"/>
      <c r="BY313" s="143"/>
      <c r="BZ313" s="143"/>
      <c r="CA313" s="143"/>
      <c r="CB313" s="143"/>
      <c r="CC313" s="143"/>
      <c r="CD313" s="143"/>
      <c r="CE313" s="143"/>
      <c r="CF313" s="143"/>
      <c r="CG313" s="143"/>
      <c r="CH313" s="143"/>
      <c r="CI313" s="143"/>
      <c r="CJ313" s="143"/>
      <c r="CK313" s="143"/>
      <c r="CL313" s="143"/>
      <c r="CM313" s="143"/>
      <c r="CN313" s="143"/>
      <c r="CO313" s="143"/>
      <c r="CP313" s="143"/>
      <c r="CQ313" s="143"/>
      <c r="CR313" s="143"/>
      <c r="CS313" s="143"/>
      <c r="CT313" s="143"/>
      <c r="CU313" s="143"/>
      <c r="CV313" s="143"/>
      <c r="CW313" s="143"/>
      <c r="CX313" s="143"/>
      <c r="CY313" s="143"/>
      <c r="CZ313" s="143"/>
      <c r="DA313" s="143"/>
      <c r="DB313" s="143"/>
      <c r="DC313" s="143"/>
      <c r="DD313" s="143"/>
      <c r="DE313" s="143"/>
      <c r="DF313" s="143"/>
      <c r="DG313" s="143"/>
      <c r="DH313" s="143"/>
      <c r="DI313" s="143"/>
      <c r="DJ313" s="143"/>
      <c r="DK313" s="143"/>
      <c r="DL313" s="143"/>
      <c r="DM313" s="143"/>
      <c r="DN313" s="143"/>
      <c r="DO313" s="143"/>
      <c r="DP313" s="143"/>
      <c r="DQ313" s="143"/>
      <c r="DR313" s="143"/>
      <c r="DS313" s="143"/>
      <c r="DT313" s="143"/>
      <c r="DU313" s="143"/>
      <c r="DV313" s="143"/>
      <c r="DW313" s="143"/>
      <c r="DX313" s="143"/>
      <c r="DY313" s="143"/>
      <c r="DZ313" s="143"/>
      <c r="EA313" s="143"/>
      <c r="EB313" s="143"/>
      <c r="EC313" s="143"/>
      <c r="ED313" s="143"/>
      <c r="EE313" s="143"/>
      <c r="EF313" s="143"/>
      <c r="EG313" s="143"/>
      <c r="EH313" s="143"/>
      <c r="EI313" s="143"/>
      <c r="EJ313" s="143"/>
      <c r="EK313" s="143"/>
      <c r="EL313" s="143"/>
      <c r="EM313" s="143"/>
      <c r="EN313" s="143"/>
      <c r="EO313" s="143"/>
      <c r="EP313" s="143"/>
      <c r="EQ313" s="143"/>
      <c r="ER313" s="143"/>
      <c r="ES313" s="143"/>
      <c r="ET313" s="143"/>
      <c r="EU313" s="143"/>
      <c r="EV313" s="143"/>
      <c r="EW313" s="143"/>
      <c r="EX313" s="143"/>
      <c r="EY313" s="143"/>
      <c r="EZ313" s="143"/>
      <c r="FA313" s="143"/>
      <c r="FB313" s="143"/>
      <c r="FC313" s="143"/>
      <c r="FD313" s="143"/>
      <c r="FE313" s="143"/>
      <c r="FF313" s="143"/>
      <c r="FG313" s="143"/>
      <c r="FH313" s="143"/>
      <c r="FI313" s="143"/>
      <c r="FJ313" s="143"/>
      <c r="FK313" s="143"/>
      <c r="FL313" s="143"/>
      <c r="FM313" s="143"/>
      <c r="FN313" s="143"/>
      <c r="FO313" s="143"/>
      <c r="FP313" s="143"/>
      <c r="FQ313" s="143"/>
      <c r="FR313" s="143"/>
      <c r="FS313" s="143"/>
      <c r="FT313" s="143"/>
      <c r="FU313" s="143"/>
      <c r="FV313" s="143"/>
      <c r="FW313" s="143"/>
      <c r="FX313" s="143"/>
      <c r="FY313" s="143"/>
      <c r="FZ313" s="143"/>
      <c r="GA313" s="143"/>
      <c r="GB313" s="143"/>
      <c r="GC313" s="143"/>
      <c r="GD313" s="143"/>
      <c r="GE313" s="143"/>
      <c r="GF313" s="143"/>
      <c r="GG313" s="143"/>
      <c r="GH313" s="143"/>
      <c r="GI313" s="143"/>
      <c r="GJ313" s="143"/>
      <c r="GK313" s="143"/>
      <c r="GL313" s="143"/>
      <c r="GM313" s="143"/>
      <c r="GN313" s="143"/>
      <c r="GO313" s="143"/>
      <c r="GP313" s="143"/>
      <c r="GQ313" s="143"/>
      <c r="GR313" s="143"/>
      <c r="GS313" s="143"/>
      <c r="GT313" s="143"/>
      <c r="GU313" s="143"/>
      <c r="GV313" s="143"/>
      <c r="GW313" s="143"/>
      <c r="GX313" s="143"/>
      <c r="GY313" s="143"/>
      <c r="GZ313" s="143"/>
      <c r="HA313" s="143"/>
      <c r="HB313" s="143"/>
      <c r="HC313" s="143"/>
      <c r="HD313" s="143"/>
      <c r="HE313" s="143"/>
      <c r="HF313" s="143"/>
      <c r="HG313" s="143"/>
      <c r="HH313" s="143"/>
      <c r="HI313" s="143"/>
      <c r="HJ313" s="143"/>
      <c r="HK313" s="143"/>
      <c r="HL313" s="143"/>
      <c r="HM313" s="143"/>
      <c r="HN313" s="143"/>
      <c r="HO313" s="143"/>
      <c r="HP313" s="143"/>
      <c r="HQ313" s="143"/>
      <c r="HR313" s="143"/>
      <c r="HS313" s="143"/>
    </row>
    <row r="314" spans="1:244" s="111" customFormat="1" ht="21.75" customHeight="1">
      <c r="A314" s="103" t="s">
        <v>2341</v>
      </c>
      <c r="B314" s="103"/>
      <c r="C314" s="119" t="s">
        <v>2342</v>
      </c>
      <c r="D314" s="139"/>
      <c r="E314" s="62">
        <f>E315+E317+E319+E321+E323</f>
        <v>9907900</v>
      </c>
      <c r="F314" s="62">
        <f>F315+F317+F319+F321+F323</f>
        <v>10365500</v>
      </c>
      <c r="G314" s="62">
        <f>G315+G317+G319+G321+G323</f>
        <v>10674100</v>
      </c>
      <c r="H314" s="62">
        <f>H315+H317+H319+H321+H323</f>
        <v>10996200</v>
      </c>
      <c r="HT314" s="110"/>
      <c r="HU314" s="110"/>
      <c r="HV314" s="110"/>
      <c r="HW314" s="110"/>
      <c r="HX314" s="110"/>
      <c r="HY314" s="110"/>
      <c r="HZ314" s="110"/>
      <c r="IA314" s="110"/>
      <c r="IB314" s="110"/>
      <c r="IC314" s="110"/>
      <c r="ID314" s="110"/>
      <c r="IE314" s="110"/>
      <c r="IF314" s="110"/>
      <c r="IG314" s="110"/>
      <c r="IH314" s="110"/>
      <c r="II314" s="110"/>
      <c r="IJ314" s="110"/>
    </row>
    <row r="315" spans="1:244" s="111" customFormat="1" ht="16.5" customHeight="1">
      <c r="A315" s="103" t="s">
        <v>2343</v>
      </c>
      <c r="B315" s="103"/>
      <c r="C315" s="119" t="s">
        <v>2344</v>
      </c>
      <c r="D315" s="139"/>
      <c r="E315" s="62">
        <f>E316</f>
        <v>7400000</v>
      </c>
      <c r="F315" s="62">
        <f>F316</f>
        <v>7730000</v>
      </c>
      <c r="G315" s="62">
        <f>G316</f>
        <v>7960000</v>
      </c>
      <c r="H315" s="62">
        <f>H316</f>
        <v>8200000</v>
      </c>
      <c r="HT315" s="110"/>
      <c r="HU315" s="110"/>
      <c r="HV315" s="110"/>
      <c r="HW315" s="110"/>
      <c r="HX315" s="110"/>
      <c r="HY315" s="110"/>
      <c r="HZ315" s="110"/>
      <c r="IA315" s="110"/>
      <c r="IB315" s="110"/>
      <c r="IC315" s="110"/>
      <c r="ID315" s="110"/>
      <c r="IE315" s="110"/>
      <c r="IF315" s="110"/>
      <c r="IG315" s="110"/>
      <c r="IH315" s="110"/>
      <c r="II315" s="110"/>
      <c r="IJ315" s="110"/>
    </row>
    <row r="316" spans="1:244" s="143" customFormat="1" ht="12.75">
      <c r="A316" s="101" t="s">
        <v>2345</v>
      </c>
      <c r="B316" s="101"/>
      <c r="C316" s="120" t="s">
        <v>2346</v>
      </c>
      <c r="D316" s="142" t="s">
        <v>140</v>
      </c>
      <c r="E316" s="64">
        <v>7400000</v>
      </c>
      <c r="F316" s="64">
        <v>7730000</v>
      </c>
      <c r="G316" s="64">
        <v>7960000</v>
      </c>
      <c r="H316" s="64">
        <v>8200000</v>
      </c>
      <c r="HT316" s="141"/>
      <c r="HU316" s="141"/>
      <c r="HV316" s="141"/>
      <c r="HW316" s="141"/>
      <c r="HX316" s="141"/>
      <c r="HY316" s="141"/>
      <c r="HZ316" s="141"/>
      <c r="IA316" s="141"/>
      <c r="IB316" s="141"/>
      <c r="IC316" s="141"/>
      <c r="ID316" s="141"/>
      <c r="IE316" s="141"/>
      <c r="IF316" s="141"/>
      <c r="IG316" s="141"/>
      <c r="IH316" s="141"/>
      <c r="II316" s="141"/>
      <c r="IJ316" s="141"/>
    </row>
    <row r="317" spans="1:244" s="111" customFormat="1" ht="20.25" customHeight="1">
      <c r="A317" s="103" t="s">
        <v>2347</v>
      </c>
      <c r="B317" s="103"/>
      <c r="C317" s="119" t="s">
        <v>2348</v>
      </c>
      <c r="D317" s="139"/>
      <c r="E317" s="62">
        <f>E318</f>
        <v>5600</v>
      </c>
      <c r="F317" s="62">
        <f>F318</f>
        <v>5800</v>
      </c>
      <c r="G317" s="62">
        <f>G318</f>
        <v>6100</v>
      </c>
      <c r="H317" s="62">
        <f>H318</f>
        <v>6200</v>
      </c>
      <c r="HT317" s="110"/>
      <c r="HU317" s="110"/>
      <c r="HV317" s="110"/>
      <c r="HW317" s="110"/>
      <c r="HX317" s="110"/>
      <c r="HY317" s="110"/>
      <c r="HZ317" s="110"/>
      <c r="IA317" s="110"/>
      <c r="IB317" s="110"/>
      <c r="IC317" s="110"/>
      <c r="ID317" s="110"/>
      <c r="IE317" s="110"/>
      <c r="IF317" s="110"/>
      <c r="IG317" s="110"/>
      <c r="IH317" s="110"/>
      <c r="II317" s="110"/>
      <c r="IJ317" s="110"/>
    </row>
    <row r="318" spans="1:244" s="143" customFormat="1" ht="20.25" customHeight="1">
      <c r="A318" s="101" t="s">
        <v>2349</v>
      </c>
      <c r="B318" s="101"/>
      <c r="C318" s="120" t="s">
        <v>2350</v>
      </c>
      <c r="D318" s="142" t="s">
        <v>217</v>
      </c>
      <c r="E318" s="64">
        <v>5600</v>
      </c>
      <c r="F318" s="64">
        <v>5800</v>
      </c>
      <c r="G318" s="64">
        <v>6100</v>
      </c>
      <c r="H318" s="64">
        <v>6200</v>
      </c>
      <c r="HT318" s="141"/>
      <c r="HU318" s="141"/>
      <c r="HV318" s="141"/>
      <c r="HW318" s="141"/>
      <c r="HX318" s="141"/>
      <c r="HY318" s="141"/>
      <c r="HZ318" s="141"/>
      <c r="IA318" s="141"/>
      <c r="IB318" s="141"/>
      <c r="IC318" s="141"/>
      <c r="ID318" s="141"/>
      <c r="IE318" s="141"/>
      <c r="IF318" s="141"/>
      <c r="IG318" s="141"/>
      <c r="IH318" s="141"/>
      <c r="II318" s="141"/>
      <c r="IJ318" s="141"/>
    </row>
    <row r="319" spans="1:244" s="111" customFormat="1" ht="23.25" customHeight="1">
      <c r="A319" s="103" t="s">
        <v>2351</v>
      </c>
      <c r="B319" s="103"/>
      <c r="C319" s="119" t="s">
        <v>2352</v>
      </c>
      <c r="D319" s="139"/>
      <c r="E319" s="62">
        <f>E320</f>
        <v>1198700</v>
      </c>
      <c r="F319" s="62">
        <f>F320</f>
        <v>2573500</v>
      </c>
      <c r="G319" s="62">
        <f>G320</f>
        <v>2650000</v>
      </c>
      <c r="H319" s="62">
        <f>H320</f>
        <v>2730000</v>
      </c>
      <c r="HT319" s="110"/>
      <c r="HU319" s="110"/>
      <c r="HV319" s="110"/>
      <c r="HW319" s="110"/>
      <c r="HX319" s="110"/>
      <c r="HY319" s="110"/>
      <c r="HZ319" s="110"/>
      <c r="IA319" s="110"/>
      <c r="IB319" s="110"/>
      <c r="IC319" s="110"/>
      <c r="ID319" s="110"/>
      <c r="IE319" s="110"/>
      <c r="IF319" s="110"/>
      <c r="IG319" s="110"/>
      <c r="IH319" s="110"/>
      <c r="II319" s="110"/>
      <c r="IJ319" s="110"/>
    </row>
    <row r="320" spans="1:244" s="143" customFormat="1" ht="22.5" customHeight="1">
      <c r="A320" s="101" t="s">
        <v>2353</v>
      </c>
      <c r="B320" s="101"/>
      <c r="C320" s="120" t="s">
        <v>2354</v>
      </c>
      <c r="D320" s="142" t="s">
        <v>141</v>
      </c>
      <c r="E320" s="64">
        <f>1100000+51200+47500</f>
        <v>1198700</v>
      </c>
      <c r="F320" s="64">
        <v>2573500</v>
      </c>
      <c r="G320" s="64">
        <v>2650000</v>
      </c>
      <c r="H320" s="64">
        <v>2730000</v>
      </c>
      <c r="HT320" s="141"/>
      <c r="HU320" s="141"/>
      <c r="HV320" s="141"/>
      <c r="HW320" s="141"/>
      <c r="HX320" s="141"/>
      <c r="HY320" s="141"/>
      <c r="HZ320" s="141"/>
      <c r="IA320" s="141"/>
      <c r="IB320" s="141"/>
      <c r="IC320" s="141"/>
      <c r="ID320" s="141"/>
      <c r="IE320" s="141"/>
      <c r="IF320" s="141"/>
      <c r="IG320" s="141"/>
      <c r="IH320" s="141"/>
      <c r="II320" s="141"/>
      <c r="IJ320" s="141"/>
    </row>
    <row r="321" spans="1:244" s="111" customFormat="1" ht="23.25" customHeight="1">
      <c r="A321" s="103" t="s">
        <v>2355</v>
      </c>
      <c r="B321" s="103"/>
      <c r="C321" s="119" t="s">
        <v>2356</v>
      </c>
      <c r="D321" s="139"/>
      <c r="E321" s="62">
        <f>E322</f>
        <v>39000</v>
      </c>
      <c r="F321" s="62">
        <f>F322</f>
        <v>56200</v>
      </c>
      <c r="G321" s="62">
        <f>G322</f>
        <v>58000</v>
      </c>
      <c r="H321" s="62">
        <f>H322</f>
        <v>60000</v>
      </c>
      <c r="HT321" s="110"/>
      <c r="HU321" s="110"/>
      <c r="HV321" s="110"/>
      <c r="HW321" s="110"/>
      <c r="HX321" s="110"/>
      <c r="HY321" s="110"/>
      <c r="HZ321" s="110"/>
      <c r="IA321" s="110"/>
      <c r="IB321" s="110"/>
      <c r="IC321" s="110"/>
      <c r="ID321" s="110"/>
      <c r="IE321" s="110"/>
      <c r="IF321" s="110"/>
      <c r="IG321" s="110"/>
      <c r="IH321" s="110"/>
      <c r="II321" s="110"/>
      <c r="IJ321" s="110"/>
    </row>
    <row r="322" spans="1:244" s="143" customFormat="1" ht="22.5" customHeight="1">
      <c r="A322" s="101" t="s">
        <v>2357</v>
      </c>
      <c r="B322" s="101"/>
      <c r="C322" s="120" t="s">
        <v>2358</v>
      </c>
      <c r="D322" s="142" t="s">
        <v>142</v>
      </c>
      <c r="E322" s="64">
        <v>39000</v>
      </c>
      <c r="F322" s="64">
        <v>56200</v>
      </c>
      <c r="G322" s="64">
        <v>58000</v>
      </c>
      <c r="H322" s="64">
        <v>60000</v>
      </c>
      <c r="HT322" s="141"/>
      <c r="HU322" s="141"/>
      <c r="HV322" s="141"/>
      <c r="HW322" s="141"/>
      <c r="HX322" s="141"/>
      <c r="HY322" s="141"/>
      <c r="HZ322" s="141"/>
      <c r="IA322" s="141"/>
      <c r="IB322" s="141"/>
      <c r="IC322" s="141"/>
      <c r="ID322" s="141"/>
      <c r="IE322" s="141"/>
      <c r="IF322" s="141"/>
      <c r="IG322" s="141"/>
      <c r="IH322" s="141"/>
      <c r="II322" s="141"/>
      <c r="IJ322" s="141"/>
    </row>
    <row r="323" spans="1:244" s="111" customFormat="1" ht="23.25" customHeight="1">
      <c r="A323" s="103" t="s">
        <v>2359</v>
      </c>
      <c r="B323" s="103"/>
      <c r="C323" s="119" t="s">
        <v>2360</v>
      </c>
      <c r="D323" s="139"/>
      <c r="E323" s="62">
        <f>E324</f>
        <v>1264600</v>
      </c>
      <c r="F323" s="62">
        <f>F324</f>
        <v>0</v>
      </c>
      <c r="G323" s="62">
        <f>G324</f>
        <v>0</v>
      </c>
      <c r="H323" s="62">
        <f>H324</f>
        <v>0</v>
      </c>
      <c r="HT323" s="110"/>
      <c r="HU323" s="110"/>
      <c r="HV323" s="110"/>
      <c r="HW323" s="110"/>
      <c r="HX323" s="110"/>
      <c r="HY323" s="110"/>
      <c r="HZ323" s="110"/>
      <c r="IA323" s="110"/>
      <c r="IB323" s="110"/>
      <c r="IC323" s="110"/>
      <c r="ID323" s="110"/>
      <c r="IE323" s="110"/>
      <c r="IF323" s="110"/>
      <c r="IG323" s="110"/>
      <c r="IH323" s="110"/>
      <c r="II323" s="110"/>
      <c r="IJ323" s="110"/>
    </row>
    <row r="324" spans="1:244" s="111" customFormat="1" ht="23.25" customHeight="1">
      <c r="A324" s="103" t="s">
        <v>2361</v>
      </c>
      <c r="B324" s="103"/>
      <c r="C324" s="119" t="s">
        <v>2362</v>
      </c>
      <c r="D324" s="139"/>
      <c r="E324" s="62">
        <f>SUM(E325:E327)</f>
        <v>1264600</v>
      </c>
      <c r="F324" s="62">
        <f>SUM(F325:F327)</f>
        <v>0</v>
      </c>
      <c r="G324" s="62">
        <f>SUM(G325:G327)</f>
        <v>0</v>
      </c>
      <c r="H324" s="62">
        <f>SUM(H325:H327)</f>
        <v>0</v>
      </c>
      <c r="HT324" s="110"/>
      <c r="HU324" s="110"/>
      <c r="HV324" s="110"/>
      <c r="HW324" s="110"/>
      <c r="HX324" s="110"/>
      <c r="HY324" s="110"/>
      <c r="HZ324" s="110"/>
      <c r="IA324" s="110"/>
      <c r="IB324" s="110"/>
      <c r="IC324" s="110"/>
      <c r="ID324" s="110"/>
      <c r="IE324" s="110"/>
      <c r="IF324" s="110"/>
      <c r="IG324" s="110"/>
      <c r="IH324" s="110"/>
      <c r="II324" s="110"/>
      <c r="IJ324" s="110"/>
    </row>
    <row r="325" spans="1:8" ht="12.75" customHeight="1" hidden="1">
      <c r="A325" s="101" t="s">
        <v>2396</v>
      </c>
      <c r="B325" s="101"/>
      <c r="C325" s="120" t="s">
        <v>1947</v>
      </c>
      <c r="D325" s="142" t="s">
        <v>139</v>
      </c>
      <c r="E325" s="64">
        <v>510000</v>
      </c>
      <c r="F325" s="64"/>
      <c r="G325" s="64"/>
      <c r="H325" s="64"/>
    </row>
    <row r="326" spans="1:8" ht="12.75" hidden="1">
      <c r="A326" s="101" t="s">
        <v>2397</v>
      </c>
      <c r="B326" s="101"/>
      <c r="C326" s="120" t="s">
        <v>1065</v>
      </c>
      <c r="D326" s="142" t="s">
        <v>1059</v>
      </c>
      <c r="E326" s="64">
        <v>281600</v>
      </c>
      <c r="F326" s="64"/>
      <c r="G326" s="64"/>
      <c r="H326" s="64"/>
    </row>
    <row r="327" spans="1:8" ht="13.5" customHeight="1" hidden="1">
      <c r="A327" s="101" t="s">
        <v>2398</v>
      </c>
      <c r="B327" s="101"/>
      <c r="C327" s="120" t="s">
        <v>1949</v>
      </c>
      <c r="D327" s="102" t="s">
        <v>143</v>
      </c>
      <c r="E327" s="64">
        <v>473000</v>
      </c>
      <c r="F327" s="64"/>
      <c r="G327" s="64"/>
      <c r="H327" s="64"/>
    </row>
    <row r="328" spans="1:244" s="111" customFormat="1" ht="25.5" customHeight="1">
      <c r="A328" s="103" t="s">
        <v>2383</v>
      </c>
      <c r="B328" s="103"/>
      <c r="C328" s="119" t="s">
        <v>2384</v>
      </c>
      <c r="D328" s="139"/>
      <c r="E328" s="62">
        <f aca="true" t="shared" si="13" ref="E328:H329">E329</f>
        <v>595000</v>
      </c>
      <c r="F328" s="62">
        <f t="shared" si="13"/>
        <v>612000</v>
      </c>
      <c r="G328" s="62">
        <f t="shared" si="13"/>
        <v>631000</v>
      </c>
      <c r="H328" s="62">
        <f t="shared" si="13"/>
        <v>650000</v>
      </c>
      <c r="HT328" s="110"/>
      <c r="HU328" s="110"/>
      <c r="HV328" s="110"/>
      <c r="HW328" s="110"/>
      <c r="HX328" s="110"/>
      <c r="HY328" s="110"/>
      <c r="HZ328" s="110"/>
      <c r="IA328" s="110"/>
      <c r="IB328" s="110"/>
      <c r="IC328" s="110"/>
      <c r="ID328" s="110"/>
      <c r="IE328" s="110"/>
      <c r="IF328" s="110"/>
      <c r="IG328" s="110"/>
      <c r="IH328" s="110"/>
      <c r="II328" s="110"/>
      <c r="IJ328" s="110"/>
    </row>
    <row r="329" spans="1:244" s="111" customFormat="1" ht="23.25" customHeight="1">
      <c r="A329" s="103" t="s">
        <v>2385</v>
      </c>
      <c r="B329" s="103"/>
      <c r="C329" s="119" t="s">
        <v>2384</v>
      </c>
      <c r="D329" s="139"/>
      <c r="E329" s="62">
        <f t="shared" si="13"/>
        <v>595000</v>
      </c>
      <c r="F329" s="62">
        <f t="shared" si="13"/>
        <v>612000</v>
      </c>
      <c r="G329" s="62">
        <f t="shared" si="13"/>
        <v>631000</v>
      </c>
      <c r="H329" s="62">
        <f t="shared" si="13"/>
        <v>650000</v>
      </c>
      <c r="HT329" s="110"/>
      <c r="HU329" s="110"/>
      <c r="HV329" s="110"/>
      <c r="HW329" s="110"/>
      <c r="HX329" s="110"/>
      <c r="HY329" s="110"/>
      <c r="HZ329" s="110"/>
      <c r="IA329" s="110"/>
      <c r="IB329" s="110"/>
      <c r="IC329" s="110"/>
      <c r="ID329" s="110"/>
      <c r="IE329" s="110"/>
      <c r="IF329" s="110"/>
      <c r="IG329" s="110"/>
      <c r="IH329" s="110"/>
      <c r="II329" s="110"/>
      <c r="IJ329" s="110"/>
    </row>
    <row r="330" spans="1:244" s="143" customFormat="1" ht="24" customHeight="1">
      <c r="A330" s="103" t="s">
        <v>2386</v>
      </c>
      <c r="B330" s="103"/>
      <c r="C330" s="119" t="s">
        <v>2387</v>
      </c>
      <c r="D330" s="139"/>
      <c r="E330" s="62">
        <f>SUM(E331:E334)</f>
        <v>595000</v>
      </c>
      <c r="F330" s="62">
        <f>SUM(F331:F334)</f>
        <v>612000</v>
      </c>
      <c r="G330" s="62">
        <f>SUM(G331:G334)</f>
        <v>631000</v>
      </c>
      <c r="H330" s="62">
        <f>SUM(H331:H334)</f>
        <v>650000</v>
      </c>
      <c r="HT330" s="141"/>
      <c r="HU330" s="141"/>
      <c r="HV330" s="141"/>
      <c r="HW330" s="141"/>
      <c r="HX330" s="141"/>
      <c r="HY330" s="141"/>
      <c r="HZ330" s="141"/>
      <c r="IA330" s="141"/>
      <c r="IB330" s="141"/>
      <c r="IC330" s="141"/>
      <c r="ID330" s="141"/>
      <c r="IE330" s="141"/>
      <c r="IF330" s="141"/>
      <c r="IG330" s="141"/>
      <c r="IH330" s="141"/>
      <c r="II330" s="141"/>
      <c r="IJ330" s="141"/>
    </row>
    <row r="331" spans="1:227" s="141" customFormat="1" ht="17.25" customHeight="1" hidden="1">
      <c r="A331" s="101" t="s">
        <v>2388</v>
      </c>
      <c r="B331" s="101"/>
      <c r="C331" s="120" t="s">
        <v>2389</v>
      </c>
      <c r="D331" s="142" t="s">
        <v>87</v>
      </c>
      <c r="E331" s="64">
        <v>357000</v>
      </c>
      <c r="F331" s="64">
        <v>367200</v>
      </c>
      <c r="G331" s="64">
        <v>378600</v>
      </c>
      <c r="H331" s="64">
        <v>390000</v>
      </c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143"/>
      <c r="AP331" s="143"/>
      <c r="AQ331" s="143"/>
      <c r="AR331" s="143"/>
      <c r="AS331" s="143"/>
      <c r="AT331" s="143"/>
      <c r="AU331" s="143"/>
      <c r="AV331" s="143"/>
      <c r="AW331" s="143"/>
      <c r="AX331" s="143"/>
      <c r="AY331" s="143"/>
      <c r="AZ331" s="143"/>
      <c r="BA331" s="143"/>
      <c r="BB331" s="143"/>
      <c r="BC331" s="143"/>
      <c r="BD331" s="143"/>
      <c r="BE331" s="143"/>
      <c r="BF331" s="143"/>
      <c r="BG331" s="143"/>
      <c r="BH331" s="143"/>
      <c r="BI331" s="143"/>
      <c r="BJ331" s="143"/>
      <c r="BK331" s="143"/>
      <c r="BL331" s="143"/>
      <c r="BM331" s="143"/>
      <c r="BN331" s="143"/>
      <c r="BO331" s="143"/>
      <c r="BP331" s="143"/>
      <c r="BQ331" s="143"/>
      <c r="BR331" s="143"/>
      <c r="BS331" s="143"/>
      <c r="BT331" s="143"/>
      <c r="BU331" s="143"/>
      <c r="BV331" s="143"/>
      <c r="BW331" s="143"/>
      <c r="BX331" s="143"/>
      <c r="BY331" s="143"/>
      <c r="BZ331" s="143"/>
      <c r="CA331" s="143"/>
      <c r="CB331" s="143"/>
      <c r="CC331" s="143"/>
      <c r="CD331" s="143"/>
      <c r="CE331" s="143"/>
      <c r="CF331" s="143"/>
      <c r="CG331" s="143"/>
      <c r="CH331" s="143"/>
      <c r="CI331" s="143"/>
      <c r="CJ331" s="143"/>
      <c r="CK331" s="143"/>
      <c r="CL331" s="143"/>
      <c r="CM331" s="143"/>
      <c r="CN331" s="143"/>
      <c r="CO331" s="143"/>
      <c r="CP331" s="143"/>
      <c r="CQ331" s="143"/>
      <c r="CR331" s="143"/>
      <c r="CS331" s="143"/>
      <c r="CT331" s="143"/>
      <c r="CU331" s="143"/>
      <c r="CV331" s="143"/>
      <c r="CW331" s="143"/>
      <c r="CX331" s="143"/>
      <c r="CY331" s="143"/>
      <c r="CZ331" s="143"/>
      <c r="DA331" s="143"/>
      <c r="DB331" s="143"/>
      <c r="DC331" s="143"/>
      <c r="DD331" s="143"/>
      <c r="DE331" s="143"/>
      <c r="DF331" s="143"/>
      <c r="DG331" s="143"/>
      <c r="DH331" s="143"/>
      <c r="DI331" s="143"/>
      <c r="DJ331" s="143"/>
      <c r="DK331" s="143"/>
      <c r="DL331" s="143"/>
      <c r="DM331" s="143"/>
      <c r="DN331" s="143"/>
      <c r="DO331" s="143"/>
      <c r="DP331" s="143"/>
      <c r="DQ331" s="143"/>
      <c r="DR331" s="143"/>
      <c r="DS331" s="143"/>
      <c r="DT331" s="143"/>
      <c r="DU331" s="143"/>
      <c r="DV331" s="143"/>
      <c r="DW331" s="143"/>
      <c r="DX331" s="143"/>
      <c r="DY331" s="143"/>
      <c r="DZ331" s="143"/>
      <c r="EA331" s="143"/>
      <c r="EB331" s="143"/>
      <c r="EC331" s="143"/>
      <c r="ED331" s="143"/>
      <c r="EE331" s="143"/>
      <c r="EF331" s="143"/>
      <c r="EG331" s="143"/>
      <c r="EH331" s="143"/>
      <c r="EI331" s="143"/>
      <c r="EJ331" s="143"/>
      <c r="EK331" s="143"/>
      <c r="EL331" s="143"/>
      <c r="EM331" s="143"/>
      <c r="EN331" s="143"/>
      <c r="EO331" s="143"/>
      <c r="EP331" s="143"/>
      <c r="EQ331" s="143"/>
      <c r="ER331" s="143"/>
      <c r="ES331" s="143"/>
      <c r="ET331" s="143"/>
      <c r="EU331" s="143"/>
      <c r="EV331" s="143"/>
      <c r="EW331" s="143"/>
      <c r="EX331" s="143"/>
      <c r="EY331" s="143"/>
      <c r="EZ331" s="143"/>
      <c r="FA331" s="143"/>
      <c r="FB331" s="143"/>
      <c r="FC331" s="143"/>
      <c r="FD331" s="143"/>
      <c r="FE331" s="143"/>
      <c r="FF331" s="143"/>
      <c r="FG331" s="143"/>
      <c r="FH331" s="143"/>
      <c r="FI331" s="143"/>
      <c r="FJ331" s="143"/>
      <c r="FK331" s="143"/>
      <c r="FL331" s="143"/>
      <c r="FM331" s="143"/>
      <c r="FN331" s="143"/>
      <c r="FO331" s="143"/>
      <c r="FP331" s="143"/>
      <c r="FQ331" s="143"/>
      <c r="FR331" s="143"/>
      <c r="FS331" s="143"/>
      <c r="FT331" s="143"/>
      <c r="FU331" s="143"/>
      <c r="FV331" s="143"/>
      <c r="FW331" s="143"/>
      <c r="FX331" s="143"/>
      <c r="FY331" s="143"/>
      <c r="FZ331" s="143"/>
      <c r="GA331" s="143"/>
      <c r="GB331" s="143"/>
      <c r="GC331" s="143"/>
      <c r="GD331" s="143"/>
      <c r="GE331" s="143"/>
      <c r="GF331" s="143"/>
      <c r="GG331" s="143"/>
      <c r="GH331" s="143"/>
      <c r="GI331" s="143"/>
      <c r="GJ331" s="143"/>
      <c r="GK331" s="143"/>
      <c r="GL331" s="143"/>
      <c r="GM331" s="143"/>
      <c r="GN331" s="143"/>
      <c r="GO331" s="143"/>
      <c r="GP331" s="143"/>
      <c r="GQ331" s="143"/>
      <c r="GR331" s="143"/>
      <c r="GS331" s="143"/>
      <c r="GT331" s="143"/>
      <c r="GU331" s="143"/>
      <c r="GV331" s="143"/>
      <c r="GW331" s="143"/>
      <c r="GX331" s="143"/>
      <c r="GY331" s="143"/>
      <c r="GZ331" s="143"/>
      <c r="HA331" s="143"/>
      <c r="HB331" s="143"/>
      <c r="HC331" s="143"/>
      <c r="HD331" s="143"/>
      <c r="HE331" s="143"/>
      <c r="HF331" s="143"/>
      <c r="HG331" s="143"/>
      <c r="HH331" s="143"/>
      <c r="HI331" s="143"/>
      <c r="HJ331" s="143"/>
      <c r="HK331" s="143"/>
      <c r="HL331" s="143"/>
      <c r="HM331" s="143"/>
      <c r="HN331" s="143"/>
      <c r="HO331" s="143"/>
      <c r="HP331" s="143"/>
      <c r="HQ331" s="143"/>
      <c r="HR331" s="143"/>
      <c r="HS331" s="143"/>
    </row>
    <row r="332" spans="1:227" s="141" customFormat="1" ht="18" customHeight="1" hidden="1">
      <c r="A332" s="101" t="s">
        <v>2390</v>
      </c>
      <c r="B332" s="101"/>
      <c r="C332" s="120" t="s">
        <v>2391</v>
      </c>
      <c r="D332" s="142" t="s">
        <v>88</v>
      </c>
      <c r="E332" s="64">
        <v>29750</v>
      </c>
      <c r="F332" s="64">
        <v>30600</v>
      </c>
      <c r="G332" s="64">
        <v>31550</v>
      </c>
      <c r="H332" s="64">
        <v>32500</v>
      </c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143"/>
      <c r="AP332" s="143"/>
      <c r="AQ332" s="143"/>
      <c r="AR332" s="143"/>
      <c r="AS332" s="143"/>
      <c r="AT332" s="143"/>
      <c r="AU332" s="143"/>
      <c r="AV332" s="143"/>
      <c r="AW332" s="143"/>
      <c r="AX332" s="143"/>
      <c r="AY332" s="143"/>
      <c r="AZ332" s="143"/>
      <c r="BA332" s="143"/>
      <c r="BB332" s="143"/>
      <c r="BC332" s="143"/>
      <c r="BD332" s="143"/>
      <c r="BE332" s="143"/>
      <c r="BF332" s="143"/>
      <c r="BG332" s="143"/>
      <c r="BH332" s="143"/>
      <c r="BI332" s="143"/>
      <c r="BJ332" s="143"/>
      <c r="BK332" s="143"/>
      <c r="BL332" s="143"/>
      <c r="BM332" s="143"/>
      <c r="BN332" s="143"/>
      <c r="BO332" s="143"/>
      <c r="BP332" s="143"/>
      <c r="BQ332" s="143"/>
      <c r="BR332" s="143"/>
      <c r="BS332" s="143"/>
      <c r="BT332" s="143"/>
      <c r="BU332" s="143"/>
      <c r="BV332" s="143"/>
      <c r="BW332" s="143"/>
      <c r="BX332" s="143"/>
      <c r="BY332" s="143"/>
      <c r="BZ332" s="143"/>
      <c r="CA332" s="143"/>
      <c r="CB332" s="143"/>
      <c r="CC332" s="143"/>
      <c r="CD332" s="143"/>
      <c r="CE332" s="143"/>
      <c r="CF332" s="143"/>
      <c r="CG332" s="143"/>
      <c r="CH332" s="143"/>
      <c r="CI332" s="143"/>
      <c r="CJ332" s="143"/>
      <c r="CK332" s="143"/>
      <c r="CL332" s="143"/>
      <c r="CM332" s="143"/>
      <c r="CN332" s="143"/>
      <c r="CO332" s="143"/>
      <c r="CP332" s="143"/>
      <c r="CQ332" s="143"/>
      <c r="CR332" s="143"/>
      <c r="CS332" s="143"/>
      <c r="CT332" s="143"/>
      <c r="CU332" s="143"/>
      <c r="CV332" s="143"/>
      <c r="CW332" s="143"/>
      <c r="CX332" s="143"/>
      <c r="CY332" s="143"/>
      <c r="CZ332" s="143"/>
      <c r="DA332" s="143"/>
      <c r="DB332" s="143"/>
      <c r="DC332" s="143"/>
      <c r="DD332" s="143"/>
      <c r="DE332" s="143"/>
      <c r="DF332" s="143"/>
      <c r="DG332" s="143"/>
      <c r="DH332" s="143"/>
      <c r="DI332" s="143"/>
      <c r="DJ332" s="143"/>
      <c r="DK332" s="143"/>
      <c r="DL332" s="143"/>
      <c r="DM332" s="143"/>
      <c r="DN332" s="143"/>
      <c r="DO332" s="143"/>
      <c r="DP332" s="143"/>
      <c r="DQ332" s="143"/>
      <c r="DR332" s="143"/>
      <c r="DS332" s="143"/>
      <c r="DT332" s="143"/>
      <c r="DU332" s="143"/>
      <c r="DV332" s="143"/>
      <c r="DW332" s="143"/>
      <c r="DX332" s="143"/>
      <c r="DY332" s="143"/>
      <c r="DZ332" s="143"/>
      <c r="EA332" s="143"/>
      <c r="EB332" s="143"/>
      <c r="EC332" s="143"/>
      <c r="ED332" s="143"/>
      <c r="EE332" s="143"/>
      <c r="EF332" s="143"/>
      <c r="EG332" s="143"/>
      <c r="EH332" s="143"/>
      <c r="EI332" s="143"/>
      <c r="EJ332" s="143"/>
      <c r="EK332" s="143"/>
      <c r="EL332" s="143"/>
      <c r="EM332" s="143"/>
      <c r="EN332" s="143"/>
      <c r="EO332" s="143"/>
      <c r="EP332" s="143"/>
      <c r="EQ332" s="143"/>
      <c r="ER332" s="143"/>
      <c r="ES332" s="143"/>
      <c r="ET332" s="143"/>
      <c r="EU332" s="143"/>
      <c r="EV332" s="143"/>
      <c r="EW332" s="143"/>
      <c r="EX332" s="143"/>
      <c r="EY332" s="143"/>
      <c r="EZ332" s="143"/>
      <c r="FA332" s="143"/>
      <c r="FB332" s="143"/>
      <c r="FC332" s="143"/>
      <c r="FD332" s="143"/>
      <c r="FE332" s="143"/>
      <c r="FF332" s="143"/>
      <c r="FG332" s="143"/>
      <c r="FH332" s="143"/>
      <c r="FI332" s="143"/>
      <c r="FJ332" s="143"/>
      <c r="FK332" s="143"/>
      <c r="FL332" s="143"/>
      <c r="FM332" s="143"/>
      <c r="FN332" s="143"/>
      <c r="FO332" s="143"/>
      <c r="FP332" s="143"/>
      <c r="FQ332" s="143"/>
      <c r="FR332" s="143"/>
      <c r="FS332" s="143"/>
      <c r="FT332" s="143"/>
      <c r="FU332" s="143"/>
      <c r="FV332" s="143"/>
      <c r="FW332" s="143"/>
      <c r="FX332" s="143"/>
      <c r="FY332" s="143"/>
      <c r="FZ332" s="143"/>
      <c r="GA332" s="143"/>
      <c r="GB332" s="143"/>
      <c r="GC332" s="143"/>
      <c r="GD332" s="143"/>
      <c r="GE332" s="143"/>
      <c r="GF332" s="143"/>
      <c r="GG332" s="143"/>
      <c r="GH332" s="143"/>
      <c r="GI332" s="143"/>
      <c r="GJ332" s="143"/>
      <c r="GK332" s="143"/>
      <c r="GL332" s="143"/>
      <c r="GM332" s="143"/>
      <c r="GN332" s="143"/>
      <c r="GO332" s="143"/>
      <c r="GP332" s="143"/>
      <c r="GQ332" s="143"/>
      <c r="GR332" s="143"/>
      <c r="GS332" s="143"/>
      <c r="GT332" s="143"/>
      <c r="GU332" s="143"/>
      <c r="GV332" s="143"/>
      <c r="GW332" s="143"/>
      <c r="GX332" s="143"/>
      <c r="GY332" s="143"/>
      <c r="GZ332" s="143"/>
      <c r="HA332" s="143"/>
      <c r="HB332" s="143"/>
      <c r="HC332" s="143"/>
      <c r="HD332" s="143"/>
      <c r="HE332" s="143"/>
      <c r="HF332" s="143"/>
      <c r="HG332" s="143"/>
      <c r="HH332" s="143"/>
      <c r="HI332" s="143"/>
      <c r="HJ332" s="143"/>
      <c r="HK332" s="143"/>
      <c r="HL332" s="143"/>
      <c r="HM332" s="143"/>
      <c r="HN332" s="143"/>
      <c r="HO332" s="143"/>
      <c r="HP332" s="143"/>
      <c r="HQ332" s="143"/>
      <c r="HR332" s="143"/>
      <c r="HS332" s="143"/>
    </row>
    <row r="333" spans="1:227" s="141" customFormat="1" ht="18" hidden="1">
      <c r="A333" s="101" t="s">
        <v>2392</v>
      </c>
      <c r="B333" s="101"/>
      <c r="C333" s="120" t="s">
        <v>2393</v>
      </c>
      <c r="D333" s="102" t="s">
        <v>89</v>
      </c>
      <c r="E333" s="64">
        <v>89250</v>
      </c>
      <c r="F333" s="64">
        <v>91800</v>
      </c>
      <c r="G333" s="64">
        <v>94650</v>
      </c>
      <c r="H333" s="64">
        <v>97500</v>
      </c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143"/>
      <c r="AP333" s="143"/>
      <c r="AQ333" s="143"/>
      <c r="AR333" s="143"/>
      <c r="AS333" s="143"/>
      <c r="AT333" s="143"/>
      <c r="AU333" s="143"/>
      <c r="AV333" s="143"/>
      <c r="AW333" s="143"/>
      <c r="AX333" s="143"/>
      <c r="AY333" s="143"/>
      <c r="AZ333" s="143"/>
      <c r="BA333" s="143"/>
      <c r="BB333" s="143"/>
      <c r="BC333" s="143"/>
      <c r="BD333" s="143"/>
      <c r="BE333" s="143"/>
      <c r="BF333" s="143"/>
      <c r="BG333" s="143"/>
      <c r="BH333" s="143"/>
      <c r="BI333" s="143"/>
      <c r="BJ333" s="143"/>
      <c r="BK333" s="143"/>
      <c r="BL333" s="143"/>
      <c r="BM333" s="143"/>
      <c r="BN333" s="143"/>
      <c r="BO333" s="143"/>
      <c r="BP333" s="143"/>
      <c r="BQ333" s="143"/>
      <c r="BR333" s="143"/>
      <c r="BS333" s="143"/>
      <c r="BT333" s="143"/>
      <c r="BU333" s="143"/>
      <c r="BV333" s="143"/>
      <c r="BW333" s="143"/>
      <c r="BX333" s="143"/>
      <c r="BY333" s="143"/>
      <c r="BZ333" s="143"/>
      <c r="CA333" s="143"/>
      <c r="CB333" s="143"/>
      <c r="CC333" s="143"/>
      <c r="CD333" s="143"/>
      <c r="CE333" s="143"/>
      <c r="CF333" s="143"/>
      <c r="CG333" s="143"/>
      <c r="CH333" s="143"/>
      <c r="CI333" s="143"/>
      <c r="CJ333" s="143"/>
      <c r="CK333" s="143"/>
      <c r="CL333" s="143"/>
      <c r="CM333" s="143"/>
      <c r="CN333" s="143"/>
      <c r="CO333" s="143"/>
      <c r="CP333" s="143"/>
      <c r="CQ333" s="143"/>
      <c r="CR333" s="143"/>
      <c r="CS333" s="143"/>
      <c r="CT333" s="143"/>
      <c r="CU333" s="143"/>
      <c r="CV333" s="143"/>
      <c r="CW333" s="143"/>
      <c r="CX333" s="143"/>
      <c r="CY333" s="143"/>
      <c r="CZ333" s="143"/>
      <c r="DA333" s="143"/>
      <c r="DB333" s="143"/>
      <c r="DC333" s="143"/>
      <c r="DD333" s="143"/>
      <c r="DE333" s="143"/>
      <c r="DF333" s="143"/>
      <c r="DG333" s="143"/>
      <c r="DH333" s="143"/>
      <c r="DI333" s="143"/>
      <c r="DJ333" s="143"/>
      <c r="DK333" s="143"/>
      <c r="DL333" s="143"/>
      <c r="DM333" s="143"/>
      <c r="DN333" s="143"/>
      <c r="DO333" s="143"/>
      <c r="DP333" s="143"/>
      <c r="DQ333" s="143"/>
      <c r="DR333" s="143"/>
      <c r="DS333" s="143"/>
      <c r="DT333" s="143"/>
      <c r="DU333" s="143"/>
      <c r="DV333" s="143"/>
      <c r="DW333" s="143"/>
      <c r="DX333" s="143"/>
      <c r="DY333" s="143"/>
      <c r="DZ333" s="143"/>
      <c r="EA333" s="143"/>
      <c r="EB333" s="143"/>
      <c r="EC333" s="143"/>
      <c r="ED333" s="143"/>
      <c r="EE333" s="143"/>
      <c r="EF333" s="143"/>
      <c r="EG333" s="143"/>
      <c r="EH333" s="143"/>
      <c r="EI333" s="143"/>
      <c r="EJ333" s="143"/>
      <c r="EK333" s="143"/>
      <c r="EL333" s="143"/>
      <c r="EM333" s="143"/>
      <c r="EN333" s="143"/>
      <c r="EO333" s="143"/>
      <c r="EP333" s="143"/>
      <c r="EQ333" s="143"/>
      <c r="ER333" s="143"/>
      <c r="ES333" s="143"/>
      <c r="ET333" s="143"/>
      <c r="EU333" s="143"/>
      <c r="EV333" s="143"/>
      <c r="EW333" s="143"/>
      <c r="EX333" s="143"/>
      <c r="EY333" s="143"/>
      <c r="EZ333" s="143"/>
      <c r="FA333" s="143"/>
      <c r="FB333" s="143"/>
      <c r="FC333" s="143"/>
      <c r="FD333" s="143"/>
      <c r="FE333" s="143"/>
      <c r="FF333" s="143"/>
      <c r="FG333" s="143"/>
      <c r="FH333" s="143"/>
      <c r="FI333" s="143"/>
      <c r="FJ333" s="143"/>
      <c r="FK333" s="143"/>
      <c r="FL333" s="143"/>
      <c r="FM333" s="143"/>
      <c r="FN333" s="143"/>
      <c r="FO333" s="143"/>
      <c r="FP333" s="143"/>
      <c r="FQ333" s="143"/>
      <c r="FR333" s="143"/>
      <c r="FS333" s="143"/>
      <c r="FT333" s="143"/>
      <c r="FU333" s="143"/>
      <c r="FV333" s="143"/>
      <c r="FW333" s="143"/>
      <c r="FX333" s="143"/>
      <c r="FY333" s="143"/>
      <c r="FZ333" s="143"/>
      <c r="GA333" s="143"/>
      <c r="GB333" s="143"/>
      <c r="GC333" s="143"/>
      <c r="GD333" s="143"/>
      <c r="GE333" s="143"/>
      <c r="GF333" s="143"/>
      <c r="GG333" s="143"/>
      <c r="GH333" s="143"/>
      <c r="GI333" s="143"/>
      <c r="GJ333" s="143"/>
      <c r="GK333" s="143"/>
      <c r="GL333" s="143"/>
      <c r="GM333" s="143"/>
      <c r="GN333" s="143"/>
      <c r="GO333" s="143"/>
      <c r="GP333" s="143"/>
      <c r="GQ333" s="143"/>
      <c r="GR333" s="143"/>
      <c r="GS333" s="143"/>
      <c r="GT333" s="143"/>
      <c r="GU333" s="143"/>
      <c r="GV333" s="143"/>
      <c r="GW333" s="143"/>
      <c r="GX333" s="143"/>
      <c r="GY333" s="143"/>
      <c r="GZ333" s="143"/>
      <c r="HA333" s="143"/>
      <c r="HB333" s="143"/>
      <c r="HC333" s="143"/>
      <c r="HD333" s="143"/>
      <c r="HE333" s="143"/>
      <c r="HF333" s="143"/>
      <c r="HG333" s="143"/>
      <c r="HH333" s="143"/>
      <c r="HI333" s="143"/>
      <c r="HJ333" s="143"/>
      <c r="HK333" s="143"/>
      <c r="HL333" s="143"/>
      <c r="HM333" s="143"/>
      <c r="HN333" s="143"/>
      <c r="HO333" s="143"/>
      <c r="HP333" s="143"/>
      <c r="HQ333" s="143"/>
      <c r="HR333" s="143"/>
      <c r="HS333" s="143"/>
    </row>
    <row r="334" spans="1:227" s="141" customFormat="1" ht="18" hidden="1">
      <c r="A334" s="101" t="s">
        <v>2394</v>
      </c>
      <c r="B334" s="101"/>
      <c r="C334" s="120" t="s">
        <v>2395</v>
      </c>
      <c r="D334" s="102" t="s">
        <v>96</v>
      </c>
      <c r="E334" s="64">
        <v>119000</v>
      </c>
      <c r="F334" s="64">
        <v>122400</v>
      </c>
      <c r="G334" s="64">
        <v>126200</v>
      </c>
      <c r="H334" s="64">
        <v>130000</v>
      </c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143"/>
      <c r="AP334" s="143"/>
      <c r="AQ334" s="143"/>
      <c r="AR334" s="143"/>
      <c r="AS334" s="143"/>
      <c r="AT334" s="143"/>
      <c r="AU334" s="143"/>
      <c r="AV334" s="143"/>
      <c r="AW334" s="143"/>
      <c r="AX334" s="143"/>
      <c r="AY334" s="143"/>
      <c r="AZ334" s="143"/>
      <c r="BA334" s="143"/>
      <c r="BB334" s="143"/>
      <c r="BC334" s="143"/>
      <c r="BD334" s="143"/>
      <c r="BE334" s="143"/>
      <c r="BF334" s="143"/>
      <c r="BG334" s="143"/>
      <c r="BH334" s="143"/>
      <c r="BI334" s="143"/>
      <c r="BJ334" s="143"/>
      <c r="BK334" s="143"/>
      <c r="BL334" s="143"/>
      <c r="BM334" s="143"/>
      <c r="BN334" s="143"/>
      <c r="BO334" s="143"/>
      <c r="BP334" s="143"/>
      <c r="BQ334" s="143"/>
      <c r="BR334" s="143"/>
      <c r="BS334" s="143"/>
      <c r="BT334" s="143"/>
      <c r="BU334" s="143"/>
      <c r="BV334" s="143"/>
      <c r="BW334" s="143"/>
      <c r="BX334" s="143"/>
      <c r="BY334" s="143"/>
      <c r="BZ334" s="143"/>
      <c r="CA334" s="143"/>
      <c r="CB334" s="143"/>
      <c r="CC334" s="143"/>
      <c r="CD334" s="143"/>
      <c r="CE334" s="143"/>
      <c r="CF334" s="143"/>
      <c r="CG334" s="143"/>
      <c r="CH334" s="143"/>
      <c r="CI334" s="143"/>
      <c r="CJ334" s="143"/>
      <c r="CK334" s="143"/>
      <c r="CL334" s="143"/>
      <c r="CM334" s="143"/>
      <c r="CN334" s="143"/>
      <c r="CO334" s="143"/>
      <c r="CP334" s="143"/>
      <c r="CQ334" s="143"/>
      <c r="CR334" s="143"/>
      <c r="CS334" s="143"/>
      <c r="CT334" s="143"/>
      <c r="CU334" s="143"/>
      <c r="CV334" s="143"/>
      <c r="CW334" s="143"/>
      <c r="CX334" s="143"/>
      <c r="CY334" s="143"/>
      <c r="CZ334" s="143"/>
      <c r="DA334" s="143"/>
      <c r="DB334" s="143"/>
      <c r="DC334" s="143"/>
      <c r="DD334" s="143"/>
      <c r="DE334" s="143"/>
      <c r="DF334" s="143"/>
      <c r="DG334" s="143"/>
      <c r="DH334" s="143"/>
      <c r="DI334" s="143"/>
      <c r="DJ334" s="143"/>
      <c r="DK334" s="143"/>
      <c r="DL334" s="143"/>
      <c r="DM334" s="143"/>
      <c r="DN334" s="143"/>
      <c r="DO334" s="143"/>
      <c r="DP334" s="143"/>
      <c r="DQ334" s="143"/>
      <c r="DR334" s="143"/>
      <c r="DS334" s="143"/>
      <c r="DT334" s="143"/>
      <c r="DU334" s="143"/>
      <c r="DV334" s="143"/>
      <c r="DW334" s="143"/>
      <c r="DX334" s="143"/>
      <c r="DY334" s="143"/>
      <c r="DZ334" s="143"/>
      <c r="EA334" s="143"/>
      <c r="EB334" s="143"/>
      <c r="EC334" s="143"/>
      <c r="ED334" s="143"/>
      <c r="EE334" s="143"/>
      <c r="EF334" s="143"/>
      <c r="EG334" s="143"/>
      <c r="EH334" s="143"/>
      <c r="EI334" s="143"/>
      <c r="EJ334" s="143"/>
      <c r="EK334" s="143"/>
      <c r="EL334" s="143"/>
      <c r="EM334" s="143"/>
      <c r="EN334" s="143"/>
      <c r="EO334" s="143"/>
      <c r="EP334" s="143"/>
      <c r="EQ334" s="143"/>
      <c r="ER334" s="143"/>
      <c r="ES334" s="143"/>
      <c r="ET334" s="143"/>
      <c r="EU334" s="143"/>
      <c r="EV334" s="143"/>
      <c r="EW334" s="143"/>
      <c r="EX334" s="143"/>
      <c r="EY334" s="143"/>
      <c r="EZ334" s="143"/>
      <c r="FA334" s="143"/>
      <c r="FB334" s="143"/>
      <c r="FC334" s="143"/>
      <c r="FD334" s="143"/>
      <c r="FE334" s="143"/>
      <c r="FF334" s="143"/>
      <c r="FG334" s="143"/>
      <c r="FH334" s="143"/>
      <c r="FI334" s="143"/>
      <c r="FJ334" s="143"/>
      <c r="FK334" s="143"/>
      <c r="FL334" s="143"/>
      <c r="FM334" s="143"/>
      <c r="FN334" s="143"/>
      <c r="FO334" s="143"/>
      <c r="FP334" s="143"/>
      <c r="FQ334" s="143"/>
      <c r="FR334" s="143"/>
      <c r="FS334" s="143"/>
      <c r="FT334" s="143"/>
      <c r="FU334" s="143"/>
      <c r="FV334" s="143"/>
      <c r="FW334" s="143"/>
      <c r="FX334" s="143"/>
      <c r="FY334" s="143"/>
      <c r="FZ334" s="143"/>
      <c r="GA334" s="143"/>
      <c r="GB334" s="143"/>
      <c r="GC334" s="143"/>
      <c r="GD334" s="143"/>
      <c r="GE334" s="143"/>
      <c r="GF334" s="143"/>
      <c r="GG334" s="143"/>
      <c r="GH334" s="143"/>
      <c r="GI334" s="143"/>
      <c r="GJ334" s="143"/>
      <c r="GK334" s="143"/>
      <c r="GL334" s="143"/>
      <c r="GM334" s="143"/>
      <c r="GN334" s="143"/>
      <c r="GO334" s="143"/>
      <c r="GP334" s="143"/>
      <c r="GQ334" s="143"/>
      <c r="GR334" s="143"/>
      <c r="GS334" s="143"/>
      <c r="GT334" s="143"/>
      <c r="GU334" s="143"/>
      <c r="GV334" s="143"/>
      <c r="GW334" s="143"/>
      <c r="GX334" s="143"/>
      <c r="GY334" s="143"/>
      <c r="GZ334" s="143"/>
      <c r="HA334" s="143"/>
      <c r="HB334" s="143"/>
      <c r="HC334" s="143"/>
      <c r="HD334" s="143"/>
      <c r="HE334" s="143"/>
      <c r="HF334" s="143"/>
      <c r="HG334" s="143"/>
      <c r="HH334" s="143"/>
      <c r="HI334" s="143"/>
      <c r="HJ334" s="143"/>
      <c r="HK334" s="143"/>
      <c r="HL334" s="143"/>
      <c r="HM334" s="143"/>
      <c r="HN334" s="143"/>
      <c r="HO334" s="143"/>
      <c r="HP334" s="143"/>
      <c r="HQ334" s="143"/>
      <c r="HR334" s="143"/>
      <c r="HS334" s="143"/>
    </row>
    <row r="335" spans="1:227" ht="12.75">
      <c r="A335" s="103" t="s">
        <v>2399</v>
      </c>
      <c r="B335" s="103"/>
      <c r="C335" s="119" t="s">
        <v>2400</v>
      </c>
      <c r="D335" s="139"/>
      <c r="E335" s="62">
        <f>E336</f>
        <v>256500</v>
      </c>
      <c r="F335" s="62">
        <f aca="true" t="shared" si="14" ref="F335:H337">F336</f>
        <v>264000</v>
      </c>
      <c r="G335" s="62">
        <f t="shared" si="14"/>
        <v>272000</v>
      </c>
      <c r="H335" s="62">
        <f t="shared" si="14"/>
        <v>280000</v>
      </c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/>
      <c r="AF335" s="110"/>
      <c r="AG335" s="110"/>
      <c r="AH335" s="110"/>
      <c r="AI335" s="110"/>
      <c r="AJ335" s="110"/>
      <c r="AK335" s="110"/>
      <c r="AL335" s="110"/>
      <c r="AM335" s="110"/>
      <c r="AN335" s="110"/>
      <c r="AO335" s="110"/>
      <c r="AP335" s="110"/>
      <c r="AQ335" s="110"/>
      <c r="AR335" s="110"/>
      <c r="AS335" s="110"/>
      <c r="AT335" s="110"/>
      <c r="AU335" s="110"/>
      <c r="AV335" s="110"/>
      <c r="AW335" s="110"/>
      <c r="AX335" s="110"/>
      <c r="AY335" s="110"/>
      <c r="AZ335" s="110"/>
      <c r="BA335" s="110"/>
      <c r="BB335" s="110"/>
      <c r="BC335" s="110"/>
      <c r="BD335" s="110"/>
      <c r="BE335" s="110"/>
      <c r="BF335" s="110"/>
      <c r="BG335" s="110"/>
      <c r="BH335" s="110"/>
      <c r="BI335" s="110"/>
      <c r="BJ335" s="110"/>
      <c r="BK335" s="110"/>
      <c r="BL335" s="110"/>
      <c r="BM335" s="110"/>
      <c r="BN335" s="110"/>
      <c r="BO335" s="110"/>
      <c r="BP335" s="110"/>
      <c r="BQ335" s="110"/>
      <c r="BR335" s="110"/>
      <c r="BS335" s="110"/>
      <c r="BT335" s="110"/>
      <c r="BU335" s="110"/>
      <c r="BV335" s="110"/>
      <c r="BW335" s="110"/>
      <c r="BX335" s="110"/>
      <c r="BY335" s="110"/>
      <c r="BZ335" s="110"/>
      <c r="CA335" s="110"/>
      <c r="CB335" s="110"/>
      <c r="CC335" s="110"/>
      <c r="CD335" s="110"/>
      <c r="CE335" s="110"/>
      <c r="CF335" s="110"/>
      <c r="CG335" s="110"/>
      <c r="CH335" s="110"/>
      <c r="CI335" s="110"/>
      <c r="CJ335" s="110"/>
      <c r="CK335" s="110"/>
      <c r="CL335" s="110"/>
      <c r="CM335" s="110"/>
      <c r="CN335" s="110"/>
      <c r="CO335" s="110"/>
      <c r="CP335" s="110"/>
      <c r="CQ335" s="110"/>
      <c r="CR335" s="110"/>
      <c r="CS335" s="110"/>
      <c r="CT335" s="110"/>
      <c r="CU335" s="110"/>
      <c r="CV335" s="110"/>
      <c r="CW335" s="110"/>
      <c r="CX335" s="110"/>
      <c r="CY335" s="110"/>
      <c r="CZ335" s="110"/>
      <c r="DA335" s="110"/>
      <c r="DB335" s="110"/>
      <c r="DC335" s="110"/>
      <c r="DD335" s="110"/>
      <c r="DE335" s="110"/>
      <c r="DF335" s="110"/>
      <c r="DG335" s="110"/>
      <c r="DH335" s="110"/>
      <c r="DI335" s="110"/>
      <c r="DJ335" s="110"/>
      <c r="DK335" s="110"/>
      <c r="DL335" s="110"/>
      <c r="DM335" s="110"/>
      <c r="DN335" s="110"/>
      <c r="DO335" s="110"/>
      <c r="DP335" s="110"/>
      <c r="DQ335" s="110"/>
      <c r="DR335" s="110"/>
      <c r="DS335" s="110"/>
      <c r="DT335" s="110"/>
      <c r="DU335" s="110"/>
      <c r="DV335" s="110"/>
      <c r="DW335" s="110"/>
      <c r="DX335" s="110"/>
      <c r="DY335" s="110"/>
      <c r="DZ335" s="110"/>
      <c r="EA335" s="110"/>
      <c r="EB335" s="110"/>
      <c r="EC335" s="110"/>
      <c r="ED335" s="110"/>
      <c r="EE335" s="110"/>
      <c r="EF335" s="110"/>
      <c r="EG335" s="110"/>
      <c r="EH335" s="110"/>
      <c r="EI335" s="110"/>
      <c r="EJ335" s="110"/>
      <c r="EK335" s="110"/>
      <c r="EL335" s="110"/>
      <c r="EM335" s="110"/>
      <c r="EN335" s="110"/>
      <c r="EO335" s="110"/>
      <c r="EP335" s="110"/>
      <c r="EQ335" s="110"/>
      <c r="ER335" s="110"/>
      <c r="ES335" s="110"/>
      <c r="ET335" s="110"/>
      <c r="EU335" s="110"/>
      <c r="EV335" s="110"/>
      <c r="EW335" s="110"/>
      <c r="EX335" s="110"/>
      <c r="EY335" s="110"/>
      <c r="EZ335" s="110"/>
      <c r="FA335" s="110"/>
      <c r="FB335" s="110"/>
      <c r="FC335" s="110"/>
      <c r="FD335" s="110"/>
      <c r="FE335" s="110"/>
      <c r="FF335" s="110"/>
      <c r="FG335" s="110"/>
      <c r="FH335" s="110"/>
      <c r="FI335" s="110"/>
      <c r="FJ335" s="110"/>
      <c r="FK335" s="110"/>
      <c r="FL335" s="110"/>
      <c r="FM335" s="110"/>
      <c r="FN335" s="110"/>
      <c r="FO335" s="110"/>
      <c r="FP335" s="110"/>
      <c r="FQ335" s="110"/>
      <c r="FR335" s="110"/>
      <c r="FS335" s="110"/>
      <c r="FT335" s="110"/>
      <c r="FU335" s="110"/>
      <c r="FV335" s="110"/>
      <c r="FW335" s="110"/>
      <c r="FX335" s="110"/>
      <c r="FY335" s="110"/>
      <c r="FZ335" s="110"/>
      <c r="GA335" s="110"/>
      <c r="GB335" s="110"/>
      <c r="GC335" s="110"/>
      <c r="GD335" s="110"/>
      <c r="GE335" s="110"/>
      <c r="GF335" s="110"/>
      <c r="GG335" s="110"/>
      <c r="GH335" s="110"/>
      <c r="GI335" s="110"/>
      <c r="GJ335" s="110"/>
      <c r="GK335" s="110"/>
      <c r="GL335" s="110"/>
      <c r="GM335" s="110"/>
      <c r="GN335" s="110"/>
      <c r="GO335" s="110"/>
      <c r="GP335" s="110"/>
      <c r="GQ335" s="110"/>
      <c r="GR335" s="110"/>
      <c r="GS335" s="110"/>
      <c r="GT335" s="110"/>
      <c r="GU335" s="110"/>
      <c r="GV335" s="110"/>
      <c r="GW335" s="110"/>
      <c r="GX335" s="110"/>
      <c r="GY335" s="110"/>
      <c r="GZ335" s="110"/>
      <c r="HA335" s="110"/>
      <c r="HB335" s="110"/>
      <c r="HC335" s="110"/>
      <c r="HD335" s="110"/>
      <c r="HE335" s="110"/>
      <c r="HF335" s="110"/>
      <c r="HG335" s="110"/>
      <c r="HH335" s="110"/>
      <c r="HI335" s="110"/>
      <c r="HJ335" s="110"/>
      <c r="HK335" s="110"/>
      <c r="HL335" s="110"/>
      <c r="HM335" s="110"/>
      <c r="HN335" s="110"/>
      <c r="HO335" s="110"/>
      <c r="HP335" s="110"/>
      <c r="HQ335" s="110"/>
      <c r="HR335" s="110"/>
      <c r="HS335" s="110"/>
    </row>
    <row r="336" spans="1:227" ht="12.75">
      <c r="A336" s="103" t="s">
        <v>2401</v>
      </c>
      <c r="B336" s="103"/>
      <c r="C336" s="119" t="s">
        <v>2400</v>
      </c>
      <c r="D336" s="139"/>
      <c r="E336" s="62">
        <f>E337</f>
        <v>256500</v>
      </c>
      <c r="F336" s="62">
        <f t="shared" si="14"/>
        <v>264000</v>
      </c>
      <c r="G336" s="62">
        <f t="shared" si="14"/>
        <v>272000</v>
      </c>
      <c r="H336" s="62">
        <f t="shared" si="14"/>
        <v>280000</v>
      </c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0"/>
      <c r="AP336" s="110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0"/>
      <c r="BB336" s="110"/>
      <c r="BC336" s="110"/>
      <c r="BD336" s="110"/>
      <c r="BE336" s="110"/>
      <c r="BF336" s="110"/>
      <c r="BG336" s="110"/>
      <c r="BH336" s="110"/>
      <c r="BI336" s="110"/>
      <c r="BJ336" s="110"/>
      <c r="BK336" s="110"/>
      <c r="BL336" s="110"/>
      <c r="BM336" s="110"/>
      <c r="BN336" s="110"/>
      <c r="BO336" s="110"/>
      <c r="BP336" s="110"/>
      <c r="BQ336" s="110"/>
      <c r="BR336" s="110"/>
      <c r="BS336" s="110"/>
      <c r="BT336" s="110"/>
      <c r="BU336" s="110"/>
      <c r="BV336" s="110"/>
      <c r="BW336" s="110"/>
      <c r="BX336" s="110"/>
      <c r="BY336" s="110"/>
      <c r="BZ336" s="110"/>
      <c r="CA336" s="110"/>
      <c r="CB336" s="110"/>
      <c r="CC336" s="110"/>
      <c r="CD336" s="110"/>
      <c r="CE336" s="110"/>
      <c r="CF336" s="110"/>
      <c r="CG336" s="110"/>
      <c r="CH336" s="110"/>
      <c r="CI336" s="110"/>
      <c r="CJ336" s="110"/>
      <c r="CK336" s="110"/>
      <c r="CL336" s="110"/>
      <c r="CM336" s="110"/>
      <c r="CN336" s="110"/>
      <c r="CO336" s="110"/>
      <c r="CP336" s="110"/>
      <c r="CQ336" s="110"/>
      <c r="CR336" s="110"/>
      <c r="CS336" s="110"/>
      <c r="CT336" s="110"/>
      <c r="CU336" s="110"/>
      <c r="CV336" s="110"/>
      <c r="CW336" s="110"/>
      <c r="CX336" s="110"/>
      <c r="CY336" s="110"/>
      <c r="CZ336" s="110"/>
      <c r="DA336" s="110"/>
      <c r="DB336" s="110"/>
      <c r="DC336" s="110"/>
      <c r="DD336" s="110"/>
      <c r="DE336" s="110"/>
      <c r="DF336" s="110"/>
      <c r="DG336" s="110"/>
      <c r="DH336" s="110"/>
      <c r="DI336" s="110"/>
      <c r="DJ336" s="110"/>
      <c r="DK336" s="110"/>
      <c r="DL336" s="110"/>
      <c r="DM336" s="110"/>
      <c r="DN336" s="110"/>
      <c r="DO336" s="110"/>
      <c r="DP336" s="110"/>
      <c r="DQ336" s="110"/>
      <c r="DR336" s="110"/>
      <c r="DS336" s="110"/>
      <c r="DT336" s="110"/>
      <c r="DU336" s="110"/>
      <c r="DV336" s="110"/>
      <c r="DW336" s="110"/>
      <c r="DX336" s="110"/>
      <c r="DY336" s="110"/>
      <c r="DZ336" s="110"/>
      <c r="EA336" s="110"/>
      <c r="EB336" s="110"/>
      <c r="EC336" s="110"/>
      <c r="ED336" s="110"/>
      <c r="EE336" s="110"/>
      <c r="EF336" s="110"/>
      <c r="EG336" s="110"/>
      <c r="EH336" s="110"/>
      <c r="EI336" s="110"/>
      <c r="EJ336" s="110"/>
      <c r="EK336" s="110"/>
      <c r="EL336" s="110"/>
      <c r="EM336" s="110"/>
      <c r="EN336" s="110"/>
      <c r="EO336" s="110"/>
      <c r="EP336" s="110"/>
      <c r="EQ336" s="110"/>
      <c r="ER336" s="110"/>
      <c r="ES336" s="110"/>
      <c r="ET336" s="110"/>
      <c r="EU336" s="110"/>
      <c r="EV336" s="110"/>
      <c r="EW336" s="110"/>
      <c r="EX336" s="110"/>
      <c r="EY336" s="110"/>
      <c r="EZ336" s="110"/>
      <c r="FA336" s="110"/>
      <c r="FB336" s="110"/>
      <c r="FC336" s="110"/>
      <c r="FD336" s="110"/>
      <c r="FE336" s="110"/>
      <c r="FF336" s="110"/>
      <c r="FG336" s="110"/>
      <c r="FH336" s="110"/>
      <c r="FI336" s="110"/>
      <c r="FJ336" s="110"/>
      <c r="FK336" s="110"/>
      <c r="FL336" s="110"/>
      <c r="FM336" s="110"/>
      <c r="FN336" s="110"/>
      <c r="FO336" s="110"/>
      <c r="FP336" s="110"/>
      <c r="FQ336" s="110"/>
      <c r="FR336" s="110"/>
      <c r="FS336" s="110"/>
      <c r="FT336" s="110"/>
      <c r="FU336" s="110"/>
      <c r="FV336" s="110"/>
      <c r="FW336" s="110"/>
      <c r="FX336" s="110"/>
      <c r="FY336" s="110"/>
      <c r="FZ336" s="110"/>
      <c r="GA336" s="110"/>
      <c r="GB336" s="110"/>
      <c r="GC336" s="110"/>
      <c r="GD336" s="110"/>
      <c r="GE336" s="110"/>
      <c r="GF336" s="110"/>
      <c r="GG336" s="110"/>
      <c r="GH336" s="110"/>
      <c r="GI336" s="110"/>
      <c r="GJ336" s="110"/>
      <c r="GK336" s="110"/>
      <c r="GL336" s="110"/>
      <c r="GM336" s="110"/>
      <c r="GN336" s="110"/>
      <c r="GO336" s="110"/>
      <c r="GP336" s="110"/>
      <c r="GQ336" s="110"/>
      <c r="GR336" s="110"/>
      <c r="GS336" s="110"/>
      <c r="GT336" s="110"/>
      <c r="GU336" s="110"/>
      <c r="GV336" s="110"/>
      <c r="GW336" s="110"/>
      <c r="GX336" s="110"/>
      <c r="GY336" s="110"/>
      <c r="GZ336" s="110"/>
      <c r="HA336" s="110"/>
      <c r="HB336" s="110"/>
      <c r="HC336" s="110"/>
      <c r="HD336" s="110"/>
      <c r="HE336" s="110"/>
      <c r="HF336" s="110"/>
      <c r="HG336" s="110"/>
      <c r="HH336" s="110"/>
      <c r="HI336" s="110"/>
      <c r="HJ336" s="110"/>
      <c r="HK336" s="110"/>
      <c r="HL336" s="110"/>
      <c r="HM336" s="110"/>
      <c r="HN336" s="110"/>
      <c r="HO336" s="110"/>
      <c r="HP336" s="110"/>
      <c r="HQ336" s="110"/>
      <c r="HR336" s="110"/>
      <c r="HS336" s="110"/>
    </row>
    <row r="337" spans="1:227" ht="12.75">
      <c r="A337" s="103" t="s">
        <v>2402</v>
      </c>
      <c r="B337" s="103"/>
      <c r="C337" s="119" t="s">
        <v>2403</v>
      </c>
      <c r="D337" s="139"/>
      <c r="E337" s="62">
        <f>E338</f>
        <v>256500</v>
      </c>
      <c r="F337" s="62">
        <f t="shared" si="14"/>
        <v>264000</v>
      </c>
      <c r="G337" s="62">
        <f t="shared" si="14"/>
        <v>272000</v>
      </c>
      <c r="H337" s="62">
        <f t="shared" si="14"/>
        <v>280000</v>
      </c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/>
      <c r="AF337" s="110"/>
      <c r="AG337" s="110"/>
      <c r="AH337" s="110"/>
      <c r="AI337" s="110"/>
      <c r="AJ337" s="110"/>
      <c r="AK337" s="110"/>
      <c r="AL337" s="110"/>
      <c r="AM337" s="110"/>
      <c r="AN337" s="110"/>
      <c r="AO337" s="110"/>
      <c r="AP337" s="110"/>
      <c r="AQ337" s="110"/>
      <c r="AR337" s="110"/>
      <c r="AS337" s="110"/>
      <c r="AT337" s="110"/>
      <c r="AU337" s="110"/>
      <c r="AV337" s="110"/>
      <c r="AW337" s="110"/>
      <c r="AX337" s="110"/>
      <c r="AY337" s="110"/>
      <c r="AZ337" s="110"/>
      <c r="BA337" s="110"/>
      <c r="BB337" s="110"/>
      <c r="BC337" s="110"/>
      <c r="BD337" s="110"/>
      <c r="BE337" s="110"/>
      <c r="BF337" s="110"/>
      <c r="BG337" s="110"/>
      <c r="BH337" s="110"/>
      <c r="BI337" s="110"/>
      <c r="BJ337" s="110"/>
      <c r="BK337" s="110"/>
      <c r="BL337" s="110"/>
      <c r="BM337" s="110"/>
      <c r="BN337" s="110"/>
      <c r="BO337" s="110"/>
      <c r="BP337" s="110"/>
      <c r="BQ337" s="110"/>
      <c r="BR337" s="110"/>
      <c r="BS337" s="110"/>
      <c r="BT337" s="110"/>
      <c r="BU337" s="110"/>
      <c r="BV337" s="110"/>
      <c r="BW337" s="110"/>
      <c r="BX337" s="110"/>
      <c r="BY337" s="110"/>
      <c r="BZ337" s="110"/>
      <c r="CA337" s="110"/>
      <c r="CB337" s="110"/>
      <c r="CC337" s="110"/>
      <c r="CD337" s="110"/>
      <c r="CE337" s="110"/>
      <c r="CF337" s="110"/>
      <c r="CG337" s="110"/>
      <c r="CH337" s="110"/>
      <c r="CI337" s="110"/>
      <c r="CJ337" s="110"/>
      <c r="CK337" s="110"/>
      <c r="CL337" s="110"/>
      <c r="CM337" s="110"/>
      <c r="CN337" s="110"/>
      <c r="CO337" s="110"/>
      <c r="CP337" s="110"/>
      <c r="CQ337" s="110"/>
      <c r="CR337" s="110"/>
      <c r="CS337" s="110"/>
      <c r="CT337" s="110"/>
      <c r="CU337" s="110"/>
      <c r="CV337" s="110"/>
      <c r="CW337" s="110"/>
      <c r="CX337" s="110"/>
      <c r="CY337" s="110"/>
      <c r="CZ337" s="110"/>
      <c r="DA337" s="110"/>
      <c r="DB337" s="110"/>
      <c r="DC337" s="110"/>
      <c r="DD337" s="110"/>
      <c r="DE337" s="110"/>
      <c r="DF337" s="110"/>
      <c r="DG337" s="110"/>
      <c r="DH337" s="110"/>
      <c r="DI337" s="110"/>
      <c r="DJ337" s="110"/>
      <c r="DK337" s="110"/>
      <c r="DL337" s="110"/>
      <c r="DM337" s="110"/>
      <c r="DN337" s="110"/>
      <c r="DO337" s="110"/>
      <c r="DP337" s="110"/>
      <c r="DQ337" s="110"/>
      <c r="DR337" s="110"/>
      <c r="DS337" s="110"/>
      <c r="DT337" s="110"/>
      <c r="DU337" s="110"/>
      <c r="DV337" s="110"/>
      <c r="DW337" s="110"/>
      <c r="DX337" s="110"/>
      <c r="DY337" s="110"/>
      <c r="DZ337" s="110"/>
      <c r="EA337" s="110"/>
      <c r="EB337" s="110"/>
      <c r="EC337" s="110"/>
      <c r="ED337" s="110"/>
      <c r="EE337" s="110"/>
      <c r="EF337" s="110"/>
      <c r="EG337" s="110"/>
      <c r="EH337" s="110"/>
      <c r="EI337" s="110"/>
      <c r="EJ337" s="110"/>
      <c r="EK337" s="110"/>
      <c r="EL337" s="110"/>
      <c r="EM337" s="110"/>
      <c r="EN337" s="110"/>
      <c r="EO337" s="110"/>
      <c r="EP337" s="110"/>
      <c r="EQ337" s="110"/>
      <c r="ER337" s="110"/>
      <c r="ES337" s="110"/>
      <c r="ET337" s="110"/>
      <c r="EU337" s="110"/>
      <c r="EV337" s="110"/>
      <c r="EW337" s="110"/>
      <c r="EX337" s="110"/>
      <c r="EY337" s="110"/>
      <c r="EZ337" s="110"/>
      <c r="FA337" s="110"/>
      <c r="FB337" s="110"/>
      <c r="FC337" s="110"/>
      <c r="FD337" s="110"/>
      <c r="FE337" s="110"/>
      <c r="FF337" s="110"/>
      <c r="FG337" s="110"/>
      <c r="FH337" s="110"/>
      <c r="FI337" s="110"/>
      <c r="FJ337" s="110"/>
      <c r="FK337" s="110"/>
      <c r="FL337" s="110"/>
      <c r="FM337" s="110"/>
      <c r="FN337" s="110"/>
      <c r="FO337" s="110"/>
      <c r="FP337" s="110"/>
      <c r="FQ337" s="110"/>
      <c r="FR337" s="110"/>
      <c r="FS337" s="110"/>
      <c r="FT337" s="110"/>
      <c r="FU337" s="110"/>
      <c r="FV337" s="110"/>
      <c r="FW337" s="110"/>
      <c r="FX337" s="110"/>
      <c r="FY337" s="110"/>
      <c r="FZ337" s="110"/>
      <c r="GA337" s="110"/>
      <c r="GB337" s="110"/>
      <c r="GC337" s="110"/>
      <c r="GD337" s="110"/>
      <c r="GE337" s="110"/>
      <c r="GF337" s="110"/>
      <c r="GG337" s="110"/>
      <c r="GH337" s="110"/>
      <c r="GI337" s="110"/>
      <c r="GJ337" s="110"/>
      <c r="GK337" s="110"/>
      <c r="GL337" s="110"/>
      <c r="GM337" s="110"/>
      <c r="GN337" s="110"/>
      <c r="GO337" s="110"/>
      <c r="GP337" s="110"/>
      <c r="GQ337" s="110"/>
      <c r="GR337" s="110"/>
      <c r="GS337" s="110"/>
      <c r="GT337" s="110"/>
      <c r="GU337" s="110"/>
      <c r="GV337" s="110"/>
      <c r="GW337" s="110"/>
      <c r="GX337" s="110"/>
      <c r="GY337" s="110"/>
      <c r="GZ337" s="110"/>
      <c r="HA337" s="110"/>
      <c r="HB337" s="110"/>
      <c r="HC337" s="110"/>
      <c r="HD337" s="110"/>
      <c r="HE337" s="110"/>
      <c r="HF337" s="110"/>
      <c r="HG337" s="110"/>
      <c r="HH337" s="110"/>
      <c r="HI337" s="110"/>
      <c r="HJ337" s="110"/>
      <c r="HK337" s="110"/>
      <c r="HL337" s="110"/>
      <c r="HM337" s="110"/>
      <c r="HN337" s="110"/>
      <c r="HO337" s="110"/>
      <c r="HP337" s="110"/>
      <c r="HQ337" s="110"/>
      <c r="HR337" s="110"/>
      <c r="HS337" s="110"/>
    </row>
    <row r="338" spans="1:227" s="206" customFormat="1" ht="12.75">
      <c r="A338" s="101" t="s">
        <v>2404</v>
      </c>
      <c r="B338" s="101"/>
      <c r="C338" s="120" t="s">
        <v>827</v>
      </c>
      <c r="D338" s="142" t="s">
        <v>87</v>
      </c>
      <c r="E338" s="64">
        <v>256500</v>
      </c>
      <c r="F338" s="64">
        <v>264000</v>
      </c>
      <c r="G338" s="64">
        <v>272000</v>
      </c>
      <c r="H338" s="64">
        <v>280000</v>
      </c>
      <c r="I338" s="205"/>
      <c r="J338" s="205"/>
      <c r="K338" s="205"/>
      <c r="L338" s="205"/>
      <c r="M338" s="205"/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05"/>
      <c r="BO338" s="205"/>
      <c r="BP338" s="205"/>
      <c r="BQ338" s="205"/>
      <c r="BR338" s="205"/>
      <c r="BS338" s="205"/>
      <c r="BT338" s="205"/>
      <c r="BU338" s="205"/>
      <c r="BV338" s="205"/>
      <c r="BW338" s="205"/>
      <c r="BX338" s="205"/>
      <c r="BY338" s="205"/>
      <c r="BZ338" s="205"/>
      <c r="CA338" s="205"/>
      <c r="CB338" s="205"/>
      <c r="CC338" s="205"/>
      <c r="CD338" s="205"/>
      <c r="CE338" s="205"/>
      <c r="CF338" s="205"/>
      <c r="CG338" s="205"/>
      <c r="CH338" s="205"/>
      <c r="CI338" s="205"/>
      <c r="CJ338" s="205"/>
      <c r="CK338" s="205"/>
      <c r="CL338" s="205"/>
      <c r="CM338" s="205"/>
      <c r="CN338" s="205"/>
      <c r="CO338" s="205"/>
      <c r="CP338" s="205"/>
      <c r="CQ338" s="205"/>
      <c r="CR338" s="205"/>
      <c r="CS338" s="205"/>
      <c r="CT338" s="205"/>
      <c r="CU338" s="205"/>
      <c r="CV338" s="205"/>
      <c r="CW338" s="205"/>
      <c r="CX338" s="205"/>
      <c r="CY338" s="205"/>
      <c r="CZ338" s="205"/>
      <c r="DA338" s="205"/>
      <c r="DB338" s="205"/>
      <c r="DC338" s="205"/>
      <c r="DD338" s="205"/>
      <c r="DE338" s="205"/>
      <c r="DF338" s="205"/>
      <c r="DG338" s="205"/>
      <c r="DH338" s="205"/>
      <c r="DI338" s="205"/>
      <c r="DJ338" s="205"/>
      <c r="DK338" s="205"/>
      <c r="DL338" s="205"/>
      <c r="DM338" s="205"/>
      <c r="DN338" s="205"/>
      <c r="DO338" s="205"/>
      <c r="DP338" s="205"/>
      <c r="DQ338" s="205"/>
      <c r="DR338" s="205"/>
      <c r="DS338" s="205"/>
      <c r="DT338" s="205"/>
      <c r="DU338" s="205"/>
      <c r="DV338" s="205"/>
      <c r="DW338" s="205"/>
      <c r="DX338" s="205"/>
      <c r="DY338" s="205"/>
      <c r="DZ338" s="205"/>
      <c r="EA338" s="205"/>
      <c r="EB338" s="205"/>
      <c r="EC338" s="205"/>
      <c r="ED338" s="205"/>
      <c r="EE338" s="205"/>
      <c r="EF338" s="205"/>
      <c r="EG338" s="205"/>
      <c r="EH338" s="205"/>
      <c r="EI338" s="205"/>
      <c r="EJ338" s="205"/>
      <c r="EK338" s="205"/>
      <c r="EL338" s="205"/>
      <c r="EM338" s="205"/>
      <c r="EN338" s="205"/>
      <c r="EO338" s="205"/>
      <c r="EP338" s="205"/>
      <c r="EQ338" s="205"/>
      <c r="ER338" s="205"/>
      <c r="ES338" s="205"/>
      <c r="ET338" s="205"/>
      <c r="EU338" s="205"/>
      <c r="EV338" s="205"/>
      <c r="EW338" s="205"/>
      <c r="EX338" s="205"/>
      <c r="EY338" s="205"/>
      <c r="EZ338" s="205"/>
      <c r="FA338" s="205"/>
      <c r="FB338" s="205"/>
      <c r="FC338" s="205"/>
      <c r="FD338" s="205"/>
      <c r="FE338" s="205"/>
      <c r="FF338" s="205"/>
      <c r="FG338" s="205"/>
      <c r="FH338" s="205"/>
      <c r="FI338" s="205"/>
      <c r="FJ338" s="205"/>
      <c r="FK338" s="205"/>
      <c r="FL338" s="205"/>
      <c r="FM338" s="205"/>
      <c r="FN338" s="205"/>
      <c r="FO338" s="205"/>
      <c r="FP338" s="205"/>
      <c r="FQ338" s="205"/>
      <c r="FR338" s="205"/>
      <c r="FS338" s="205"/>
      <c r="FT338" s="205"/>
      <c r="FU338" s="205"/>
      <c r="FV338" s="205"/>
      <c r="FW338" s="205"/>
      <c r="FX338" s="205"/>
      <c r="FY338" s="205"/>
      <c r="FZ338" s="205"/>
      <c r="GA338" s="205"/>
      <c r="GB338" s="205"/>
      <c r="GC338" s="205"/>
      <c r="GD338" s="205"/>
      <c r="GE338" s="205"/>
      <c r="GF338" s="205"/>
      <c r="GG338" s="205"/>
      <c r="GH338" s="205"/>
      <c r="GI338" s="205"/>
      <c r="GJ338" s="205"/>
      <c r="GK338" s="205"/>
      <c r="GL338" s="205"/>
      <c r="GM338" s="205"/>
      <c r="GN338" s="205"/>
      <c r="GO338" s="205"/>
      <c r="GP338" s="205"/>
      <c r="GQ338" s="205"/>
      <c r="GR338" s="205"/>
      <c r="GS338" s="205"/>
      <c r="GT338" s="205"/>
      <c r="GU338" s="205"/>
      <c r="GV338" s="205"/>
      <c r="GW338" s="205"/>
      <c r="GX338" s="205"/>
      <c r="GY338" s="205"/>
      <c r="GZ338" s="205"/>
      <c r="HA338" s="205"/>
      <c r="HB338" s="205"/>
      <c r="HC338" s="205"/>
      <c r="HD338" s="205"/>
      <c r="HE338" s="205"/>
      <c r="HF338" s="205"/>
      <c r="HG338" s="205"/>
      <c r="HH338" s="205"/>
      <c r="HI338" s="205"/>
      <c r="HJ338" s="205"/>
      <c r="HK338" s="205"/>
      <c r="HL338" s="205"/>
      <c r="HM338" s="205"/>
      <c r="HN338" s="205"/>
      <c r="HO338" s="205"/>
      <c r="HP338" s="205"/>
      <c r="HQ338" s="205"/>
      <c r="HR338" s="205"/>
      <c r="HS338" s="205"/>
    </row>
    <row r="339" spans="1:244" s="21" customFormat="1" ht="21.75" customHeight="1">
      <c r="A339" s="103" t="s">
        <v>2405</v>
      </c>
      <c r="B339" s="103"/>
      <c r="C339" s="119" t="s">
        <v>2406</v>
      </c>
      <c r="D339" s="139"/>
      <c r="E339" s="62">
        <f>SUM(E341+E364+E380)</f>
        <v>145567100</v>
      </c>
      <c r="F339" s="62">
        <f>SUM(F341+F364+F380)</f>
        <v>149718600</v>
      </c>
      <c r="G339" s="62">
        <f>SUM(G341+G364+G380)</f>
        <v>154112400</v>
      </c>
      <c r="H339" s="62">
        <f>SUM(H341+H364+H380)</f>
        <v>158439500</v>
      </c>
      <c r="HT339" s="110"/>
      <c r="HU339" s="110"/>
      <c r="HV339" s="110"/>
      <c r="HW339" s="110"/>
      <c r="HX339" s="110"/>
      <c r="HY339" s="110"/>
      <c r="HZ339" s="110"/>
      <c r="IA339" s="110"/>
      <c r="IB339" s="110"/>
      <c r="IC339" s="110"/>
      <c r="ID339" s="110"/>
      <c r="IE339" s="110"/>
      <c r="IF339" s="110"/>
      <c r="IG339" s="110"/>
      <c r="IH339" s="110"/>
      <c r="II339" s="110"/>
      <c r="IJ339" s="110"/>
    </row>
    <row r="340" spans="1:8" ht="18.75" customHeight="1">
      <c r="A340" s="135" t="s">
        <v>2407</v>
      </c>
      <c r="B340" s="135"/>
      <c r="C340" s="136" t="s">
        <v>2408</v>
      </c>
      <c r="D340" s="137"/>
      <c r="E340" s="138">
        <f>SUM(E341+E362+E378)</f>
        <v>145567100</v>
      </c>
      <c r="F340" s="138">
        <f>F341</f>
        <v>139927000</v>
      </c>
      <c r="G340" s="138">
        <f>G341</f>
        <v>144126000</v>
      </c>
      <c r="H340" s="138">
        <f>H341</f>
        <v>148452600</v>
      </c>
    </row>
    <row r="341" spans="1:244" s="111" customFormat="1" ht="18.75" customHeight="1">
      <c r="A341" s="103" t="s">
        <v>2409</v>
      </c>
      <c r="B341" s="103"/>
      <c r="C341" s="119" t="s">
        <v>831</v>
      </c>
      <c r="D341" s="139"/>
      <c r="E341" s="62">
        <f>SUM(E343+E349+E355+E360)</f>
        <v>135857000</v>
      </c>
      <c r="F341" s="62">
        <f>SUM(F343+F349+F355+F361)</f>
        <v>139927000</v>
      </c>
      <c r="G341" s="62">
        <f>SUM(G343+G349+G355+G361)</f>
        <v>144126000</v>
      </c>
      <c r="H341" s="62">
        <f>SUM(H343+H349+H355+H361)</f>
        <v>148452600</v>
      </c>
      <c r="HT341" s="110"/>
      <c r="HU341" s="110"/>
      <c r="HV341" s="110"/>
      <c r="HW341" s="110"/>
      <c r="HX341" s="110"/>
      <c r="HY341" s="110"/>
      <c r="HZ341" s="110"/>
      <c r="IA341" s="110"/>
      <c r="IB341" s="110"/>
      <c r="IC341" s="110"/>
      <c r="ID341" s="110"/>
      <c r="IE341" s="110"/>
      <c r="IF341" s="110"/>
      <c r="IG341" s="110"/>
      <c r="IH341" s="110"/>
      <c r="II341" s="110"/>
      <c r="IJ341" s="110"/>
    </row>
    <row r="342" spans="1:244" s="111" customFormat="1" ht="18.75" customHeight="1">
      <c r="A342" s="103" t="s">
        <v>2410</v>
      </c>
      <c r="B342" s="103"/>
      <c r="C342" s="119" t="s">
        <v>2411</v>
      </c>
      <c r="D342" s="139"/>
      <c r="E342" s="62">
        <f>E343</f>
        <v>93596000</v>
      </c>
      <c r="F342" s="62">
        <f>F343</f>
        <v>96400000</v>
      </c>
      <c r="G342" s="62">
        <f>G343</f>
        <v>99296000</v>
      </c>
      <c r="H342" s="62">
        <f>H343</f>
        <v>102274000</v>
      </c>
      <c r="HT342" s="110"/>
      <c r="HU342" s="110"/>
      <c r="HV342" s="110"/>
      <c r="HW342" s="110"/>
      <c r="HX342" s="110"/>
      <c r="HY342" s="110"/>
      <c r="HZ342" s="110"/>
      <c r="IA342" s="110"/>
      <c r="IB342" s="110"/>
      <c r="IC342" s="110"/>
      <c r="ID342" s="110"/>
      <c r="IE342" s="110"/>
      <c r="IF342" s="110"/>
      <c r="IG342" s="110"/>
      <c r="IH342" s="110"/>
      <c r="II342" s="110"/>
      <c r="IJ342" s="110"/>
    </row>
    <row r="343" spans="1:244" s="111" customFormat="1" ht="18.75" customHeight="1">
      <c r="A343" s="103" t="s">
        <v>2412</v>
      </c>
      <c r="B343" s="103"/>
      <c r="C343" s="119" t="s">
        <v>2413</v>
      </c>
      <c r="D343" s="139"/>
      <c r="E343" s="62">
        <f>SUM(E344:E347)</f>
        <v>93596000</v>
      </c>
      <c r="F343" s="62">
        <f>SUM(F344:F347)</f>
        <v>96400000</v>
      </c>
      <c r="G343" s="62">
        <f>SUM(G344:G347)</f>
        <v>99296000</v>
      </c>
      <c r="H343" s="62">
        <f>SUM(H344:H347)</f>
        <v>102274000</v>
      </c>
      <c r="HT343" s="110"/>
      <c r="HU343" s="110"/>
      <c r="HV343" s="110"/>
      <c r="HW343" s="110"/>
      <c r="HX343" s="110"/>
      <c r="HY343" s="110"/>
      <c r="HZ343" s="110"/>
      <c r="IA343" s="110"/>
      <c r="IB343" s="110"/>
      <c r="IC343" s="110"/>
      <c r="ID343" s="110"/>
      <c r="IE343" s="110"/>
      <c r="IF343" s="110"/>
      <c r="IG343" s="110"/>
      <c r="IH343" s="110"/>
      <c r="II343" s="110"/>
      <c r="IJ343" s="110"/>
    </row>
    <row r="344" spans="1:227" s="141" customFormat="1" ht="15" customHeight="1" hidden="1">
      <c r="A344" s="101" t="s">
        <v>2418</v>
      </c>
      <c r="B344" s="101"/>
      <c r="C344" s="120" t="s">
        <v>2414</v>
      </c>
      <c r="D344" s="142" t="s">
        <v>87</v>
      </c>
      <c r="E344" s="64">
        <v>56157600</v>
      </c>
      <c r="F344" s="64">
        <v>57840000</v>
      </c>
      <c r="G344" s="64">
        <v>59577600</v>
      </c>
      <c r="H344" s="64">
        <v>61364400</v>
      </c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143"/>
      <c r="AP344" s="143"/>
      <c r="AQ344" s="143"/>
      <c r="AR344" s="143"/>
      <c r="AS344" s="143"/>
      <c r="AT344" s="143"/>
      <c r="AU344" s="143"/>
      <c r="AV344" s="143"/>
      <c r="AW344" s="143"/>
      <c r="AX344" s="143"/>
      <c r="AY344" s="143"/>
      <c r="AZ344" s="143"/>
      <c r="BA344" s="143"/>
      <c r="BB344" s="143"/>
      <c r="BC344" s="143"/>
      <c r="BD344" s="143"/>
      <c r="BE344" s="143"/>
      <c r="BF344" s="143"/>
      <c r="BG344" s="143"/>
      <c r="BH344" s="143"/>
      <c r="BI344" s="143"/>
      <c r="BJ344" s="143"/>
      <c r="BK344" s="143"/>
      <c r="BL344" s="143"/>
      <c r="BM344" s="143"/>
      <c r="BN344" s="143"/>
      <c r="BO344" s="143"/>
      <c r="BP344" s="143"/>
      <c r="BQ344" s="143"/>
      <c r="BR344" s="143"/>
      <c r="BS344" s="143"/>
      <c r="BT344" s="143"/>
      <c r="BU344" s="143"/>
      <c r="BV344" s="143"/>
      <c r="BW344" s="143"/>
      <c r="BX344" s="143"/>
      <c r="BY344" s="143"/>
      <c r="BZ344" s="143"/>
      <c r="CA344" s="143"/>
      <c r="CB344" s="143"/>
      <c r="CC344" s="143"/>
      <c r="CD344" s="143"/>
      <c r="CE344" s="143"/>
      <c r="CF344" s="143"/>
      <c r="CG344" s="143"/>
      <c r="CH344" s="143"/>
      <c r="CI344" s="143"/>
      <c r="CJ344" s="143"/>
      <c r="CK344" s="143"/>
      <c r="CL344" s="143"/>
      <c r="CM344" s="143"/>
      <c r="CN344" s="143"/>
      <c r="CO344" s="143"/>
      <c r="CP344" s="143"/>
      <c r="CQ344" s="143"/>
      <c r="CR344" s="143"/>
      <c r="CS344" s="143"/>
      <c r="CT344" s="143"/>
      <c r="CU344" s="143"/>
      <c r="CV344" s="143"/>
      <c r="CW344" s="143"/>
      <c r="CX344" s="143"/>
      <c r="CY344" s="143"/>
      <c r="CZ344" s="143"/>
      <c r="DA344" s="143"/>
      <c r="DB344" s="143"/>
      <c r="DC344" s="143"/>
      <c r="DD344" s="143"/>
      <c r="DE344" s="143"/>
      <c r="DF344" s="143"/>
      <c r="DG344" s="143"/>
      <c r="DH344" s="143"/>
      <c r="DI344" s="143"/>
      <c r="DJ344" s="143"/>
      <c r="DK344" s="143"/>
      <c r="DL344" s="143"/>
      <c r="DM344" s="143"/>
      <c r="DN344" s="143"/>
      <c r="DO344" s="143"/>
      <c r="DP344" s="143"/>
      <c r="DQ344" s="143"/>
      <c r="DR344" s="143"/>
      <c r="DS344" s="143"/>
      <c r="DT344" s="143"/>
      <c r="DU344" s="143"/>
      <c r="DV344" s="143"/>
      <c r="DW344" s="143"/>
      <c r="DX344" s="143"/>
      <c r="DY344" s="143"/>
      <c r="DZ344" s="143"/>
      <c r="EA344" s="143"/>
      <c r="EB344" s="143"/>
      <c r="EC344" s="143"/>
      <c r="ED344" s="143"/>
      <c r="EE344" s="143"/>
      <c r="EF344" s="143"/>
      <c r="EG344" s="143"/>
      <c r="EH344" s="143"/>
      <c r="EI344" s="143"/>
      <c r="EJ344" s="143"/>
      <c r="EK344" s="143"/>
      <c r="EL344" s="143"/>
      <c r="EM344" s="143"/>
      <c r="EN344" s="143"/>
      <c r="EO344" s="143"/>
      <c r="EP344" s="143"/>
      <c r="EQ344" s="143"/>
      <c r="ER344" s="143"/>
      <c r="ES344" s="143"/>
      <c r="ET344" s="143"/>
      <c r="EU344" s="143"/>
      <c r="EV344" s="143"/>
      <c r="EW344" s="143"/>
      <c r="EX344" s="143"/>
      <c r="EY344" s="143"/>
      <c r="EZ344" s="143"/>
      <c r="FA344" s="143"/>
      <c r="FB344" s="143"/>
      <c r="FC344" s="143"/>
      <c r="FD344" s="143"/>
      <c r="FE344" s="143"/>
      <c r="FF344" s="143"/>
      <c r="FG344" s="143"/>
      <c r="FH344" s="143"/>
      <c r="FI344" s="143"/>
      <c r="FJ344" s="143"/>
      <c r="FK344" s="143"/>
      <c r="FL344" s="143"/>
      <c r="FM344" s="143"/>
      <c r="FN344" s="143"/>
      <c r="FO344" s="143"/>
      <c r="FP344" s="143"/>
      <c r="FQ344" s="143"/>
      <c r="FR344" s="143"/>
      <c r="FS344" s="143"/>
      <c r="FT344" s="143"/>
      <c r="FU344" s="143"/>
      <c r="FV344" s="143"/>
      <c r="FW344" s="143"/>
      <c r="FX344" s="143"/>
      <c r="FY344" s="143"/>
      <c r="FZ344" s="143"/>
      <c r="GA344" s="143"/>
      <c r="GB344" s="143"/>
      <c r="GC344" s="143"/>
      <c r="GD344" s="143"/>
      <c r="GE344" s="143"/>
      <c r="GF344" s="143"/>
      <c r="GG344" s="143"/>
      <c r="GH344" s="143"/>
      <c r="GI344" s="143"/>
      <c r="GJ344" s="143"/>
      <c r="GK344" s="143"/>
      <c r="GL344" s="143"/>
      <c r="GM344" s="143"/>
      <c r="GN344" s="143"/>
      <c r="GO344" s="143"/>
      <c r="GP344" s="143"/>
      <c r="GQ344" s="143"/>
      <c r="GR344" s="143"/>
      <c r="GS344" s="143"/>
      <c r="GT344" s="143"/>
      <c r="GU344" s="143"/>
      <c r="GV344" s="143"/>
      <c r="GW344" s="143"/>
      <c r="GX344" s="143"/>
      <c r="GY344" s="143"/>
      <c r="GZ344" s="143"/>
      <c r="HA344" s="143"/>
      <c r="HB344" s="143"/>
      <c r="HC344" s="143"/>
      <c r="HD344" s="143"/>
      <c r="HE344" s="143"/>
      <c r="HF344" s="143"/>
      <c r="HG344" s="143"/>
      <c r="HH344" s="143"/>
      <c r="HI344" s="143"/>
      <c r="HJ344" s="143"/>
      <c r="HK344" s="143"/>
      <c r="HL344" s="143"/>
      <c r="HM344" s="143"/>
      <c r="HN344" s="143"/>
      <c r="HO344" s="143"/>
      <c r="HP344" s="143"/>
      <c r="HQ344" s="143"/>
      <c r="HR344" s="143"/>
      <c r="HS344" s="143"/>
    </row>
    <row r="345" spans="1:227" s="141" customFormat="1" ht="15" customHeight="1" hidden="1">
      <c r="A345" s="101" t="s">
        <v>2419</v>
      </c>
      <c r="B345" s="101"/>
      <c r="C345" s="120" t="s">
        <v>2415</v>
      </c>
      <c r="D345" s="142" t="s">
        <v>88</v>
      </c>
      <c r="E345" s="64">
        <v>4679800</v>
      </c>
      <c r="F345" s="64">
        <v>4820000</v>
      </c>
      <c r="G345" s="64">
        <v>4964800</v>
      </c>
      <c r="H345" s="64">
        <v>5113700</v>
      </c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143"/>
      <c r="AP345" s="143"/>
      <c r="AQ345" s="143"/>
      <c r="AR345" s="143"/>
      <c r="AS345" s="143"/>
      <c r="AT345" s="143"/>
      <c r="AU345" s="143"/>
      <c r="AV345" s="143"/>
      <c r="AW345" s="143"/>
      <c r="AX345" s="143"/>
      <c r="AY345" s="143"/>
      <c r="AZ345" s="143"/>
      <c r="BA345" s="143"/>
      <c r="BB345" s="143"/>
      <c r="BC345" s="143"/>
      <c r="BD345" s="143"/>
      <c r="BE345" s="143"/>
      <c r="BF345" s="143"/>
      <c r="BG345" s="143"/>
      <c r="BH345" s="143"/>
      <c r="BI345" s="143"/>
      <c r="BJ345" s="143"/>
      <c r="BK345" s="143"/>
      <c r="BL345" s="143"/>
      <c r="BM345" s="143"/>
      <c r="BN345" s="143"/>
      <c r="BO345" s="143"/>
      <c r="BP345" s="143"/>
      <c r="BQ345" s="143"/>
      <c r="BR345" s="143"/>
      <c r="BS345" s="143"/>
      <c r="BT345" s="143"/>
      <c r="BU345" s="143"/>
      <c r="BV345" s="143"/>
      <c r="BW345" s="143"/>
      <c r="BX345" s="143"/>
      <c r="BY345" s="143"/>
      <c r="BZ345" s="143"/>
      <c r="CA345" s="143"/>
      <c r="CB345" s="143"/>
      <c r="CC345" s="143"/>
      <c r="CD345" s="143"/>
      <c r="CE345" s="143"/>
      <c r="CF345" s="143"/>
      <c r="CG345" s="143"/>
      <c r="CH345" s="143"/>
      <c r="CI345" s="143"/>
      <c r="CJ345" s="143"/>
      <c r="CK345" s="143"/>
      <c r="CL345" s="143"/>
      <c r="CM345" s="143"/>
      <c r="CN345" s="143"/>
      <c r="CO345" s="143"/>
      <c r="CP345" s="143"/>
      <c r="CQ345" s="143"/>
      <c r="CR345" s="143"/>
      <c r="CS345" s="143"/>
      <c r="CT345" s="143"/>
      <c r="CU345" s="143"/>
      <c r="CV345" s="143"/>
      <c r="CW345" s="143"/>
      <c r="CX345" s="143"/>
      <c r="CY345" s="143"/>
      <c r="CZ345" s="143"/>
      <c r="DA345" s="143"/>
      <c r="DB345" s="143"/>
      <c r="DC345" s="143"/>
      <c r="DD345" s="143"/>
      <c r="DE345" s="143"/>
      <c r="DF345" s="143"/>
      <c r="DG345" s="143"/>
      <c r="DH345" s="143"/>
      <c r="DI345" s="143"/>
      <c r="DJ345" s="143"/>
      <c r="DK345" s="143"/>
      <c r="DL345" s="143"/>
      <c r="DM345" s="143"/>
      <c r="DN345" s="143"/>
      <c r="DO345" s="143"/>
      <c r="DP345" s="143"/>
      <c r="DQ345" s="143"/>
      <c r="DR345" s="143"/>
      <c r="DS345" s="143"/>
      <c r="DT345" s="143"/>
      <c r="DU345" s="143"/>
      <c r="DV345" s="143"/>
      <c r="DW345" s="143"/>
      <c r="DX345" s="143"/>
      <c r="DY345" s="143"/>
      <c r="DZ345" s="143"/>
      <c r="EA345" s="143"/>
      <c r="EB345" s="143"/>
      <c r="EC345" s="143"/>
      <c r="ED345" s="143"/>
      <c r="EE345" s="143"/>
      <c r="EF345" s="143"/>
      <c r="EG345" s="143"/>
      <c r="EH345" s="143"/>
      <c r="EI345" s="143"/>
      <c r="EJ345" s="143"/>
      <c r="EK345" s="143"/>
      <c r="EL345" s="143"/>
      <c r="EM345" s="143"/>
      <c r="EN345" s="143"/>
      <c r="EO345" s="143"/>
      <c r="EP345" s="143"/>
      <c r="EQ345" s="143"/>
      <c r="ER345" s="143"/>
      <c r="ES345" s="143"/>
      <c r="ET345" s="143"/>
      <c r="EU345" s="143"/>
      <c r="EV345" s="143"/>
      <c r="EW345" s="143"/>
      <c r="EX345" s="143"/>
      <c r="EY345" s="143"/>
      <c r="EZ345" s="143"/>
      <c r="FA345" s="143"/>
      <c r="FB345" s="143"/>
      <c r="FC345" s="143"/>
      <c r="FD345" s="143"/>
      <c r="FE345" s="143"/>
      <c r="FF345" s="143"/>
      <c r="FG345" s="143"/>
      <c r="FH345" s="143"/>
      <c r="FI345" s="143"/>
      <c r="FJ345" s="143"/>
      <c r="FK345" s="143"/>
      <c r="FL345" s="143"/>
      <c r="FM345" s="143"/>
      <c r="FN345" s="143"/>
      <c r="FO345" s="143"/>
      <c r="FP345" s="143"/>
      <c r="FQ345" s="143"/>
      <c r="FR345" s="143"/>
      <c r="FS345" s="143"/>
      <c r="FT345" s="143"/>
      <c r="FU345" s="143"/>
      <c r="FV345" s="143"/>
      <c r="FW345" s="143"/>
      <c r="FX345" s="143"/>
      <c r="FY345" s="143"/>
      <c r="FZ345" s="143"/>
      <c r="GA345" s="143"/>
      <c r="GB345" s="143"/>
      <c r="GC345" s="143"/>
      <c r="GD345" s="143"/>
      <c r="GE345" s="143"/>
      <c r="GF345" s="143"/>
      <c r="GG345" s="143"/>
      <c r="GH345" s="143"/>
      <c r="GI345" s="143"/>
      <c r="GJ345" s="143"/>
      <c r="GK345" s="143"/>
      <c r="GL345" s="143"/>
      <c r="GM345" s="143"/>
      <c r="GN345" s="143"/>
      <c r="GO345" s="143"/>
      <c r="GP345" s="143"/>
      <c r="GQ345" s="143"/>
      <c r="GR345" s="143"/>
      <c r="GS345" s="143"/>
      <c r="GT345" s="143"/>
      <c r="GU345" s="143"/>
      <c r="GV345" s="143"/>
      <c r="GW345" s="143"/>
      <c r="GX345" s="143"/>
      <c r="GY345" s="143"/>
      <c r="GZ345" s="143"/>
      <c r="HA345" s="143"/>
      <c r="HB345" s="143"/>
      <c r="HC345" s="143"/>
      <c r="HD345" s="143"/>
      <c r="HE345" s="143"/>
      <c r="HF345" s="143"/>
      <c r="HG345" s="143"/>
      <c r="HH345" s="143"/>
      <c r="HI345" s="143"/>
      <c r="HJ345" s="143"/>
      <c r="HK345" s="143"/>
      <c r="HL345" s="143"/>
      <c r="HM345" s="143"/>
      <c r="HN345" s="143"/>
      <c r="HO345" s="143"/>
      <c r="HP345" s="143"/>
      <c r="HQ345" s="143"/>
      <c r="HR345" s="143"/>
      <c r="HS345" s="143"/>
    </row>
    <row r="346" spans="1:227" s="141" customFormat="1" ht="15" customHeight="1" hidden="1">
      <c r="A346" s="101" t="s">
        <v>2420</v>
      </c>
      <c r="B346" s="101"/>
      <c r="C346" s="120" t="s">
        <v>2416</v>
      </c>
      <c r="D346" s="102" t="s">
        <v>89</v>
      </c>
      <c r="E346" s="64">
        <v>14039400</v>
      </c>
      <c r="F346" s="64">
        <v>14460000</v>
      </c>
      <c r="G346" s="64">
        <v>14894400</v>
      </c>
      <c r="H346" s="64">
        <v>15341100</v>
      </c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143"/>
      <c r="AP346" s="143"/>
      <c r="AQ346" s="143"/>
      <c r="AR346" s="143"/>
      <c r="AS346" s="143"/>
      <c r="AT346" s="143"/>
      <c r="AU346" s="143"/>
      <c r="AV346" s="143"/>
      <c r="AW346" s="143"/>
      <c r="AX346" s="143"/>
      <c r="AY346" s="143"/>
      <c r="AZ346" s="143"/>
      <c r="BA346" s="143"/>
      <c r="BB346" s="143"/>
      <c r="BC346" s="143"/>
      <c r="BD346" s="143"/>
      <c r="BE346" s="143"/>
      <c r="BF346" s="143"/>
      <c r="BG346" s="143"/>
      <c r="BH346" s="143"/>
      <c r="BI346" s="143"/>
      <c r="BJ346" s="143"/>
      <c r="BK346" s="143"/>
      <c r="BL346" s="143"/>
      <c r="BM346" s="143"/>
      <c r="BN346" s="143"/>
      <c r="BO346" s="143"/>
      <c r="BP346" s="143"/>
      <c r="BQ346" s="143"/>
      <c r="BR346" s="143"/>
      <c r="BS346" s="143"/>
      <c r="BT346" s="143"/>
      <c r="BU346" s="143"/>
      <c r="BV346" s="143"/>
      <c r="BW346" s="143"/>
      <c r="BX346" s="143"/>
      <c r="BY346" s="143"/>
      <c r="BZ346" s="143"/>
      <c r="CA346" s="143"/>
      <c r="CB346" s="143"/>
      <c r="CC346" s="143"/>
      <c r="CD346" s="143"/>
      <c r="CE346" s="143"/>
      <c r="CF346" s="143"/>
      <c r="CG346" s="143"/>
      <c r="CH346" s="143"/>
      <c r="CI346" s="143"/>
      <c r="CJ346" s="143"/>
      <c r="CK346" s="143"/>
      <c r="CL346" s="143"/>
      <c r="CM346" s="143"/>
      <c r="CN346" s="143"/>
      <c r="CO346" s="143"/>
      <c r="CP346" s="143"/>
      <c r="CQ346" s="143"/>
      <c r="CR346" s="143"/>
      <c r="CS346" s="143"/>
      <c r="CT346" s="143"/>
      <c r="CU346" s="143"/>
      <c r="CV346" s="143"/>
      <c r="CW346" s="143"/>
      <c r="CX346" s="143"/>
      <c r="CY346" s="143"/>
      <c r="CZ346" s="143"/>
      <c r="DA346" s="143"/>
      <c r="DB346" s="143"/>
      <c r="DC346" s="143"/>
      <c r="DD346" s="143"/>
      <c r="DE346" s="143"/>
      <c r="DF346" s="143"/>
      <c r="DG346" s="143"/>
      <c r="DH346" s="143"/>
      <c r="DI346" s="143"/>
      <c r="DJ346" s="143"/>
      <c r="DK346" s="143"/>
      <c r="DL346" s="143"/>
      <c r="DM346" s="143"/>
      <c r="DN346" s="143"/>
      <c r="DO346" s="143"/>
      <c r="DP346" s="143"/>
      <c r="DQ346" s="143"/>
      <c r="DR346" s="143"/>
      <c r="DS346" s="143"/>
      <c r="DT346" s="143"/>
      <c r="DU346" s="143"/>
      <c r="DV346" s="143"/>
      <c r="DW346" s="143"/>
      <c r="DX346" s="143"/>
      <c r="DY346" s="143"/>
      <c r="DZ346" s="143"/>
      <c r="EA346" s="143"/>
      <c r="EB346" s="143"/>
      <c r="EC346" s="143"/>
      <c r="ED346" s="143"/>
      <c r="EE346" s="143"/>
      <c r="EF346" s="143"/>
      <c r="EG346" s="143"/>
      <c r="EH346" s="143"/>
      <c r="EI346" s="143"/>
      <c r="EJ346" s="143"/>
      <c r="EK346" s="143"/>
      <c r="EL346" s="143"/>
      <c r="EM346" s="143"/>
      <c r="EN346" s="143"/>
      <c r="EO346" s="143"/>
      <c r="EP346" s="143"/>
      <c r="EQ346" s="143"/>
      <c r="ER346" s="143"/>
      <c r="ES346" s="143"/>
      <c r="ET346" s="143"/>
      <c r="EU346" s="143"/>
      <c r="EV346" s="143"/>
      <c r="EW346" s="143"/>
      <c r="EX346" s="143"/>
      <c r="EY346" s="143"/>
      <c r="EZ346" s="143"/>
      <c r="FA346" s="143"/>
      <c r="FB346" s="143"/>
      <c r="FC346" s="143"/>
      <c r="FD346" s="143"/>
      <c r="FE346" s="143"/>
      <c r="FF346" s="143"/>
      <c r="FG346" s="143"/>
      <c r="FH346" s="143"/>
      <c r="FI346" s="143"/>
      <c r="FJ346" s="143"/>
      <c r="FK346" s="143"/>
      <c r="FL346" s="143"/>
      <c r="FM346" s="143"/>
      <c r="FN346" s="143"/>
      <c r="FO346" s="143"/>
      <c r="FP346" s="143"/>
      <c r="FQ346" s="143"/>
      <c r="FR346" s="143"/>
      <c r="FS346" s="143"/>
      <c r="FT346" s="143"/>
      <c r="FU346" s="143"/>
      <c r="FV346" s="143"/>
      <c r="FW346" s="143"/>
      <c r="FX346" s="143"/>
      <c r="FY346" s="143"/>
      <c r="FZ346" s="143"/>
      <c r="GA346" s="143"/>
      <c r="GB346" s="143"/>
      <c r="GC346" s="143"/>
      <c r="GD346" s="143"/>
      <c r="GE346" s="143"/>
      <c r="GF346" s="143"/>
      <c r="GG346" s="143"/>
      <c r="GH346" s="143"/>
      <c r="GI346" s="143"/>
      <c r="GJ346" s="143"/>
      <c r="GK346" s="143"/>
      <c r="GL346" s="143"/>
      <c r="GM346" s="143"/>
      <c r="GN346" s="143"/>
      <c r="GO346" s="143"/>
      <c r="GP346" s="143"/>
      <c r="GQ346" s="143"/>
      <c r="GR346" s="143"/>
      <c r="GS346" s="143"/>
      <c r="GT346" s="143"/>
      <c r="GU346" s="143"/>
      <c r="GV346" s="143"/>
      <c r="GW346" s="143"/>
      <c r="GX346" s="143"/>
      <c r="GY346" s="143"/>
      <c r="GZ346" s="143"/>
      <c r="HA346" s="143"/>
      <c r="HB346" s="143"/>
      <c r="HC346" s="143"/>
      <c r="HD346" s="143"/>
      <c r="HE346" s="143"/>
      <c r="HF346" s="143"/>
      <c r="HG346" s="143"/>
      <c r="HH346" s="143"/>
      <c r="HI346" s="143"/>
      <c r="HJ346" s="143"/>
      <c r="HK346" s="143"/>
      <c r="HL346" s="143"/>
      <c r="HM346" s="143"/>
      <c r="HN346" s="143"/>
      <c r="HO346" s="143"/>
      <c r="HP346" s="143"/>
      <c r="HQ346" s="143"/>
      <c r="HR346" s="143"/>
      <c r="HS346" s="143"/>
    </row>
    <row r="347" spans="1:227" s="141" customFormat="1" ht="15" customHeight="1" hidden="1">
      <c r="A347" s="101" t="s">
        <v>2421</v>
      </c>
      <c r="B347" s="101"/>
      <c r="C347" s="120" t="s">
        <v>2417</v>
      </c>
      <c r="D347" s="102" t="s">
        <v>96</v>
      </c>
      <c r="E347" s="64">
        <v>18719200</v>
      </c>
      <c r="F347" s="64">
        <v>19280000</v>
      </c>
      <c r="G347" s="64">
        <v>19859200</v>
      </c>
      <c r="H347" s="64">
        <v>20454800</v>
      </c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143"/>
      <c r="AP347" s="143"/>
      <c r="AQ347" s="143"/>
      <c r="AR347" s="143"/>
      <c r="AS347" s="143"/>
      <c r="AT347" s="143"/>
      <c r="AU347" s="143"/>
      <c r="AV347" s="143"/>
      <c r="AW347" s="143"/>
      <c r="AX347" s="143"/>
      <c r="AY347" s="143"/>
      <c r="AZ347" s="143"/>
      <c r="BA347" s="143"/>
      <c r="BB347" s="143"/>
      <c r="BC347" s="143"/>
      <c r="BD347" s="143"/>
      <c r="BE347" s="143"/>
      <c r="BF347" s="143"/>
      <c r="BG347" s="143"/>
      <c r="BH347" s="143"/>
      <c r="BI347" s="143"/>
      <c r="BJ347" s="143"/>
      <c r="BK347" s="143"/>
      <c r="BL347" s="143"/>
      <c r="BM347" s="143"/>
      <c r="BN347" s="143"/>
      <c r="BO347" s="143"/>
      <c r="BP347" s="143"/>
      <c r="BQ347" s="143"/>
      <c r="BR347" s="143"/>
      <c r="BS347" s="143"/>
      <c r="BT347" s="143"/>
      <c r="BU347" s="143"/>
      <c r="BV347" s="143"/>
      <c r="BW347" s="143"/>
      <c r="BX347" s="143"/>
      <c r="BY347" s="143"/>
      <c r="BZ347" s="143"/>
      <c r="CA347" s="143"/>
      <c r="CB347" s="143"/>
      <c r="CC347" s="143"/>
      <c r="CD347" s="143"/>
      <c r="CE347" s="143"/>
      <c r="CF347" s="143"/>
      <c r="CG347" s="143"/>
      <c r="CH347" s="143"/>
      <c r="CI347" s="143"/>
      <c r="CJ347" s="143"/>
      <c r="CK347" s="143"/>
      <c r="CL347" s="143"/>
      <c r="CM347" s="143"/>
      <c r="CN347" s="143"/>
      <c r="CO347" s="143"/>
      <c r="CP347" s="143"/>
      <c r="CQ347" s="143"/>
      <c r="CR347" s="143"/>
      <c r="CS347" s="143"/>
      <c r="CT347" s="143"/>
      <c r="CU347" s="143"/>
      <c r="CV347" s="143"/>
      <c r="CW347" s="143"/>
      <c r="CX347" s="143"/>
      <c r="CY347" s="143"/>
      <c r="CZ347" s="143"/>
      <c r="DA347" s="143"/>
      <c r="DB347" s="143"/>
      <c r="DC347" s="143"/>
      <c r="DD347" s="143"/>
      <c r="DE347" s="143"/>
      <c r="DF347" s="143"/>
      <c r="DG347" s="143"/>
      <c r="DH347" s="143"/>
      <c r="DI347" s="143"/>
      <c r="DJ347" s="143"/>
      <c r="DK347" s="143"/>
      <c r="DL347" s="143"/>
      <c r="DM347" s="143"/>
      <c r="DN347" s="143"/>
      <c r="DO347" s="143"/>
      <c r="DP347" s="143"/>
      <c r="DQ347" s="143"/>
      <c r="DR347" s="143"/>
      <c r="DS347" s="143"/>
      <c r="DT347" s="143"/>
      <c r="DU347" s="143"/>
      <c r="DV347" s="143"/>
      <c r="DW347" s="143"/>
      <c r="DX347" s="143"/>
      <c r="DY347" s="143"/>
      <c r="DZ347" s="143"/>
      <c r="EA347" s="143"/>
      <c r="EB347" s="143"/>
      <c r="EC347" s="143"/>
      <c r="ED347" s="143"/>
      <c r="EE347" s="143"/>
      <c r="EF347" s="143"/>
      <c r="EG347" s="143"/>
      <c r="EH347" s="143"/>
      <c r="EI347" s="143"/>
      <c r="EJ347" s="143"/>
      <c r="EK347" s="143"/>
      <c r="EL347" s="143"/>
      <c r="EM347" s="143"/>
      <c r="EN347" s="143"/>
      <c r="EO347" s="143"/>
      <c r="EP347" s="143"/>
      <c r="EQ347" s="143"/>
      <c r="ER347" s="143"/>
      <c r="ES347" s="143"/>
      <c r="ET347" s="143"/>
      <c r="EU347" s="143"/>
      <c r="EV347" s="143"/>
      <c r="EW347" s="143"/>
      <c r="EX347" s="143"/>
      <c r="EY347" s="143"/>
      <c r="EZ347" s="143"/>
      <c r="FA347" s="143"/>
      <c r="FB347" s="143"/>
      <c r="FC347" s="143"/>
      <c r="FD347" s="143"/>
      <c r="FE347" s="143"/>
      <c r="FF347" s="143"/>
      <c r="FG347" s="143"/>
      <c r="FH347" s="143"/>
      <c r="FI347" s="143"/>
      <c r="FJ347" s="143"/>
      <c r="FK347" s="143"/>
      <c r="FL347" s="143"/>
      <c r="FM347" s="143"/>
      <c r="FN347" s="143"/>
      <c r="FO347" s="143"/>
      <c r="FP347" s="143"/>
      <c r="FQ347" s="143"/>
      <c r="FR347" s="143"/>
      <c r="FS347" s="143"/>
      <c r="FT347" s="143"/>
      <c r="FU347" s="143"/>
      <c r="FV347" s="143"/>
      <c r="FW347" s="143"/>
      <c r="FX347" s="143"/>
      <c r="FY347" s="143"/>
      <c r="FZ347" s="143"/>
      <c r="GA347" s="143"/>
      <c r="GB347" s="143"/>
      <c r="GC347" s="143"/>
      <c r="GD347" s="143"/>
      <c r="GE347" s="143"/>
      <c r="GF347" s="143"/>
      <c r="GG347" s="143"/>
      <c r="GH347" s="143"/>
      <c r="GI347" s="143"/>
      <c r="GJ347" s="143"/>
      <c r="GK347" s="143"/>
      <c r="GL347" s="143"/>
      <c r="GM347" s="143"/>
      <c r="GN347" s="143"/>
      <c r="GO347" s="143"/>
      <c r="GP347" s="143"/>
      <c r="GQ347" s="143"/>
      <c r="GR347" s="143"/>
      <c r="GS347" s="143"/>
      <c r="GT347" s="143"/>
      <c r="GU347" s="143"/>
      <c r="GV347" s="143"/>
      <c r="GW347" s="143"/>
      <c r="GX347" s="143"/>
      <c r="GY347" s="143"/>
      <c r="GZ347" s="143"/>
      <c r="HA347" s="143"/>
      <c r="HB347" s="143"/>
      <c r="HC347" s="143"/>
      <c r="HD347" s="143"/>
      <c r="HE347" s="143"/>
      <c r="HF347" s="143"/>
      <c r="HG347" s="143"/>
      <c r="HH347" s="143"/>
      <c r="HI347" s="143"/>
      <c r="HJ347" s="143"/>
      <c r="HK347" s="143"/>
      <c r="HL347" s="143"/>
      <c r="HM347" s="143"/>
      <c r="HN347" s="143"/>
      <c r="HO347" s="143"/>
      <c r="HP347" s="143"/>
      <c r="HQ347" s="143"/>
      <c r="HR347" s="143"/>
      <c r="HS347" s="143"/>
    </row>
    <row r="348" spans="1:227" s="141" customFormat="1" ht="12.75">
      <c r="A348" s="103" t="s">
        <v>2422</v>
      </c>
      <c r="B348" s="103"/>
      <c r="C348" s="119" t="s">
        <v>2423</v>
      </c>
      <c r="D348" s="139"/>
      <c r="E348" s="62">
        <f>E349</f>
        <v>40404000</v>
      </c>
      <c r="F348" s="62">
        <f>F349</f>
        <v>41616000</v>
      </c>
      <c r="G348" s="62">
        <f>G349</f>
        <v>42860000</v>
      </c>
      <c r="H348" s="62">
        <f>H349</f>
        <v>44150000</v>
      </c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143"/>
      <c r="AP348" s="143"/>
      <c r="AQ348" s="143"/>
      <c r="AR348" s="143"/>
      <c r="AS348" s="143"/>
      <c r="AT348" s="143"/>
      <c r="AU348" s="143"/>
      <c r="AV348" s="143"/>
      <c r="AW348" s="143"/>
      <c r="AX348" s="143"/>
      <c r="AY348" s="143"/>
      <c r="AZ348" s="143"/>
      <c r="BA348" s="143"/>
      <c r="BB348" s="143"/>
      <c r="BC348" s="143"/>
      <c r="BD348" s="143"/>
      <c r="BE348" s="143"/>
      <c r="BF348" s="143"/>
      <c r="BG348" s="143"/>
      <c r="BH348" s="143"/>
      <c r="BI348" s="143"/>
      <c r="BJ348" s="143"/>
      <c r="BK348" s="143"/>
      <c r="BL348" s="143"/>
      <c r="BM348" s="143"/>
      <c r="BN348" s="143"/>
      <c r="BO348" s="143"/>
      <c r="BP348" s="143"/>
      <c r="BQ348" s="143"/>
      <c r="BR348" s="143"/>
      <c r="BS348" s="143"/>
      <c r="BT348" s="143"/>
      <c r="BU348" s="143"/>
      <c r="BV348" s="143"/>
      <c r="BW348" s="143"/>
      <c r="BX348" s="143"/>
      <c r="BY348" s="143"/>
      <c r="BZ348" s="143"/>
      <c r="CA348" s="143"/>
      <c r="CB348" s="143"/>
      <c r="CC348" s="143"/>
      <c r="CD348" s="143"/>
      <c r="CE348" s="143"/>
      <c r="CF348" s="143"/>
      <c r="CG348" s="143"/>
      <c r="CH348" s="143"/>
      <c r="CI348" s="143"/>
      <c r="CJ348" s="143"/>
      <c r="CK348" s="143"/>
      <c r="CL348" s="143"/>
      <c r="CM348" s="143"/>
      <c r="CN348" s="143"/>
      <c r="CO348" s="143"/>
      <c r="CP348" s="143"/>
      <c r="CQ348" s="143"/>
      <c r="CR348" s="143"/>
      <c r="CS348" s="143"/>
      <c r="CT348" s="143"/>
      <c r="CU348" s="143"/>
      <c r="CV348" s="143"/>
      <c r="CW348" s="143"/>
      <c r="CX348" s="143"/>
      <c r="CY348" s="143"/>
      <c r="CZ348" s="143"/>
      <c r="DA348" s="143"/>
      <c r="DB348" s="143"/>
      <c r="DC348" s="143"/>
      <c r="DD348" s="143"/>
      <c r="DE348" s="143"/>
      <c r="DF348" s="143"/>
      <c r="DG348" s="143"/>
      <c r="DH348" s="143"/>
      <c r="DI348" s="143"/>
      <c r="DJ348" s="143"/>
      <c r="DK348" s="143"/>
      <c r="DL348" s="143"/>
      <c r="DM348" s="143"/>
      <c r="DN348" s="143"/>
      <c r="DO348" s="143"/>
      <c r="DP348" s="143"/>
      <c r="DQ348" s="143"/>
      <c r="DR348" s="143"/>
      <c r="DS348" s="143"/>
      <c r="DT348" s="143"/>
      <c r="DU348" s="143"/>
      <c r="DV348" s="143"/>
      <c r="DW348" s="143"/>
      <c r="DX348" s="143"/>
      <c r="DY348" s="143"/>
      <c r="DZ348" s="143"/>
      <c r="EA348" s="143"/>
      <c r="EB348" s="143"/>
      <c r="EC348" s="143"/>
      <c r="ED348" s="143"/>
      <c r="EE348" s="143"/>
      <c r="EF348" s="143"/>
      <c r="EG348" s="143"/>
      <c r="EH348" s="143"/>
      <c r="EI348" s="143"/>
      <c r="EJ348" s="143"/>
      <c r="EK348" s="143"/>
      <c r="EL348" s="143"/>
      <c r="EM348" s="143"/>
      <c r="EN348" s="143"/>
      <c r="EO348" s="143"/>
      <c r="EP348" s="143"/>
      <c r="EQ348" s="143"/>
      <c r="ER348" s="143"/>
      <c r="ES348" s="143"/>
      <c r="ET348" s="143"/>
      <c r="EU348" s="143"/>
      <c r="EV348" s="143"/>
      <c r="EW348" s="143"/>
      <c r="EX348" s="143"/>
      <c r="EY348" s="143"/>
      <c r="EZ348" s="143"/>
      <c r="FA348" s="143"/>
      <c r="FB348" s="143"/>
      <c r="FC348" s="143"/>
      <c r="FD348" s="143"/>
      <c r="FE348" s="143"/>
      <c r="FF348" s="143"/>
      <c r="FG348" s="143"/>
      <c r="FH348" s="143"/>
      <c r="FI348" s="143"/>
      <c r="FJ348" s="143"/>
      <c r="FK348" s="143"/>
      <c r="FL348" s="143"/>
      <c r="FM348" s="143"/>
      <c r="FN348" s="143"/>
      <c r="FO348" s="143"/>
      <c r="FP348" s="143"/>
      <c r="FQ348" s="143"/>
      <c r="FR348" s="143"/>
      <c r="FS348" s="143"/>
      <c r="FT348" s="143"/>
      <c r="FU348" s="143"/>
      <c r="FV348" s="143"/>
      <c r="FW348" s="143"/>
      <c r="FX348" s="143"/>
      <c r="FY348" s="143"/>
      <c r="FZ348" s="143"/>
      <c r="GA348" s="143"/>
      <c r="GB348" s="143"/>
      <c r="GC348" s="143"/>
      <c r="GD348" s="143"/>
      <c r="GE348" s="143"/>
      <c r="GF348" s="143"/>
      <c r="GG348" s="143"/>
      <c r="GH348" s="143"/>
      <c r="GI348" s="143"/>
      <c r="GJ348" s="143"/>
      <c r="GK348" s="143"/>
      <c r="GL348" s="143"/>
      <c r="GM348" s="143"/>
      <c r="GN348" s="143"/>
      <c r="GO348" s="143"/>
      <c r="GP348" s="143"/>
      <c r="GQ348" s="143"/>
      <c r="GR348" s="143"/>
      <c r="GS348" s="143"/>
      <c r="GT348" s="143"/>
      <c r="GU348" s="143"/>
      <c r="GV348" s="143"/>
      <c r="GW348" s="143"/>
      <c r="GX348" s="143"/>
      <c r="GY348" s="143"/>
      <c r="GZ348" s="143"/>
      <c r="HA348" s="143"/>
      <c r="HB348" s="143"/>
      <c r="HC348" s="143"/>
      <c r="HD348" s="143"/>
      <c r="HE348" s="143"/>
      <c r="HF348" s="143"/>
      <c r="HG348" s="143"/>
      <c r="HH348" s="143"/>
      <c r="HI348" s="143"/>
      <c r="HJ348" s="143"/>
      <c r="HK348" s="143"/>
      <c r="HL348" s="143"/>
      <c r="HM348" s="143"/>
      <c r="HN348" s="143"/>
      <c r="HO348" s="143"/>
      <c r="HP348" s="143"/>
      <c r="HQ348" s="143"/>
      <c r="HR348" s="143"/>
      <c r="HS348" s="143"/>
    </row>
    <row r="349" spans="1:227" s="141" customFormat="1" ht="12.75">
      <c r="A349" s="103" t="s">
        <v>2424</v>
      </c>
      <c r="B349" s="103"/>
      <c r="C349" s="119" t="s">
        <v>2425</v>
      </c>
      <c r="D349" s="139"/>
      <c r="E349" s="62">
        <f>SUM(E350:E353)</f>
        <v>40404000</v>
      </c>
      <c r="F349" s="62">
        <f>SUM(F350:F353)</f>
        <v>41616000</v>
      </c>
      <c r="G349" s="62">
        <f>SUM(G350:G353)</f>
        <v>42860000</v>
      </c>
      <c r="H349" s="62">
        <f>SUM(H350:H353)</f>
        <v>44150000</v>
      </c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143"/>
      <c r="AP349" s="143"/>
      <c r="AQ349" s="143"/>
      <c r="AR349" s="143"/>
      <c r="AS349" s="143"/>
      <c r="AT349" s="143"/>
      <c r="AU349" s="143"/>
      <c r="AV349" s="143"/>
      <c r="AW349" s="143"/>
      <c r="AX349" s="143"/>
      <c r="AY349" s="143"/>
      <c r="AZ349" s="143"/>
      <c r="BA349" s="143"/>
      <c r="BB349" s="143"/>
      <c r="BC349" s="143"/>
      <c r="BD349" s="143"/>
      <c r="BE349" s="143"/>
      <c r="BF349" s="143"/>
      <c r="BG349" s="143"/>
      <c r="BH349" s="143"/>
      <c r="BI349" s="143"/>
      <c r="BJ349" s="143"/>
      <c r="BK349" s="143"/>
      <c r="BL349" s="143"/>
      <c r="BM349" s="143"/>
      <c r="BN349" s="143"/>
      <c r="BO349" s="143"/>
      <c r="BP349" s="143"/>
      <c r="BQ349" s="143"/>
      <c r="BR349" s="143"/>
      <c r="BS349" s="143"/>
      <c r="BT349" s="143"/>
      <c r="BU349" s="143"/>
      <c r="BV349" s="143"/>
      <c r="BW349" s="143"/>
      <c r="BX349" s="143"/>
      <c r="BY349" s="143"/>
      <c r="BZ349" s="143"/>
      <c r="CA349" s="143"/>
      <c r="CB349" s="143"/>
      <c r="CC349" s="143"/>
      <c r="CD349" s="143"/>
      <c r="CE349" s="143"/>
      <c r="CF349" s="143"/>
      <c r="CG349" s="143"/>
      <c r="CH349" s="143"/>
      <c r="CI349" s="143"/>
      <c r="CJ349" s="143"/>
      <c r="CK349" s="143"/>
      <c r="CL349" s="143"/>
      <c r="CM349" s="143"/>
      <c r="CN349" s="143"/>
      <c r="CO349" s="143"/>
      <c r="CP349" s="143"/>
      <c r="CQ349" s="143"/>
      <c r="CR349" s="143"/>
      <c r="CS349" s="143"/>
      <c r="CT349" s="143"/>
      <c r="CU349" s="143"/>
      <c r="CV349" s="143"/>
      <c r="CW349" s="143"/>
      <c r="CX349" s="143"/>
      <c r="CY349" s="143"/>
      <c r="CZ349" s="143"/>
      <c r="DA349" s="143"/>
      <c r="DB349" s="143"/>
      <c r="DC349" s="143"/>
      <c r="DD349" s="143"/>
      <c r="DE349" s="143"/>
      <c r="DF349" s="143"/>
      <c r="DG349" s="143"/>
      <c r="DH349" s="143"/>
      <c r="DI349" s="143"/>
      <c r="DJ349" s="143"/>
      <c r="DK349" s="143"/>
      <c r="DL349" s="143"/>
      <c r="DM349" s="143"/>
      <c r="DN349" s="143"/>
      <c r="DO349" s="143"/>
      <c r="DP349" s="143"/>
      <c r="DQ349" s="143"/>
      <c r="DR349" s="143"/>
      <c r="DS349" s="143"/>
      <c r="DT349" s="143"/>
      <c r="DU349" s="143"/>
      <c r="DV349" s="143"/>
      <c r="DW349" s="143"/>
      <c r="DX349" s="143"/>
      <c r="DY349" s="143"/>
      <c r="DZ349" s="143"/>
      <c r="EA349" s="143"/>
      <c r="EB349" s="143"/>
      <c r="EC349" s="143"/>
      <c r="ED349" s="143"/>
      <c r="EE349" s="143"/>
      <c r="EF349" s="143"/>
      <c r="EG349" s="143"/>
      <c r="EH349" s="143"/>
      <c r="EI349" s="143"/>
      <c r="EJ349" s="143"/>
      <c r="EK349" s="143"/>
      <c r="EL349" s="143"/>
      <c r="EM349" s="143"/>
      <c r="EN349" s="143"/>
      <c r="EO349" s="143"/>
      <c r="EP349" s="143"/>
      <c r="EQ349" s="143"/>
      <c r="ER349" s="143"/>
      <c r="ES349" s="143"/>
      <c r="ET349" s="143"/>
      <c r="EU349" s="143"/>
      <c r="EV349" s="143"/>
      <c r="EW349" s="143"/>
      <c r="EX349" s="143"/>
      <c r="EY349" s="143"/>
      <c r="EZ349" s="143"/>
      <c r="FA349" s="143"/>
      <c r="FB349" s="143"/>
      <c r="FC349" s="143"/>
      <c r="FD349" s="143"/>
      <c r="FE349" s="143"/>
      <c r="FF349" s="143"/>
      <c r="FG349" s="143"/>
      <c r="FH349" s="143"/>
      <c r="FI349" s="143"/>
      <c r="FJ349" s="143"/>
      <c r="FK349" s="143"/>
      <c r="FL349" s="143"/>
      <c r="FM349" s="143"/>
      <c r="FN349" s="143"/>
      <c r="FO349" s="143"/>
      <c r="FP349" s="143"/>
      <c r="FQ349" s="143"/>
      <c r="FR349" s="143"/>
      <c r="FS349" s="143"/>
      <c r="FT349" s="143"/>
      <c r="FU349" s="143"/>
      <c r="FV349" s="143"/>
      <c r="FW349" s="143"/>
      <c r="FX349" s="143"/>
      <c r="FY349" s="143"/>
      <c r="FZ349" s="143"/>
      <c r="GA349" s="143"/>
      <c r="GB349" s="143"/>
      <c r="GC349" s="143"/>
      <c r="GD349" s="143"/>
      <c r="GE349" s="143"/>
      <c r="GF349" s="143"/>
      <c r="GG349" s="143"/>
      <c r="GH349" s="143"/>
      <c r="GI349" s="143"/>
      <c r="GJ349" s="143"/>
      <c r="GK349" s="143"/>
      <c r="GL349" s="143"/>
      <c r="GM349" s="143"/>
      <c r="GN349" s="143"/>
      <c r="GO349" s="143"/>
      <c r="GP349" s="143"/>
      <c r="GQ349" s="143"/>
      <c r="GR349" s="143"/>
      <c r="GS349" s="143"/>
      <c r="GT349" s="143"/>
      <c r="GU349" s="143"/>
      <c r="GV349" s="143"/>
      <c r="GW349" s="143"/>
      <c r="GX349" s="143"/>
      <c r="GY349" s="143"/>
      <c r="GZ349" s="143"/>
      <c r="HA349" s="143"/>
      <c r="HB349" s="143"/>
      <c r="HC349" s="143"/>
      <c r="HD349" s="143"/>
      <c r="HE349" s="143"/>
      <c r="HF349" s="143"/>
      <c r="HG349" s="143"/>
      <c r="HH349" s="143"/>
      <c r="HI349" s="143"/>
      <c r="HJ349" s="143"/>
      <c r="HK349" s="143"/>
      <c r="HL349" s="143"/>
      <c r="HM349" s="143"/>
      <c r="HN349" s="143"/>
      <c r="HO349" s="143"/>
      <c r="HP349" s="143"/>
      <c r="HQ349" s="143"/>
      <c r="HR349" s="143"/>
      <c r="HS349" s="143"/>
    </row>
    <row r="350" spans="1:227" s="141" customFormat="1" ht="12.75" hidden="1">
      <c r="A350" s="101" t="s">
        <v>2430</v>
      </c>
      <c r="B350" s="101"/>
      <c r="C350" s="120" t="s">
        <v>2426</v>
      </c>
      <c r="D350" s="142" t="s">
        <v>87</v>
      </c>
      <c r="E350" s="64">
        <v>24242400</v>
      </c>
      <c r="F350" s="64">
        <v>24969600</v>
      </c>
      <c r="G350" s="64">
        <v>25716000</v>
      </c>
      <c r="H350" s="64">
        <v>26490000</v>
      </c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143"/>
      <c r="AP350" s="143"/>
      <c r="AQ350" s="143"/>
      <c r="AR350" s="143"/>
      <c r="AS350" s="143"/>
      <c r="AT350" s="143"/>
      <c r="AU350" s="143"/>
      <c r="AV350" s="143"/>
      <c r="AW350" s="143"/>
      <c r="AX350" s="143"/>
      <c r="AY350" s="143"/>
      <c r="AZ350" s="143"/>
      <c r="BA350" s="143"/>
      <c r="BB350" s="143"/>
      <c r="BC350" s="143"/>
      <c r="BD350" s="143"/>
      <c r="BE350" s="143"/>
      <c r="BF350" s="143"/>
      <c r="BG350" s="143"/>
      <c r="BH350" s="143"/>
      <c r="BI350" s="143"/>
      <c r="BJ350" s="143"/>
      <c r="BK350" s="143"/>
      <c r="BL350" s="143"/>
      <c r="BM350" s="143"/>
      <c r="BN350" s="143"/>
      <c r="BO350" s="143"/>
      <c r="BP350" s="143"/>
      <c r="BQ350" s="143"/>
      <c r="BR350" s="143"/>
      <c r="BS350" s="143"/>
      <c r="BT350" s="143"/>
      <c r="BU350" s="143"/>
      <c r="BV350" s="143"/>
      <c r="BW350" s="143"/>
      <c r="BX350" s="143"/>
      <c r="BY350" s="143"/>
      <c r="BZ350" s="143"/>
      <c r="CA350" s="143"/>
      <c r="CB350" s="143"/>
      <c r="CC350" s="143"/>
      <c r="CD350" s="143"/>
      <c r="CE350" s="143"/>
      <c r="CF350" s="143"/>
      <c r="CG350" s="143"/>
      <c r="CH350" s="143"/>
      <c r="CI350" s="143"/>
      <c r="CJ350" s="143"/>
      <c r="CK350" s="143"/>
      <c r="CL350" s="143"/>
      <c r="CM350" s="143"/>
      <c r="CN350" s="143"/>
      <c r="CO350" s="143"/>
      <c r="CP350" s="143"/>
      <c r="CQ350" s="143"/>
      <c r="CR350" s="143"/>
      <c r="CS350" s="143"/>
      <c r="CT350" s="143"/>
      <c r="CU350" s="143"/>
      <c r="CV350" s="143"/>
      <c r="CW350" s="143"/>
      <c r="CX350" s="143"/>
      <c r="CY350" s="143"/>
      <c r="CZ350" s="143"/>
      <c r="DA350" s="143"/>
      <c r="DB350" s="143"/>
      <c r="DC350" s="143"/>
      <c r="DD350" s="143"/>
      <c r="DE350" s="143"/>
      <c r="DF350" s="143"/>
      <c r="DG350" s="143"/>
      <c r="DH350" s="143"/>
      <c r="DI350" s="143"/>
      <c r="DJ350" s="143"/>
      <c r="DK350" s="143"/>
      <c r="DL350" s="143"/>
      <c r="DM350" s="143"/>
      <c r="DN350" s="143"/>
      <c r="DO350" s="143"/>
      <c r="DP350" s="143"/>
      <c r="DQ350" s="143"/>
      <c r="DR350" s="143"/>
      <c r="DS350" s="143"/>
      <c r="DT350" s="143"/>
      <c r="DU350" s="143"/>
      <c r="DV350" s="143"/>
      <c r="DW350" s="143"/>
      <c r="DX350" s="143"/>
      <c r="DY350" s="143"/>
      <c r="DZ350" s="143"/>
      <c r="EA350" s="143"/>
      <c r="EB350" s="143"/>
      <c r="EC350" s="143"/>
      <c r="ED350" s="143"/>
      <c r="EE350" s="143"/>
      <c r="EF350" s="143"/>
      <c r="EG350" s="143"/>
      <c r="EH350" s="143"/>
      <c r="EI350" s="143"/>
      <c r="EJ350" s="143"/>
      <c r="EK350" s="143"/>
      <c r="EL350" s="143"/>
      <c r="EM350" s="143"/>
      <c r="EN350" s="143"/>
      <c r="EO350" s="143"/>
      <c r="EP350" s="143"/>
      <c r="EQ350" s="143"/>
      <c r="ER350" s="143"/>
      <c r="ES350" s="143"/>
      <c r="ET350" s="143"/>
      <c r="EU350" s="143"/>
      <c r="EV350" s="143"/>
      <c r="EW350" s="143"/>
      <c r="EX350" s="143"/>
      <c r="EY350" s="143"/>
      <c r="EZ350" s="143"/>
      <c r="FA350" s="143"/>
      <c r="FB350" s="143"/>
      <c r="FC350" s="143"/>
      <c r="FD350" s="143"/>
      <c r="FE350" s="143"/>
      <c r="FF350" s="143"/>
      <c r="FG350" s="143"/>
      <c r="FH350" s="143"/>
      <c r="FI350" s="143"/>
      <c r="FJ350" s="143"/>
      <c r="FK350" s="143"/>
      <c r="FL350" s="143"/>
      <c r="FM350" s="143"/>
      <c r="FN350" s="143"/>
      <c r="FO350" s="143"/>
      <c r="FP350" s="143"/>
      <c r="FQ350" s="143"/>
      <c r="FR350" s="143"/>
      <c r="FS350" s="143"/>
      <c r="FT350" s="143"/>
      <c r="FU350" s="143"/>
      <c r="FV350" s="143"/>
      <c r="FW350" s="143"/>
      <c r="FX350" s="143"/>
      <c r="FY350" s="143"/>
      <c r="FZ350" s="143"/>
      <c r="GA350" s="143"/>
      <c r="GB350" s="143"/>
      <c r="GC350" s="143"/>
      <c r="GD350" s="143"/>
      <c r="GE350" s="143"/>
      <c r="GF350" s="143"/>
      <c r="GG350" s="143"/>
      <c r="GH350" s="143"/>
      <c r="GI350" s="143"/>
      <c r="GJ350" s="143"/>
      <c r="GK350" s="143"/>
      <c r="GL350" s="143"/>
      <c r="GM350" s="143"/>
      <c r="GN350" s="143"/>
      <c r="GO350" s="143"/>
      <c r="GP350" s="143"/>
      <c r="GQ350" s="143"/>
      <c r="GR350" s="143"/>
      <c r="GS350" s="143"/>
      <c r="GT350" s="143"/>
      <c r="GU350" s="143"/>
      <c r="GV350" s="143"/>
      <c r="GW350" s="143"/>
      <c r="GX350" s="143"/>
      <c r="GY350" s="143"/>
      <c r="GZ350" s="143"/>
      <c r="HA350" s="143"/>
      <c r="HB350" s="143"/>
      <c r="HC350" s="143"/>
      <c r="HD350" s="143"/>
      <c r="HE350" s="143"/>
      <c r="HF350" s="143"/>
      <c r="HG350" s="143"/>
      <c r="HH350" s="143"/>
      <c r="HI350" s="143"/>
      <c r="HJ350" s="143"/>
      <c r="HK350" s="143"/>
      <c r="HL350" s="143"/>
      <c r="HM350" s="143"/>
      <c r="HN350" s="143"/>
      <c r="HO350" s="143"/>
      <c r="HP350" s="143"/>
      <c r="HQ350" s="143"/>
      <c r="HR350" s="143"/>
      <c r="HS350" s="143"/>
    </row>
    <row r="351" spans="1:227" s="141" customFormat="1" ht="12.75" hidden="1">
      <c r="A351" s="101" t="s">
        <v>2431</v>
      </c>
      <c r="B351" s="101"/>
      <c r="C351" s="120" t="s">
        <v>2427</v>
      </c>
      <c r="D351" s="142" t="s">
        <v>88</v>
      </c>
      <c r="E351" s="64">
        <v>2020200</v>
      </c>
      <c r="F351" s="64">
        <v>2080800</v>
      </c>
      <c r="G351" s="64">
        <v>2143000</v>
      </c>
      <c r="H351" s="64">
        <v>2207500</v>
      </c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143"/>
      <c r="AP351" s="143"/>
      <c r="AQ351" s="143"/>
      <c r="AR351" s="143"/>
      <c r="AS351" s="143"/>
      <c r="AT351" s="143"/>
      <c r="AU351" s="143"/>
      <c r="AV351" s="143"/>
      <c r="AW351" s="143"/>
      <c r="AX351" s="143"/>
      <c r="AY351" s="143"/>
      <c r="AZ351" s="143"/>
      <c r="BA351" s="143"/>
      <c r="BB351" s="143"/>
      <c r="BC351" s="143"/>
      <c r="BD351" s="143"/>
      <c r="BE351" s="143"/>
      <c r="BF351" s="143"/>
      <c r="BG351" s="143"/>
      <c r="BH351" s="143"/>
      <c r="BI351" s="143"/>
      <c r="BJ351" s="143"/>
      <c r="BK351" s="143"/>
      <c r="BL351" s="143"/>
      <c r="BM351" s="143"/>
      <c r="BN351" s="143"/>
      <c r="BO351" s="143"/>
      <c r="BP351" s="143"/>
      <c r="BQ351" s="143"/>
      <c r="BR351" s="143"/>
      <c r="BS351" s="143"/>
      <c r="BT351" s="143"/>
      <c r="BU351" s="143"/>
      <c r="BV351" s="143"/>
      <c r="BW351" s="143"/>
      <c r="BX351" s="143"/>
      <c r="BY351" s="143"/>
      <c r="BZ351" s="143"/>
      <c r="CA351" s="143"/>
      <c r="CB351" s="143"/>
      <c r="CC351" s="143"/>
      <c r="CD351" s="143"/>
      <c r="CE351" s="143"/>
      <c r="CF351" s="143"/>
      <c r="CG351" s="143"/>
      <c r="CH351" s="143"/>
      <c r="CI351" s="143"/>
      <c r="CJ351" s="143"/>
      <c r="CK351" s="143"/>
      <c r="CL351" s="143"/>
      <c r="CM351" s="143"/>
      <c r="CN351" s="143"/>
      <c r="CO351" s="143"/>
      <c r="CP351" s="143"/>
      <c r="CQ351" s="143"/>
      <c r="CR351" s="143"/>
      <c r="CS351" s="143"/>
      <c r="CT351" s="143"/>
      <c r="CU351" s="143"/>
      <c r="CV351" s="143"/>
      <c r="CW351" s="143"/>
      <c r="CX351" s="143"/>
      <c r="CY351" s="143"/>
      <c r="CZ351" s="143"/>
      <c r="DA351" s="143"/>
      <c r="DB351" s="143"/>
      <c r="DC351" s="143"/>
      <c r="DD351" s="143"/>
      <c r="DE351" s="143"/>
      <c r="DF351" s="143"/>
      <c r="DG351" s="143"/>
      <c r="DH351" s="143"/>
      <c r="DI351" s="143"/>
      <c r="DJ351" s="143"/>
      <c r="DK351" s="143"/>
      <c r="DL351" s="143"/>
      <c r="DM351" s="143"/>
      <c r="DN351" s="143"/>
      <c r="DO351" s="143"/>
      <c r="DP351" s="143"/>
      <c r="DQ351" s="143"/>
      <c r="DR351" s="143"/>
      <c r="DS351" s="143"/>
      <c r="DT351" s="143"/>
      <c r="DU351" s="143"/>
      <c r="DV351" s="143"/>
      <c r="DW351" s="143"/>
      <c r="DX351" s="143"/>
      <c r="DY351" s="143"/>
      <c r="DZ351" s="143"/>
      <c r="EA351" s="143"/>
      <c r="EB351" s="143"/>
      <c r="EC351" s="143"/>
      <c r="ED351" s="143"/>
      <c r="EE351" s="143"/>
      <c r="EF351" s="143"/>
      <c r="EG351" s="143"/>
      <c r="EH351" s="143"/>
      <c r="EI351" s="143"/>
      <c r="EJ351" s="143"/>
      <c r="EK351" s="143"/>
      <c r="EL351" s="143"/>
      <c r="EM351" s="143"/>
      <c r="EN351" s="143"/>
      <c r="EO351" s="143"/>
      <c r="EP351" s="143"/>
      <c r="EQ351" s="143"/>
      <c r="ER351" s="143"/>
      <c r="ES351" s="143"/>
      <c r="ET351" s="143"/>
      <c r="EU351" s="143"/>
      <c r="EV351" s="143"/>
      <c r="EW351" s="143"/>
      <c r="EX351" s="143"/>
      <c r="EY351" s="143"/>
      <c r="EZ351" s="143"/>
      <c r="FA351" s="143"/>
      <c r="FB351" s="143"/>
      <c r="FC351" s="143"/>
      <c r="FD351" s="143"/>
      <c r="FE351" s="143"/>
      <c r="FF351" s="143"/>
      <c r="FG351" s="143"/>
      <c r="FH351" s="143"/>
      <c r="FI351" s="143"/>
      <c r="FJ351" s="143"/>
      <c r="FK351" s="143"/>
      <c r="FL351" s="143"/>
      <c r="FM351" s="143"/>
      <c r="FN351" s="143"/>
      <c r="FO351" s="143"/>
      <c r="FP351" s="143"/>
      <c r="FQ351" s="143"/>
      <c r="FR351" s="143"/>
      <c r="FS351" s="143"/>
      <c r="FT351" s="143"/>
      <c r="FU351" s="143"/>
      <c r="FV351" s="143"/>
      <c r="FW351" s="143"/>
      <c r="FX351" s="143"/>
      <c r="FY351" s="143"/>
      <c r="FZ351" s="143"/>
      <c r="GA351" s="143"/>
      <c r="GB351" s="143"/>
      <c r="GC351" s="143"/>
      <c r="GD351" s="143"/>
      <c r="GE351" s="143"/>
      <c r="GF351" s="143"/>
      <c r="GG351" s="143"/>
      <c r="GH351" s="143"/>
      <c r="GI351" s="143"/>
      <c r="GJ351" s="143"/>
      <c r="GK351" s="143"/>
      <c r="GL351" s="143"/>
      <c r="GM351" s="143"/>
      <c r="GN351" s="143"/>
      <c r="GO351" s="143"/>
      <c r="GP351" s="143"/>
      <c r="GQ351" s="143"/>
      <c r="GR351" s="143"/>
      <c r="GS351" s="143"/>
      <c r="GT351" s="143"/>
      <c r="GU351" s="143"/>
      <c r="GV351" s="143"/>
      <c r="GW351" s="143"/>
      <c r="GX351" s="143"/>
      <c r="GY351" s="143"/>
      <c r="GZ351" s="143"/>
      <c r="HA351" s="143"/>
      <c r="HB351" s="143"/>
      <c r="HC351" s="143"/>
      <c r="HD351" s="143"/>
      <c r="HE351" s="143"/>
      <c r="HF351" s="143"/>
      <c r="HG351" s="143"/>
      <c r="HH351" s="143"/>
      <c r="HI351" s="143"/>
      <c r="HJ351" s="143"/>
      <c r="HK351" s="143"/>
      <c r="HL351" s="143"/>
      <c r="HM351" s="143"/>
      <c r="HN351" s="143"/>
      <c r="HO351" s="143"/>
      <c r="HP351" s="143"/>
      <c r="HQ351" s="143"/>
      <c r="HR351" s="143"/>
      <c r="HS351" s="143"/>
    </row>
    <row r="352" spans="1:244" s="143" customFormat="1" ht="12.75" hidden="1">
      <c r="A352" s="101" t="s">
        <v>2432</v>
      </c>
      <c r="B352" s="101"/>
      <c r="C352" s="120" t="s">
        <v>2428</v>
      </c>
      <c r="D352" s="142" t="s">
        <v>89</v>
      </c>
      <c r="E352" s="64">
        <v>6060600</v>
      </c>
      <c r="F352" s="64">
        <v>6242400</v>
      </c>
      <c r="G352" s="64">
        <v>6429000</v>
      </c>
      <c r="H352" s="64">
        <v>6622500</v>
      </c>
      <c r="HT352" s="141"/>
      <c r="HU352" s="141"/>
      <c r="HV352" s="141"/>
      <c r="HW352" s="141"/>
      <c r="HX352" s="141"/>
      <c r="HY352" s="141"/>
      <c r="HZ352" s="141"/>
      <c r="IA352" s="141"/>
      <c r="IB352" s="141"/>
      <c r="IC352" s="141"/>
      <c r="ID352" s="141"/>
      <c r="IE352" s="141"/>
      <c r="IF352" s="141"/>
      <c r="IG352" s="141"/>
      <c r="IH352" s="141"/>
      <c r="II352" s="141"/>
      <c r="IJ352" s="141"/>
    </row>
    <row r="353" spans="1:244" s="143" customFormat="1" ht="12.75" hidden="1">
      <c r="A353" s="101" t="s">
        <v>2433</v>
      </c>
      <c r="B353" s="101"/>
      <c r="C353" s="120" t="s">
        <v>2429</v>
      </c>
      <c r="D353" s="142" t="s">
        <v>96</v>
      </c>
      <c r="E353" s="64">
        <v>8080800</v>
      </c>
      <c r="F353" s="64">
        <v>8323200</v>
      </c>
      <c r="G353" s="64">
        <v>8572000</v>
      </c>
      <c r="H353" s="64">
        <v>8830000</v>
      </c>
      <c r="HT353" s="141"/>
      <c r="HU353" s="141"/>
      <c r="HV353" s="141"/>
      <c r="HW353" s="141"/>
      <c r="HX353" s="141"/>
      <c r="HY353" s="141"/>
      <c r="HZ353" s="141"/>
      <c r="IA353" s="141"/>
      <c r="IB353" s="141"/>
      <c r="IC353" s="141"/>
      <c r="ID353" s="141"/>
      <c r="IE353" s="141"/>
      <c r="IF353" s="141"/>
      <c r="IG353" s="141"/>
      <c r="IH353" s="141"/>
      <c r="II353" s="141"/>
      <c r="IJ353" s="141"/>
    </row>
    <row r="354" spans="1:244" s="143" customFormat="1" ht="12.75">
      <c r="A354" s="103" t="s">
        <v>2434</v>
      </c>
      <c r="B354" s="103"/>
      <c r="C354" s="119" t="s">
        <v>2435</v>
      </c>
      <c r="D354" s="139"/>
      <c r="E354" s="62">
        <f>E355</f>
        <v>1397000</v>
      </c>
      <c r="F354" s="62">
        <f>F355</f>
        <v>1438000</v>
      </c>
      <c r="G354" s="62">
        <f>G355</f>
        <v>1482000</v>
      </c>
      <c r="H354" s="62">
        <f>H355</f>
        <v>1526000</v>
      </c>
      <c r="HT354" s="141"/>
      <c r="HU354" s="141"/>
      <c r="HV354" s="141"/>
      <c r="HW354" s="141"/>
      <c r="HX354" s="141"/>
      <c r="HY354" s="141"/>
      <c r="HZ354" s="141"/>
      <c r="IA354" s="141"/>
      <c r="IB354" s="141"/>
      <c r="IC354" s="141"/>
      <c r="ID354" s="141"/>
      <c r="IE354" s="141"/>
      <c r="IF354" s="141"/>
      <c r="IG354" s="141"/>
      <c r="IH354" s="141"/>
      <c r="II354" s="141"/>
      <c r="IJ354" s="141"/>
    </row>
    <row r="355" spans="1:244" s="143" customFormat="1" ht="12.75">
      <c r="A355" s="103" t="s">
        <v>2436</v>
      </c>
      <c r="B355" s="103"/>
      <c r="C355" s="119" t="s">
        <v>2437</v>
      </c>
      <c r="D355" s="139"/>
      <c r="E355" s="62">
        <f>SUM(E356:E359)</f>
        <v>1397000</v>
      </c>
      <c r="F355" s="62">
        <f>SUM(F356:F359)</f>
        <v>1438000</v>
      </c>
      <c r="G355" s="62">
        <f>SUM(G356:G359)</f>
        <v>1482000</v>
      </c>
      <c r="H355" s="62">
        <f>SUM(H356:H359)</f>
        <v>1526000</v>
      </c>
      <c r="HT355" s="141"/>
      <c r="HU355" s="141"/>
      <c r="HV355" s="141"/>
      <c r="HW355" s="141"/>
      <c r="HX355" s="141"/>
      <c r="HY355" s="141"/>
      <c r="HZ355" s="141"/>
      <c r="IA355" s="141"/>
      <c r="IB355" s="141"/>
      <c r="IC355" s="141"/>
      <c r="ID355" s="141"/>
      <c r="IE355" s="141"/>
      <c r="IF355" s="141"/>
      <c r="IG355" s="141"/>
      <c r="IH355" s="141"/>
      <c r="II355" s="141"/>
      <c r="IJ355" s="141"/>
    </row>
    <row r="356" spans="1:244" s="143" customFormat="1" ht="12.75" hidden="1">
      <c r="A356" s="101" t="s">
        <v>2438</v>
      </c>
      <c r="B356" s="101"/>
      <c r="C356" s="120" t="s">
        <v>2439</v>
      </c>
      <c r="D356" s="142" t="s">
        <v>87</v>
      </c>
      <c r="E356" s="64">
        <v>838200</v>
      </c>
      <c r="F356" s="64">
        <v>862800</v>
      </c>
      <c r="G356" s="64">
        <v>889200</v>
      </c>
      <c r="H356" s="64">
        <v>915600</v>
      </c>
      <c r="HT356" s="141"/>
      <c r="HU356" s="141"/>
      <c r="HV356" s="141"/>
      <c r="HW356" s="141"/>
      <c r="HX356" s="141"/>
      <c r="HY356" s="141"/>
      <c r="HZ356" s="141"/>
      <c r="IA356" s="141"/>
      <c r="IB356" s="141"/>
      <c r="IC356" s="141"/>
      <c r="ID356" s="141"/>
      <c r="IE356" s="141"/>
      <c r="IF356" s="141"/>
      <c r="IG356" s="141"/>
      <c r="IH356" s="141"/>
      <c r="II356" s="141"/>
      <c r="IJ356" s="141"/>
    </row>
    <row r="357" spans="1:244" s="143" customFormat="1" ht="12.75" hidden="1">
      <c r="A357" s="101" t="s">
        <v>2440</v>
      </c>
      <c r="B357" s="101"/>
      <c r="C357" s="120" t="s">
        <v>2441</v>
      </c>
      <c r="D357" s="142" t="s">
        <v>88</v>
      </c>
      <c r="E357" s="64">
        <v>69850</v>
      </c>
      <c r="F357" s="64">
        <v>71900</v>
      </c>
      <c r="G357" s="64">
        <v>74100</v>
      </c>
      <c r="H357" s="64">
        <v>76300</v>
      </c>
      <c r="HT357" s="141"/>
      <c r="HU357" s="141"/>
      <c r="HV357" s="141"/>
      <c r="HW357" s="141"/>
      <c r="HX357" s="141"/>
      <c r="HY357" s="141"/>
      <c r="HZ357" s="141"/>
      <c r="IA357" s="141"/>
      <c r="IB357" s="141"/>
      <c r="IC357" s="141"/>
      <c r="ID357" s="141"/>
      <c r="IE357" s="141"/>
      <c r="IF357" s="141"/>
      <c r="IG357" s="141"/>
      <c r="IH357" s="141"/>
      <c r="II357" s="141"/>
      <c r="IJ357" s="141"/>
    </row>
    <row r="358" spans="1:244" s="143" customFormat="1" ht="12.75" hidden="1">
      <c r="A358" s="101" t="s">
        <v>2442</v>
      </c>
      <c r="B358" s="101"/>
      <c r="C358" s="120" t="s">
        <v>2443</v>
      </c>
      <c r="D358" s="142" t="s">
        <v>89</v>
      </c>
      <c r="E358" s="64">
        <v>209550</v>
      </c>
      <c r="F358" s="64">
        <v>215700</v>
      </c>
      <c r="G358" s="64">
        <v>222300</v>
      </c>
      <c r="H358" s="64">
        <v>228900</v>
      </c>
      <c r="HT358" s="141"/>
      <c r="HU358" s="141"/>
      <c r="HV358" s="141"/>
      <c r="HW358" s="141"/>
      <c r="HX358" s="141"/>
      <c r="HY358" s="141"/>
      <c r="HZ358" s="141"/>
      <c r="IA358" s="141"/>
      <c r="IB358" s="141"/>
      <c r="IC358" s="141"/>
      <c r="ID358" s="141"/>
      <c r="IE358" s="141"/>
      <c r="IF358" s="141"/>
      <c r="IG358" s="141"/>
      <c r="IH358" s="141"/>
      <c r="II358" s="141"/>
      <c r="IJ358" s="141"/>
    </row>
    <row r="359" spans="1:244" s="143" customFormat="1" ht="12.75" hidden="1">
      <c r="A359" s="101" t="s">
        <v>2444</v>
      </c>
      <c r="B359" s="101"/>
      <c r="C359" s="120" t="s">
        <v>2445</v>
      </c>
      <c r="D359" s="142" t="s">
        <v>96</v>
      </c>
      <c r="E359" s="64">
        <v>279400</v>
      </c>
      <c r="F359" s="64">
        <v>287600</v>
      </c>
      <c r="G359" s="64">
        <v>296400</v>
      </c>
      <c r="H359" s="64">
        <v>305200</v>
      </c>
      <c r="HT359" s="141"/>
      <c r="HU359" s="141"/>
      <c r="HV359" s="141"/>
      <c r="HW359" s="141"/>
      <c r="HX359" s="141"/>
      <c r="HY359" s="141"/>
      <c r="HZ359" s="141"/>
      <c r="IA359" s="141"/>
      <c r="IB359" s="141"/>
      <c r="IC359" s="141"/>
      <c r="ID359" s="141"/>
      <c r="IE359" s="141"/>
      <c r="IF359" s="141"/>
      <c r="IG359" s="141"/>
      <c r="IH359" s="141"/>
      <c r="II359" s="141"/>
      <c r="IJ359" s="141"/>
    </row>
    <row r="360" spans="1:244" s="111" customFormat="1" ht="22.5" customHeight="1">
      <c r="A360" s="103" t="s">
        <v>2446</v>
      </c>
      <c r="B360" s="103"/>
      <c r="C360" s="119" t="s">
        <v>2447</v>
      </c>
      <c r="D360" s="139"/>
      <c r="E360" s="62">
        <f>E361</f>
        <v>460000</v>
      </c>
      <c r="F360" s="62">
        <f>F361</f>
        <v>473000</v>
      </c>
      <c r="G360" s="62">
        <f>G361</f>
        <v>488000</v>
      </c>
      <c r="H360" s="62">
        <f>H361</f>
        <v>502600</v>
      </c>
      <c r="HT360" s="110"/>
      <c r="HU360" s="110"/>
      <c r="HV360" s="110"/>
      <c r="HW360" s="110"/>
      <c r="HX360" s="110"/>
      <c r="HY360" s="110"/>
      <c r="HZ360" s="110"/>
      <c r="IA360" s="110"/>
      <c r="IB360" s="110"/>
      <c r="IC360" s="110"/>
      <c r="ID360" s="110"/>
      <c r="IE360" s="110"/>
      <c r="IF360" s="110"/>
      <c r="IG360" s="110"/>
      <c r="IH360" s="110"/>
      <c r="II360" s="110"/>
      <c r="IJ360" s="110"/>
    </row>
    <row r="361" spans="1:244" s="143" customFormat="1" ht="20.25" customHeight="1">
      <c r="A361" s="103" t="s">
        <v>2448</v>
      </c>
      <c r="B361" s="103"/>
      <c r="C361" s="119" t="s">
        <v>2449</v>
      </c>
      <c r="D361" s="139" t="s">
        <v>121</v>
      </c>
      <c r="E361" s="62">
        <v>460000</v>
      </c>
      <c r="F361" s="62">
        <v>473000</v>
      </c>
      <c r="G361" s="62">
        <v>488000</v>
      </c>
      <c r="H361" s="62">
        <v>502600</v>
      </c>
      <c r="HT361" s="141"/>
      <c r="HU361" s="141"/>
      <c r="HV361" s="141"/>
      <c r="HW361" s="141"/>
      <c r="HX361" s="141"/>
      <c r="HY361" s="141"/>
      <c r="HZ361" s="141"/>
      <c r="IA361" s="141"/>
      <c r="IB361" s="141"/>
      <c r="IC361" s="141"/>
      <c r="ID361" s="141"/>
      <c r="IE361" s="141"/>
      <c r="IF361" s="141"/>
      <c r="IG361" s="141"/>
      <c r="IH361" s="141"/>
      <c r="II361" s="141"/>
      <c r="IJ361" s="141"/>
    </row>
    <row r="362" spans="1:244" s="111" customFormat="1" ht="18.75" customHeight="1">
      <c r="A362" s="103" t="s">
        <v>2450</v>
      </c>
      <c r="B362" s="103"/>
      <c r="C362" s="119" t="s">
        <v>2451</v>
      </c>
      <c r="D362" s="139"/>
      <c r="E362" s="62">
        <f aca="true" t="shared" si="15" ref="E362:H363">E363</f>
        <v>9694100</v>
      </c>
      <c r="F362" s="62">
        <f t="shared" si="15"/>
        <v>9775100</v>
      </c>
      <c r="G362" s="62">
        <f t="shared" si="15"/>
        <v>9969400</v>
      </c>
      <c r="H362" s="62">
        <f t="shared" si="15"/>
        <v>9969400</v>
      </c>
      <c r="HT362" s="110"/>
      <c r="HU362" s="110"/>
      <c r="HV362" s="110"/>
      <c r="HW362" s="110"/>
      <c r="HX362" s="110"/>
      <c r="HY362" s="110"/>
      <c r="HZ362" s="110"/>
      <c r="IA362" s="110"/>
      <c r="IB362" s="110"/>
      <c r="IC362" s="110"/>
      <c r="ID362" s="110"/>
      <c r="IE362" s="110"/>
      <c r="IF362" s="110"/>
      <c r="IG362" s="110"/>
      <c r="IH362" s="110"/>
      <c r="II362" s="110"/>
      <c r="IJ362" s="110"/>
    </row>
    <row r="363" spans="1:244" s="111" customFormat="1" ht="26.25" customHeight="1">
      <c r="A363" s="103" t="s">
        <v>2452</v>
      </c>
      <c r="B363" s="103"/>
      <c r="C363" s="119" t="s">
        <v>2451</v>
      </c>
      <c r="D363" s="139"/>
      <c r="E363" s="62">
        <f t="shared" si="15"/>
        <v>9694100</v>
      </c>
      <c r="F363" s="62">
        <f t="shared" si="15"/>
        <v>9775100</v>
      </c>
      <c r="G363" s="62">
        <f t="shared" si="15"/>
        <v>9969400</v>
      </c>
      <c r="H363" s="62">
        <f t="shared" si="15"/>
        <v>9969400</v>
      </c>
      <c r="HT363" s="110"/>
      <c r="HU363" s="110"/>
      <c r="HV363" s="110"/>
      <c r="HW363" s="110"/>
      <c r="HX363" s="110"/>
      <c r="HY363" s="110"/>
      <c r="HZ363" s="110"/>
      <c r="IA363" s="110"/>
      <c r="IB363" s="110"/>
      <c r="IC363" s="110"/>
      <c r="ID363" s="110"/>
      <c r="IE363" s="110"/>
      <c r="IF363" s="110"/>
      <c r="IG363" s="110"/>
      <c r="IH363" s="110"/>
      <c r="II363" s="110"/>
      <c r="IJ363" s="110"/>
    </row>
    <row r="364" spans="1:244" s="111" customFormat="1" ht="36">
      <c r="A364" s="187" t="s">
        <v>2453</v>
      </c>
      <c r="C364" s="188" t="s">
        <v>2454</v>
      </c>
      <c r="D364" s="139"/>
      <c r="E364" s="62">
        <f>SUM(E365:E377)</f>
        <v>9694100</v>
      </c>
      <c r="F364" s="62">
        <f>SUM(F365:F377)</f>
        <v>9775100</v>
      </c>
      <c r="G364" s="62">
        <f>SUM(G365:G377)</f>
        <v>9969400</v>
      </c>
      <c r="H364" s="62">
        <f>SUM(H365:H377)</f>
        <v>9969400</v>
      </c>
      <c r="HT364" s="110"/>
      <c r="HU364" s="110"/>
      <c r="HV364" s="110"/>
      <c r="HW364" s="110"/>
      <c r="HX364" s="110"/>
      <c r="HY364" s="110"/>
      <c r="HZ364" s="110"/>
      <c r="IA364" s="110"/>
      <c r="IB364" s="110"/>
      <c r="IC364" s="110"/>
      <c r="ID364" s="110"/>
      <c r="IE364" s="110"/>
      <c r="IF364" s="110"/>
      <c r="IG364" s="110"/>
      <c r="IH364" s="110"/>
      <c r="II364" s="110"/>
      <c r="IJ364" s="110"/>
    </row>
    <row r="365" spans="1:244" s="143" customFormat="1" ht="12.75" hidden="1">
      <c r="A365" s="101" t="s">
        <v>2462</v>
      </c>
      <c r="B365" s="101"/>
      <c r="C365" s="120" t="s">
        <v>1216</v>
      </c>
      <c r="D365" s="142" t="s">
        <v>1215</v>
      </c>
      <c r="E365" s="64">
        <v>1500000</v>
      </c>
      <c r="F365" s="64">
        <v>1529000</v>
      </c>
      <c r="G365" s="64">
        <v>1559000</v>
      </c>
      <c r="H365" s="64">
        <v>1559000</v>
      </c>
      <c r="HT365" s="141"/>
      <c r="HU365" s="141"/>
      <c r="HV365" s="141"/>
      <c r="HW365" s="141"/>
      <c r="HX365" s="141"/>
      <c r="HY365" s="141"/>
      <c r="HZ365" s="141"/>
      <c r="IA365" s="141"/>
      <c r="IB365" s="141"/>
      <c r="IC365" s="141"/>
      <c r="ID365" s="141"/>
      <c r="IE365" s="141"/>
      <c r="IF365" s="141"/>
      <c r="IG365" s="141"/>
      <c r="IH365" s="141"/>
      <c r="II365" s="141"/>
      <c r="IJ365" s="141"/>
    </row>
    <row r="366" spans="1:244" s="143" customFormat="1" ht="12.75" hidden="1">
      <c r="A366" s="101" t="s">
        <v>2463</v>
      </c>
      <c r="B366" s="101"/>
      <c r="C366" s="120" t="s">
        <v>1218</v>
      </c>
      <c r="D366" s="142" t="s">
        <v>113</v>
      </c>
      <c r="E366" s="64">
        <v>510000</v>
      </c>
      <c r="F366" s="64">
        <v>520000</v>
      </c>
      <c r="G366" s="64">
        <v>530000</v>
      </c>
      <c r="H366" s="64">
        <v>530000</v>
      </c>
      <c r="HT366" s="141"/>
      <c r="HU366" s="141"/>
      <c r="HV366" s="141"/>
      <c r="HW366" s="141"/>
      <c r="HX366" s="141"/>
      <c r="HY366" s="141"/>
      <c r="HZ366" s="141"/>
      <c r="IA366" s="141"/>
      <c r="IB366" s="141"/>
      <c r="IC366" s="141"/>
      <c r="ID366" s="141"/>
      <c r="IE366" s="141"/>
      <c r="IF366" s="141"/>
      <c r="IG366" s="141"/>
      <c r="IH366" s="141"/>
      <c r="II366" s="141"/>
      <c r="IJ366" s="141"/>
    </row>
    <row r="367" spans="1:244" s="143" customFormat="1" ht="12.75" hidden="1">
      <c r="A367" s="101" t="s">
        <v>2464</v>
      </c>
      <c r="B367" s="101"/>
      <c r="C367" s="120" t="s">
        <v>1220</v>
      </c>
      <c r="D367" s="142" t="s">
        <v>106</v>
      </c>
      <c r="E367" s="64">
        <v>561000</v>
      </c>
      <c r="F367" s="64">
        <v>572200</v>
      </c>
      <c r="G367" s="64">
        <v>584000</v>
      </c>
      <c r="H367" s="64">
        <v>584000</v>
      </c>
      <c r="HT367" s="141"/>
      <c r="HU367" s="141"/>
      <c r="HV367" s="141"/>
      <c r="HW367" s="141"/>
      <c r="HX367" s="141"/>
      <c r="HY367" s="141"/>
      <c r="HZ367" s="141"/>
      <c r="IA367" s="141"/>
      <c r="IB367" s="141"/>
      <c r="IC367" s="141"/>
      <c r="ID367" s="141"/>
      <c r="IE367" s="141"/>
      <c r="IF367" s="141"/>
      <c r="IG367" s="141"/>
      <c r="IH367" s="141"/>
      <c r="II367" s="141"/>
      <c r="IJ367" s="141"/>
    </row>
    <row r="368" spans="1:244" s="143" customFormat="1" ht="12.75" hidden="1">
      <c r="A368" s="101" t="s">
        <v>2465</v>
      </c>
      <c r="B368" s="101"/>
      <c r="C368" s="120" t="s">
        <v>1222</v>
      </c>
      <c r="D368" s="142" t="s">
        <v>26</v>
      </c>
      <c r="E368" s="64">
        <v>153000</v>
      </c>
      <c r="F368" s="64">
        <v>156000</v>
      </c>
      <c r="G368" s="64">
        <v>159100</v>
      </c>
      <c r="H368" s="64">
        <v>159100</v>
      </c>
      <c r="HT368" s="141"/>
      <c r="HU368" s="141"/>
      <c r="HV368" s="141"/>
      <c r="HW368" s="141"/>
      <c r="HX368" s="141"/>
      <c r="HY368" s="141"/>
      <c r="HZ368" s="141"/>
      <c r="IA368" s="141"/>
      <c r="IB368" s="141"/>
      <c r="IC368" s="141"/>
      <c r="ID368" s="141"/>
      <c r="IE368" s="141"/>
      <c r="IF368" s="141"/>
      <c r="IG368" s="141"/>
      <c r="IH368" s="141"/>
      <c r="II368" s="141"/>
      <c r="IJ368" s="141"/>
    </row>
    <row r="369" spans="1:244" s="111" customFormat="1" ht="12.75" hidden="1">
      <c r="A369" s="101" t="s">
        <v>2466</v>
      </c>
      <c r="B369" s="101"/>
      <c r="C369" s="120" t="s">
        <v>1224</v>
      </c>
      <c r="D369" s="142" t="s">
        <v>101</v>
      </c>
      <c r="E369" s="64">
        <v>109700</v>
      </c>
      <c r="F369" s="64"/>
      <c r="G369" s="64"/>
      <c r="H369" s="64"/>
      <c r="HT369" s="110"/>
      <c r="HU369" s="110"/>
      <c r="HV369" s="110"/>
      <c r="HW369" s="110"/>
      <c r="HX369" s="110"/>
      <c r="HY369" s="110"/>
      <c r="HZ369" s="110"/>
      <c r="IA369" s="110"/>
      <c r="IB369" s="110"/>
      <c r="IC369" s="110"/>
      <c r="ID369" s="110"/>
      <c r="IE369" s="110"/>
      <c r="IF369" s="110"/>
      <c r="IG369" s="110"/>
      <c r="IH369" s="110"/>
      <c r="II369" s="110"/>
      <c r="IJ369" s="110"/>
    </row>
    <row r="370" spans="1:244" s="143" customFormat="1" ht="12.75" hidden="1">
      <c r="A370" s="101" t="s">
        <v>2467</v>
      </c>
      <c r="B370" s="101"/>
      <c r="C370" s="120" t="s">
        <v>1226</v>
      </c>
      <c r="D370" s="142" t="s">
        <v>101</v>
      </c>
      <c r="E370" s="64">
        <v>836400</v>
      </c>
      <c r="F370" s="64">
        <v>853100</v>
      </c>
      <c r="G370" s="64">
        <v>870100</v>
      </c>
      <c r="H370" s="64">
        <v>870100</v>
      </c>
      <c r="HT370" s="141"/>
      <c r="HU370" s="141"/>
      <c r="HV370" s="141"/>
      <c r="HW370" s="141"/>
      <c r="HX370" s="141"/>
      <c r="HY370" s="141"/>
      <c r="HZ370" s="141"/>
      <c r="IA370" s="141"/>
      <c r="IB370" s="141"/>
      <c r="IC370" s="141"/>
      <c r="ID370" s="141"/>
      <c r="IE370" s="141"/>
      <c r="IF370" s="141"/>
      <c r="IG370" s="141"/>
      <c r="IH370" s="141"/>
      <c r="II370" s="141"/>
      <c r="IJ370" s="141"/>
    </row>
    <row r="371" spans="1:244" s="143" customFormat="1" ht="12.75" hidden="1">
      <c r="A371" s="101" t="s">
        <v>2468</v>
      </c>
      <c r="B371" s="101"/>
      <c r="C371" s="120" t="s">
        <v>1364</v>
      </c>
      <c r="D371" s="142" t="s">
        <v>106</v>
      </c>
      <c r="E371" s="64">
        <v>140700</v>
      </c>
      <c r="F371" s="64">
        <v>144000</v>
      </c>
      <c r="G371" s="64">
        <v>146400</v>
      </c>
      <c r="H371" s="64">
        <v>146400</v>
      </c>
      <c r="HT371" s="141"/>
      <c r="HU371" s="141"/>
      <c r="HV371" s="141"/>
      <c r="HW371" s="141"/>
      <c r="HX371" s="141"/>
      <c r="HY371" s="141"/>
      <c r="HZ371" s="141"/>
      <c r="IA371" s="141"/>
      <c r="IB371" s="141"/>
      <c r="IC371" s="141"/>
      <c r="ID371" s="141"/>
      <c r="IE371" s="141"/>
      <c r="IF371" s="141"/>
      <c r="IG371" s="141"/>
      <c r="IH371" s="141"/>
      <c r="II371" s="141"/>
      <c r="IJ371" s="141"/>
    </row>
    <row r="372" spans="1:244" s="143" customFormat="1" ht="12.75" hidden="1">
      <c r="A372" s="101" t="s">
        <v>2469</v>
      </c>
      <c r="B372" s="101"/>
      <c r="C372" s="120" t="s">
        <v>1366</v>
      </c>
      <c r="D372" s="142" t="s">
        <v>1355</v>
      </c>
      <c r="E372" s="64">
        <v>45900</v>
      </c>
      <c r="F372" s="64">
        <v>46800</v>
      </c>
      <c r="G372" s="64">
        <v>47700</v>
      </c>
      <c r="H372" s="64">
        <v>47700</v>
      </c>
      <c r="HT372" s="141"/>
      <c r="HU372" s="141"/>
      <c r="HV372" s="141"/>
      <c r="HW372" s="141"/>
      <c r="HX372" s="141"/>
      <c r="HY372" s="141"/>
      <c r="HZ372" s="141"/>
      <c r="IA372" s="141"/>
      <c r="IB372" s="141"/>
      <c r="IC372" s="141"/>
      <c r="ID372" s="141"/>
      <c r="IE372" s="141"/>
      <c r="IF372" s="141"/>
      <c r="IG372" s="141"/>
      <c r="IH372" s="141"/>
      <c r="II372" s="141"/>
      <c r="IJ372" s="141"/>
    </row>
    <row r="373" spans="1:244" s="143" customFormat="1" ht="12.75" hidden="1">
      <c r="A373" s="101" t="s">
        <v>2470</v>
      </c>
      <c r="B373" s="101"/>
      <c r="C373" s="120" t="s">
        <v>1368</v>
      </c>
      <c r="D373" s="142" t="s">
        <v>1355</v>
      </c>
      <c r="E373" s="64">
        <v>51000</v>
      </c>
      <c r="F373" s="64">
        <v>52000</v>
      </c>
      <c r="G373" s="64">
        <v>53000</v>
      </c>
      <c r="H373" s="64">
        <v>53000</v>
      </c>
      <c r="HT373" s="141"/>
      <c r="HU373" s="141"/>
      <c r="HV373" s="141"/>
      <c r="HW373" s="141"/>
      <c r="HX373" s="141"/>
      <c r="HY373" s="141"/>
      <c r="HZ373" s="141"/>
      <c r="IA373" s="141"/>
      <c r="IB373" s="141"/>
      <c r="IC373" s="141"/>
      <c r="ID373" s="141"/>
      <c r="IE373" s="141"/>
      <c r="IF373" s="141"/>
      <c r="IG373" s="141"/>
      <c r="IH373" s="141"/>
      <c r="II373" s="141"/>
      <c r="IJ373" s="141"/>
    </row>
    <row r="374" spans="1:244" s="143" customFormat="1" ht="12.75" hidden="1">
      <c r="A374" s="101" t="s">
        <v>2471</v>
      </c>
      <c r="B374" s="101"/>
      <c r="C374" s="120" t="s">
        <v>1370</v>
      </c>
      <c r="D374" s="142" t="s">
        <v>1361</v>
      </c>
      <c r="E374" s="64">
        <v>1861500</v>
      </c>
      <c r="F374" s="64">
        <v>1898700</v>
      </c>
      <c r="G374" s="64">
        <v>1936700</v>
      </c>
      <c r="H374" s="64">
        <v>1936700</v>
      </c>
      <c r="HT374" s="141"/>
      <c r="HU374" s="141"/>
      <c r="HV374" s="141"/>
      <c r="HW374" s="141"/>
      <c r="HX374" s="141"/>
      <c r="HY374" s="141"/>
      <c r="HZ374" s="141"/>
      <c r="IA374" s="141"/>
      <c r="IB374" s="141"/>
      <c r="IC374" s="141"/>
      <c r="ID374" s="141"/>
      <c r="IE374" s="141"/>
      <c r="IF374" s="141"/>
      <c r="IG374" s="141"/>
      <c r="IH374" s="141"/>
      <c r="II374" s="141"/>
      <c r="IJ374" s="141"/>
    </row>
    <row r="375" spans="1:244" s="143" customFormat="1" ht="12.75" hidden="1">
      <c r="A375" s="101" t="s">
        <v>2472</v>
      </c>
      <c r="B375" s="101"/>
      <c r="C375" s="101" t="s">
        <v>1516</v>
      </c>
      <c r="D375" s="102" t="s">
        <v>1215</v>
      </c>
      <c r="E375" s="64">
        <v>2754000</v>
      </c>
      <c r="F375" s="64">
        <v>2809000</v>
      </c>
      <c r="G375" s="64">
        <v>2865200</v>
      </c>
      <c r="H375" s="64">
        <v>2865200</v>
      </c>
      <c r="HT375" s="141"/>
      <c r="HU375" s="141"/>
      <c r="HV375" s="141"/>
      <c r="HW375" s="141"/>
      <c r="HX375" s="141"/>
      <c r="HY375" s="141"/>
      <c r="HZ375" s="141"/>
      <c r="IA375" s="141"/>
      <c r="IB375" s="141"/>
      <c r="IC375" s="141"/>
      <c r="ID375" s="141"/>
      <c r="IE375" s="141"/>
      <c r="IF375" s="141"/>
      <c r="IG375" s="141"/>
      <c r="IH375" s="141"/>
      <c r="II375" s="141"/>
      <c r="IJ375" s="141"/>
    </row>
    <row r="376" spans="1:244" s="143" customFormat="1" ht="12.75" hidden="1">
      <c r="A376" s="101" t="s">
        <v>2473</v>
      </c>
      <c r="B376" s="101"/>
      <c r="C376" s="101" t="s">
        <v>1535</v>
      </c>
      <c r="D376" s="102" t="s">
        <v>101</v>
      </c>
      <c r="E376" s="64">
        <v>38700</v>
      </c>
      <c r="F376" s="64">
        <v>39500</v>
      </c>
      <c r="G376" s="64">
        <v>40300</v>
      </c>
      <c r="H376" s="64">
        <v>40300</v>
      </c>
      <c r="HT376" s="141"/>
      <c r="HU376" s="141"/>
      <c r="HV376" s="141"/>
      <c r="HW376" s="141"/>
      <c r="HX376" s="141"/>
      <c r="HY376" s="141"/>
      <c r="HZ376" s="141"/>
      <c r="IA376" s="141"/>
      <c r="IB376" s="141"/>
      <c r="IC376" s="141"/>
      <c r="ID376" s="141"/>
      <c r="IE376" s="141"/>
      <c r="IF376" s="141"/>
      <c r="IG376" s="141"/>
      <c r="IH376" s="141"/>
      <c r="II376" s="141"/>
      <c r="IJ376" s="141"/>
    </row>
    <row r="377" spans="1:244" s="143" customFormat="1" ht="12.75" hidden="1">
      <c r="A377" s="101" t="s">
        <v>2474</v>
      </c>
      <c r="B377" s="101"/>
      <c r="C377" s="101" t="s">
        <v>1639</v>
      </c>
      <c r="D377" s="102" t="s">
        <v>106</v>
      </c>
      <c r="E377" s="64">
        <v>1132200</v>
      </c>
      <c r="F377" s="64">
        <v>1154800</v>
      </c>
      <c r="G377" s="64">
        <v>1177900</v>
      </c>
      <c r="H377" s="64">
        <v>1177900</v>
      </c>
      <c r="HT377" s="141"/>
      <c r="HU377" s="141"/>
      <c r="HV377" s="141"/>
      <c r="HW377" s="141"/>
      <c r="HX377" s="141"/>
      <c r="HY377" s="141"/>
      <c r="HZ377" s="141"/>
      <c r="IA377" s="141"/>
      <c r="IB377" s="141"/>
      <c r="IC377" s="141"/>
      <c r="ID377" s="141"/>
      <c r="IE377" s="141"/>
      <c r="IF377" s="141"/>
      <c r="IG377" s="141"/>
      <c r="IH377" s="141"/>
      <c r="II377" s="141"/>
      <c r="IJ377" s="141"/>
    </row>
    <row r="378" spans="1:244" s="111" customFormat="1" ht="14.25" customHeight="1">
      <c r="A378" s="103" t="s">
        <v>2475</v>
      </c>
      <c r="B378" s="103"/>
      <c r="C378" s="119" t="s">
        <v>2476</v>
      </c>
      <c r="D378" s="139"/>
      <c r="E378" s="62">
        <f aca="true" t="shared" si="16" ref="E378:H379">E379</f>
        <v>16000</v>
      </c>
      <c r="F378" s="62">
        <f t="shared" si="16"/>
        <v>16500</v>
      </c>
      <c r="G378" s="62">
        <f t="shared" si="16"/>
        <v>17000</v>
      </c>
      <c r="H378" s="62">
        <f t="shared" si="16"/>
        <v>17500</v>
      </c>
      <c r="HT378" s="110"/>
      <c r="HU378" s="110"/>
      <c r="HV378" s="110"/>
      <c r="HW378" s="110"/>
      <c r="HX378" s="110"/>
      <c r="HY378" s="110"/>
      <c r="HZ378" s="110"/>
      <c r="IA378" s="110"/>
      <c r="IB378" s="110"/>
      <c r="IC378" s="110"/>
      <c r="ID378" s="110"/>
      <c r="IE378" s="110"/>
      <c r="IF378" s="110"/>
      <c r="IG378" s="110"/>
      <c r="IH378" s="110"/>
      <c r="II378" s="110"/>
      <c r="IJ378" s="110"/>
    </row>
    <row r="379" spans="1:244" s="111" customFormat="1" ht="14.25" customHeight="1">
      <c r="A379" s="103" t="s">
        <v>2477</v>
      </c>
      <c r="B379" s="103"/>
      <c r="C379" s="119" t="s">
        <v>2476</v>
      </c>
      <c r="D379" s="139"/>
      <c r="E379" s="62">
        <f t="shared" si="16"/>
        <v>16000</v>
      </c>
      <c r="F379" s="62">
        <f t="shared" si="16"/>
        <v>16500</v>
      </c>
      <c r="G379" s="62">
        <f t="shared" si="16"/>
        <v>17000</v>
      </c>
      <c r="H379" s="62">
        <f t="shared" si="16"/>
        <v>17500</v>
      </c>
      <c r="HT379" s="110"/>
      <c r="HU379" s="110"/>
      <c r="HV379" s="110"/>
      <c r="HW379" s="110"/>
      <c r="HX379" s="110"/>
      <c r="HY379" s="110"/>
      <c r="HZ379" s="110"/>
      <c r="IA379" s="110"/>
      <c r="IB379" s="110"/>
      <c r="IC379" s="110"/>
      <c r="ID379" s="110"/>
      <c r="IE379" s="110"/>
      <c r="IF379" s="110"/>
      <c r="IG379" s="110"/>
      <c r="IH379" s="110"/>
      <c r="II379" s="110"/>
      <c r="IJ379" s="110"/>
    </row>
    <row r="380" spans="1:244" s="111" customFormat="1" ht="14.25" customHeight="1">
      <c r="A380" s="187" t="s">
        <v>2478</v>
      </c>
      <c r="C380" s="188" t="s">
        <v>2479</v>
      </c>
      <c r="D380" s="139"/>
      <c r="E380" s="62">
        <f>SUM(E381:E381)</f>
        <v>16000</v>
      </c>
      <c r="F380" s="62">
        <f>SUM(F381:F381)</f>
        <v>16500</v>
      </c>
      <c r="G380" s="62">
        <f>SUM(G381:G381)</f>
        <v>17000</v>
      </c>
      <c r="H380" s="62">
        <f>SUM(H381:H381)</f>
        <v>17500</v>
      </c>
      <c r="HT380" s="110"/>
      <c r="HU380" s="110"/>
      <c r="HV380" s="110"/>
      <c r="HW380" s="110"/>
      <c r="HX380" s="110"/>
      <c r="HY380" s="110"/>
      <c r="HZ380" s="110"/>
      <c r="IA380" s="110"/>
      <c r="IB380" s="110"/>
      <c r="IC380" s="110"/>
      <c r="ID380" s="110"/>
      <c r="IE380" s="110"/>
      <c r="IF380" s="110"/>
      <c r="IG380" s="110"/>
      <c r="IH380" s="110"/>
      <c r="II380" s="110"/>
      <c r="IJ380" s="110"/>
    </row>
    <row r="381" spans="1:244" s="111" customFormat="1" ht="12.75">
      <c r="A381" s="101" t="s">
        <v>2480</v>
      </c>
      <c r="B381" s="101"/>
      <c r="C381" s="120" t="s">
        <v>2481</v>
      </c>
      <c r="D381" s="142" t="s">
        <v>146</v>
      </c>
      <c r="E381" s="64">
        <v>16000</v>
      </c>
      <c r="F381" s="64">
        <v>16500</v>
      </c>
      <c r="G381" s="64">
        <v>17000</v>
      </c>
      <c r="H381" s="64">
        <v>17500</v>
      </c>
      <c r="HT381" s="110"/>
      <c r="HU381" s="110"/>
      <c r="HV381" s="110"/>
      <c r="HW381" s="110"/>
      <c r="HX381" s="110"/>
      <c r="HY381" s="110"/>
      <c r="HZ381" s="110"/>
      <c r="IA381" s="110"/>
      <c r="IB381" s="110"/>
      <c r="IC381" s="110"/>
      <c r="ID381" s="110"/>
      <c r="IE381" s="110"/>
      <c r="IF381" s="110"/>
      <c r="IG381" s="110"/>
      <c r="IH381" s="110"/>
      <c r="II381" s="110"/>
      <c r="IJ381" s="110"/>
    </row>
    <row r="382" spans="1:244" s="21" customFormat="1" ht="15.75" customHeight="1">
      <c r="A382" s="103" t="s">
        <v>2491</v>
      </c>
      <c r="B382" s="103"/>
      <c r="C382" s="119" t="s">
        <v>2492</v>
      </c>
      <c r="D382" s="139"/>
      <c r="E382" s="62">
        <f aca="true" t="shared" si="17" ref="E382:H383">E383</f>
        <v>736000</v>
      </c>
      <c r="F382" s="62">
        <f t="shared" si="17"/>
        <v>758100</v>
      </c>
      <c r="G382" s="62">
        <f t="shared" si="17"/>
        <v>781000</v>
      </c>
      <c r="H382" s="62">
        <f t="shared" si="17"/>
        <v>804200</v>
      </c>
      <c r="HT382" s="110"/>
      <c r="HU382" s="110"/>
      <c r="HV382" s="110"/>
      <c r="HW382" s="110"/>
      <c r="HX382" s="110"/>
      <c r="HY382" s="110"/>
      <c r="HZ382" s="110"/>
      <c r="IA382" s="110"/>
      <c r="IB382" s="110"/>
      <c r="IC382" s="110"/>
      <c r="ID382" s="110"/>
      <c r="IE382" s="110"/>
      <c r="IF382" s="110"/>
      <c r="IG382" s="110"/>
      <c r="IH382" s="110"/>
      <c r="II382" s="110"/>
      <c r="IJ382" s="110"/>
    </row>
    <row r="383" spans="1:8" ht="15.75" customHeight="1">
      <c r="A383" s="135" t="s">
        <v>2493</v>
      </c>
      <c r="B383" s="135"/>
      <c r="C383" s="136" t="s">
        <v>2492</v>
      </c>
      <c r="D383" s="137"/>
      <c r="E383" s="138">
        <f t="shared" si="17"/>
        <v>736000</v>
      </c>
      <c r="F383" s="138">
        <f t="shared" si="17"/>
        <v>758100</v>
      </c>
      <c r="G383" s="138">
        <f t="shared" si="17"/>
        <v>781000</v>
      </c>
      <c r="H383" s="138">
        <f t="shared" si="17"/>
        <v>804200</v>
      </c>
    </row>
    <row r="384" spans="1:244" s="111" customFormat="1" ht="22.5" customHeight="1">
      <c r="A384" s="103" t="s">
        <v>2494</v>
      </c>
      <c r="B384" s="103"/>
      <c r="C384" s="119" t="s">
        <v>2495</v>
      </c>
      <c r="D384" s="139"/>
      <c r="E384" s="62">
        <f>SUM(E385:E387)</f>
        <v>736000</v>
      </c>
      <c r="F384" s="62">
        <f>SUM(F385:F387)</f>
        <v>758100</v>
      </c>
      <c r="G384" s="62">
        <f>SUM(G385:G387)</f>
        <v>781000</v>
      </c>
      <c r="H384" s="62">
        <f>SUM(H385:H387)</f>
        <v>804200</v>
      </c>
      <c r="HT384" s="110"/>
      <c r="HU384" s="110"/>
      <c r="HV384" s="110"/>
      <c r="HW384" s="110"/>
      <c r="HX384" s="110"/>
      <c r="HY384" s="110"/>
      <c r="HZ384" s="110"/>
      <c r="IA384" s="110"/>
      <c r="IB384" s="110"/>
      <c r="IC384" s="110"/>
      <c r="ID384" s="110"/>
      <c r="IE384" s="110"/>
      <c r="IF384" s="110"/>
      <c r="IG384" s="110"/>
      <c r="IH384" s="110"/>
      <c r="II384" s="110"/>
      <c r="IJ384" s="110"/>
    </row>
    <row r="385" spans="1:244" s="143" customFormat="1" ht="22.5" customHeight="1">
      <c r="A385" s="103" t="s">
        <v>2496</v>
      </c>
      <c r="B385" s="103"/>
      <c r="C385" s="119" t="s">
        <v>2497</v>
      </c>
      <c r="D385" s="139" t="s">
        <v>94</v>
      </c>
      <c r="E385" s="62">
        <v>490000</v>
      </c>
      <c r="F385" s="62">
        <v>504700</v>
      </c>
      <c r="G385" s="62">
        <v>520000</v>
      </c>
      <c r="H385" s="62">
        <v>535400</v>
      </c>
      <c r="HT385" s="141"/>
      <c r="HU385" s="141"/>
      <c r="HV385" s="141"/>
      <c r="HW385" s="141"/>
      <c r="HX385" s="141"/>
      <c r="HY385" s="141"/>
      <c r="HZ385" s="141"/>
      <c r="IA385" s="141"/>
      <c r="IB385" s="141"/>
      <c r="IC385" s="141"/>
      <c r="ID385" s="141"/>
      <c r="IE385" s="141"/>
      <c r="IF385" s="141"/>
      <c r="IG385" s="141"/>
      <c r="IH385" s="141"/>
      <c r="II385" s="141"/>
      <c r="IJ385" s="141"/>
    </row>
    <row r="386" spans="1:244" s="143" customFormat="1" ht="21.75" customHeight="1">
      <c r="A386" s="103" t="s">
        <v>2498</v>
      </c>
      <c r="B386" s="103"/>
      <c r="C386" s="119" t="s">
        <v>2499</v>
      </c>
      <c r="D386" s="139" t="s">
        <v>1560</v>
      </c>
      <c r="E386" s="62">
        <v>233000</v>
      </c>
      <c r="F386" s="62">
        <v>240000</v>
      </c>
      <c r="G386" s="62">
        <v>247200</v>
      </c>
      <c r="H386" s="62">
        <v>254600</v>
      </c>
      <c r="HT386" s="141"/>
      <c r="HU386" s="141"/>
      <c r="HV386" s="141"/>
      <c r="HW386" s="141"/>
      <c r="HX386" s="141"/>
      <c r="HY386" s="141"/>
      <c r="HZ386" s="141"/>
      <c r="IA386" s="141"/>
      <c r="IB386" s="141"/>
      <c r="IC386" s="141"/>
      <c r="ID386" s="141"/>
      <c r="IE386" s="141"/>
      <c r="IF386" s="141"/>
      <c r="IG386" s="141"/>
      <c r="IH386" s="141"/>
      <c r="II386" s="141"/>
      <c r="IJ386" s="141"/>
    </row>
    <row r="387" spans="1:244" s="143" customFormat="1" ht="15.75" customHeight="1">
      <c r="A387" s="103" t="s">
        <v>2500</v>
      </c>
      <c r="B387" s="103"/>
      <c r="C387" s="119" t="s">
        <v>1902</v>
      </c>
      <c r="D387" s="139" t="s">
        <v>1617</v>
      </c>
      <c r="E387" s="62">
        <v>13000</v>
      </c>
      <c r="F387" s="62">
        <v>13400</v>
      </c>
      <c r="G387" s="62">
        <v>13800</v>
      </c>
      <c r="H387" s="62">
        <v>14200</v>
      </c>
      <c r="HT387" s="141"/>
      <c r="HU387" s="141"/>
      <c r="HV387" s="141"/>
      <c r="HW387" s="141"/>
      <c r="HX387" s="141"/>
      <c r="HY387" s="141"/>
      <c r="HZ387" s="141"/>
      <c r="IA387" s="141"/>
      <c r="IB387" s="141"/>
      <c r="IC387" s="141"/>
      <c r="ID387" s="141"/>
      <c r="IE387" s="141"/>
      <c r="IF387" s="141"/>
      <c r="IG387" s="141"/>
      <c r="IH387" s="141"/>
      <c r="II387" s="141"/>
      <c r="IJ387" s="141"/>
    </row>
    <row r="388" spans="1:244" s="21" customFormat="1" ht="21.75" customHeight="1">
      <c r="A388" s="103" t="s">
        <v>2489</v>
      </c>
      <c r="B388" s="103"/>
      <c r="C388" s="119" t="s">
        <v>2490</v>
      </c>
      <c r="D388" s="139"/>
      <c r="E388" s="62">
        <f aca="true" t="shared" si="18" ref="E388:H391">E389</f>
        <v>86800000</v>
      </c>
      <c r="F388" s="62">
        <f t="shared" si="18"/>
        <v>91600000</v>
      </c>
      <c r="G388" s="62">
        <f t="shared" si="18"/>
        <v>94348000</v>
      </c>
      <c r="H388" s="62">
        <f t="shared" si="18"/>
        <v>97178400</v>
      </c>
      <c r="HT388" s="110"/>
      <c r="HU388" s="110"/>
      <c r="HV388" s="110"/>
      <c r="HW388" s="110"/>
      <c r="HX388" s="110"/>
      <c r="HY388" s="110"/>
      <c r="HZ388" s="110"/>
      <c r="IA388" s="110"/>
      <c r="IB388" s="110"/>
      <c r="IC388" s="110"/>
      <c r="ID388" s="110"/>
      <c r="IE388" s="110"/>
      <c r="IF388" s="110"/>
      <c r="IG388" s="110"/>
      <c r="IH388" s="110"/>
      <c r="II388" s="110"/>
      <c r="IJ388" s="110"/>
    </row>
    <row r="389" spans="1:8" ht="18.75" customHeight="1">
      <c r="A389" s="135" t="s">
        <v>2482</v>
      </c>
      <c r="B389" s="135"/>
      <c r="C389" s="136" t="s">
        <v>2483</v>
      </c>
      <c r="D389" s="137"/>
      <c r="E389" s="138">
        <f t="shared" si="18"/>
        <v>86800000</v>
      </c>
      <c r="F389" s="138">
        <f t="shared" si="18"/>
        <v>91600000</v>
      </c>
      <c r="G389" s="138">
        <f t="shared" si="18"/>
        <v>94348000</v>
      </c>
      <c r="H389" s="138">
        <f t="shared" si="18"/>
        <v>97178400</v>
      </c>
    </row>
    <row r="390" spans="1:244" s="111" customFormat="1" ht="22.5" customHeight="1">
      <c r="A390" s="103" t="s">
        <v>2484</v>
      </c>
      <c r="B390" s="103"/>
      <c r="C390" s="119" t="s">
        <v>2485</v>
      </c>
      <c r="D390" s="139"/>
      <c r="E390" s="62">
        <f t="shared" si="18"/>
        <v>86800000</v>
      </c>
      <c r="F390" s="62">
        <f t="shared" si="18"/>
        <v>91600000</v>
      </c>
      <c r="G390" s="62">
        <f t="shared" si="18"/>
        <v>94348000</v>
      </c>
      <c r="H390" s="62">
        <f t="shared" si="18"/>
        <v>97178400</v>
      </c>
      <c r="HT390" s="110"/>
      <c r="HU390" s="110"/>
      <c r="HV390" s="110"/>
      <c r="HW390" s="110"/>
      <c r="HX390" s="110"/>
      <c r="HY390" s="110"/>
      <c r="HZ390" s="110"/>
      <c r="IA390" s="110"/>
      <c r="IB390" s="110"/>
      <c r="IC390" s="110"/>
      <c r="ID390" s="110"/>
      <c r="IE390" s="110"/>
      <c r="IF390" s="110"/>
      <c r="IG390" s="110"/>
      <c r="IH390" s="110"/>
      <c r="II390" s="110"/>
      <c r="IJ390" s="110"/>
    </row>
    <row r="391" spans="1:244" s="111" customFormat="1" ht="22.5" customHeight="1">
      <c r="A391" s="103" t="s">
        <v>2486</v>
      </c>
      <c r="B391" s="103"/>
      <c r="C391" s="119" t="s">
        <v>2485</v>
      </c>
      <c r="D391" s="139"/>
      <c r="E391" s="62">
        <f t="shared" si="18"/>
        <v>86800000</v>
      </c>
      <c r="F391" s="62">
        <f t="shared" si="18"/>
        <v>91600000</v>
      </c>
      <c r="G391" s="62">
        <f t="shared" si="18"/>
        <v>94348000</v>
      </c>
      <c r="H391" s="62">
        <f t="shared" si="18"/>
        <v>97178400</v>
      </c>
      <c r="HT391" s="110"/>
      <c r="HU391" s="110"/>
      <c r="HV391" s="110"/>
      <c r="HW391" s="110"/>
      <c r="HX391" s="110"/>
      <c r="HY391" s="110"/>
      <c r="HZ391" s="110"/>
      <c r="IA391" s="110"/>
      <c r="IB391" s="110"/>
      <c r="IC391" s="110"/>
      <c r="ID391" s="110"/>
      <c r="IE391" s="110"/>
      <c r="IF391" s="110"/>
      <c r="IG391" s="110"/>
      <c r="IH391" s="110"/>
      <c r="II391" s="110"/>
      <c r="IJ391" s="110"/>
    </row>
    <row r="392" spans="1:244" s="143" customFormat="1" ht="22.5" customHeight="1">
      <c r="A392" s="187" t="s">
        <v>2487</v>
      </c>
      <c r="B392" s="111"/>
      <c r="C392" s="188" t="s">
        <v>2488</v>
      </c>
      <c r="D392" s="139" t="s">
        <v>96</v>
      </c>
      <c r="E392" s="62">
        <v>86800000</v>
      </c>
      <c r="F392" s="62">
        <v>91600000</v>
      </c>
      <c r="G392" s="62">
        <v>94348000</v>
      </c>
      <c r="H392" s="62">
        <v>97178400</v>
      </c>
      <c r="HT392" s="141"/>
      <c r="HU392" s="141"/>
      <c r="HV392" s="141"/>
      <c r="HW392" s="141"/>
      <c r="HX392" s="141"/>
      <c r="HY392" s="141"/>
      <c r="HZ392" s="141"/>
      <c r="IA392" s="141"/>
      <c r="IB392" s="141"/>
      <c r="IC392" s="141"/>
      <c r="ID392" s="141"/>
      <c r="IE392" s="141"/>
      <c r="IF392" s="141"/>
      <c r="IG392" s="141"/>
      <c r="IH392" s="141"/>
      <c r="II392" s="141"/>
      <c r="IJ392" s="141"/>
    </row>
    <row r="393" spans="1:244" s="21" customFormat="1" ht="21.75" customHeight="1">
      <c r="A393" s="103" t="s">
        <v>2501</v>
      </c>
      <c r="B393" s="103"/>
      <c r="C393" s="119" t="s">
        <v>2502</v>
      </c>
      <c r="D393" s="139"/>
      <c r="E393" s="62">
        <f aca="true" t="shared" si="19" ref="E393:H394">E394</f>
        <v>519700</v>
      </c>
      <c r="F393" s="62">
        <f t="shared" si="19"/>
        <v>535200</v>
      </c>
      <c r="G393" s="62">
        <f t="shared" si="19"/>
        <v>551400</v>
      </c>
      <c r="H393" s="62">
        <f t="shared" si="19"/>
        <v>568000</v>
      </c>
      <c r="HT393" s="110"/>
      <c r="HU393" s="110"/>
      <c r="HV393" s="110"/>
      <c r="HW393" s="110"/>
      <c r="HX393" s="110"/>
      <c r="HY393" s="110"/>
      <c r="HZ393" s="110"/>
      <c r="IA393" s="110"/>
      <c r="IB393" s="110"/>
      <c r="IC393" s="110"/>
      <c r="ID393" s="110"/>
      <c r="IE393" s="110"/>
      <c r="IF393" s="110"/>
      <c r="IG393" s="110"/>
      <c r="IH393" s="110"/>
      <c r="II393" s="110"/>
      <c r="IJ393" s="110"/>
    </row>
    <row r="394" spans="1:8" ht="18.75" customHeight="1">
      <c r="A394" s="135" t="s">
        <v>2503</v>
      </c>
      <c r="B394" s="135"/>
      <c r="C394" s="136" t="s">
        <v>2502</v>
      </c>
      <c r="D394" s="137"/>
      <c r="E394" s="138">
        <f t="shared" si="19"/>
        <v>519700</v>
      </c>
      <c r="F394" s="138">
        <f t="shared" si="19"/>
        <v>535200</v>
      </c>
      <c r="G394" s="138">
        <f t="shared" si="19"/>
        <v>551400</v>
      </c>
      <c r="H394" s="138">
        <f t="shared" si="19"/>
        <v>568000</v>
      </c>
    </row>
    <row r="395" spans="1:244" s="111" customFormat="1" ht="22.5" customHeight="1">
      <c r="A395" s="103" t="s">
        <v>2504</v>
      </c>
      <c r="B395" s="103"/>
      <c r="C395" s="119" t="s">
        <v>2505</v>
      </c>
      <c r="D395" s="139"/>
      <c r="E395" s="62">
        <f>SUM(E396:E397)</f>
        <v>519700</v>
      </c>
      <c r="F395" s="62">
        <f>SUM(F396:F397)</f>
        <v>535200</v>
      </c>
      <c r="G395" s="62">
        <f>SUM(G396:G397)</f>
        <v>551400</v>
      </c>
      <c r="H395" s="62">
        <f>SUM(H396:H397)</f>
        <v>568000</v>
      </c>
      <c r="HT395" s="110"/>
      <c r="HU395" s="110"/>
      <c r="HV395" s="110"/>
      <c r="HW395" s="110"/>
      <c r="HX395" s="110"/>
      <c r="HY395" s="110"/>
      <c r="HZ395" s="110"/>
      <c r="IA395" s="110"/>
      <c r="IB395" s="110"/>
      <c r="IC395" s="110"/>
      <c r="ID395" s="110"/>
      <c r="IE395" s="110"/>
      <c r="IF395" s="110"/>
      <c r="IG395" s="110"/>
      <c r="IH395" s="110"/>
      <c r="II395" s="110"/>
      <c r="IJ395" s="110"/>
    </row>
    <row r="396" spans="1:244" s="143" customFormat="1" ht="22.5" customHeight="1">
      <c r="A396" s="187" t="s">
        <v>2506</v>
      </c>
      <c r="B396" s="111"/>
      <c r="C396" s="188" t="s">
        <v>2507</v>
      </c>
      <c r="D396" s="137" t="s">
        <v>94</v>
      </c>
      <c r="E396" s="138">
        <v>515000</v>
      </c>
      <c r="F396" s="138">
        <v>530400</v>
      </c>
      <c r="G396" s="138">
        <v>546400</v>
      </c>
      <c r="H396" s="138">
        <v>562800</v>
      </c>
      <c r="HT396" s="141"/>
      <c r="HU396" s="141"/>
      <c r="HV396" s="141"/>
      <c r="HW396" s="141"/>
      <c r="HX396" s="141"/>
      <c r="HY396" s="141"/>
      <c r="HZ396" s="141"/>
      <c r="IA396" s="141"/>
      <c r="IB396" s="141"/>
      <c r="IC396" s="141"/>
      <c r="ID396" s="141"/>
      <c r="IE396" s="141"/>
      <c r="IF396" s="141"/>
      <c r="IG396" s="141"/>
      <c r="IH396" s="141"/>
      <c r="II396" s="141"/>
      <c r="IJ396" s="141"/>
    </row>
    <row r="397" spans="1:244" s="143" customFormat="1" ht="22.5" customHeight="1">
      <c r="A397" s="187" t="s">
        <v>2508</v>
      </c>
      <c r="B397" s="111"/>
      <c r="C397" s="188" t="s">
        <v>2509</v>
      </c>
      <c r="D397" s="137" t="s">
        <v>1560</v>
      </c>
      <c r="E397" s="138">
        <v>4700</v>
      </c>
      <c r="F397" s="138">
        <v>4800</v>
      </c>
      <c r="G397" s="138">
        <v>5000</v>
      </c>
      <c r="H397" s="138">
        <v>5200</v>
      </c>
      <c r="HT397" s="141"/>
      <c r="HU397" s="141"/>
      <c r="HV397" s="141"/>
      <c r="HW397" s="141"/>
      <c r="HX397" s="141"/>
      <c r="HY397" s="141"/>
      <c r="HZ397" s="141"/>
      <c r="IA397" s="141"/>
      <c r="IB397" s="141"/>
      <c r="IC397" s="141"/>
      <c r="ID397" s="141"/>
      <c r="IE397" s="141"/>
      <c r="IF397" s="141"/>
      <c r="IG397" s="141"/>
      <c r="IH397" s="141"/>
      <c r="II397" s="141"/>
      <c r="IJ397" s="141"/>
    </row>
    <row r="398" spans="1:8" ht="14.25" customHeight="1">
      <c r="A398" s="132" t="s">
        <v>2518</v>
      </c>
      <c r="B398" s="132"/>
      <c r="C398" s="133" t="s">
        <v>2519</v>
      </c>
      <c r="D398" s="134"/>
      <c r="E398" s="131">
        <f>SUM(E399+E420+E429)</f>
        <v>11912700</v>
      </c>
      <c r="F398" s="131">
        <f>SUM(F399+F420+F429)</f>
        <v>11943100</v>
      </c>
      <c r="G398" s="131">
        <f>SUM(G399+G420+G429)</f>
        <v>12430200</v>
      </c>
      <c r="H398" s="131">
        <f>SUM(H399+H420+H429)</f>
        <v>12776400</v>
      </c>
    </row>
    <row r="399" spans="1:244" s="21" customFormat="1" ht="13.5" customHeight="1">
      <c r="A399" s="103" t="s">
        <v>2520</v>
      </c>
      <c r="B399" s="103"/>
      <c r="C399" s="119" t="s">
        <v>2521</v>
      </c>
      <c r="D399" s="139"/>
      <c r="E399" s="62">
        <f>E400+E416</f>
        <v>2074200</v>
      </c>
      <c r="F399" s="62">
        <f aca="true" t="shared" si="20" ref="F399:H400">F400</f>
        <v>2142000</v>
      </c>
      <c r="G399" s="62">
        <f t="shared" si="20"/>
        <v>2211200</v>
      </c>
      <c r="H399" s="62">
        <f t="shared" si="20"/>
        <v>2272300</v>
      </c>
      <c r="HT399" s="110"/>
      <c r="HU399" s="110"/>
      <c r="HV399" s="110"/>
      <c r="HW399" s="110"/>
      <c r="HX399" s="110"/>
      <c r="HY399" s="110"/>
      <c r="HZ399" s="110"/>
      <c r="IA399" s="110"/>
      <c r="IB399" s="110"/>
      <c r="IC399" s="110"/>
      <c r="ID399" s="110"/>
      <c r="IE399" s="110"/>
      <c r="IF399" s="110"/>
      <c r="IG399" s="110"/>
      <c r="IH399" s="110"/>
      <c r="II399" s="110"/>
      <c r="IJ399" s="110"/>
    </row>
    <row r="400" spans="1:244" s="21" customFormat="1" ht="25.5" customHeight="1">
      <c r="A400" s="103" t="s">
        <v>2522</v>
      </c>
      <c r="B400" s="103"/>
      <c r="C400" s="119" t="s">
        <v>2523</v>
      </c>
      <c r="D400" s="139"/>
      <c r="E400" s="62">
        <f>E401</f>
        <v>2073700</v>
      </c>
      <c r="F400" s="62">
        <f t="shared" si="20"/>
        <v>2142000</v>
      </c>
      <c r="G400" s="62">
        <f t="shared" si="20"/>
        <v>2211200</v>
      </c>
      <c r="H400" s="62">
        <f t="shared" si="20"/>
        <v>2272300</v>
      </c>
      <c r="HT400" s="110"/>
      <c r="HU400" s="110"/>
      <c r="HV400" s="110"/>
      <c r="HW400" s="110"/>
      <c r="HX400" s="110"/>
      <c r="HY400" s="110"/>
      <c r="HZ400" s="110"/>
      <c r="IA400" s="110"/>
      <c r="IB400" s="110"/>
      <c r="IC400" s="110"/>
      <c r="ID400" s="110"/>
      <c r="IE400" s="110"/>
      <c r="IF400" s="110"/>
      <c r="IG400" s="110"/>
      <c r="IH400" s="110"/>
      <c r="II400" s="110"/>
      <c r="IJ400" s="110"/>
    </row>
    <row r="401" spans="1:244" s="111" customFormat="1" ht="12.75">
      <c r="A401" s="103" t="s">
        <v>2524</v>
      </c>
      <c r="B401" s="103"/>
      <c r="C401" s="119" t="s">
        <v>2523</v>
      </c>
      <c r="D401" s="139"/>
      <c r="E401" s="62">
        <f>SUM(E402+E410+E411+E414)</f>
        <v>2073700</v>
      </c>
      <c r="F401" s="62">
        <f>SUM(F402+F410+F411+F414)</f>
        <v>2142000</v>
      </c>
      <c r="G401" s="62">
        <f>SUM(G402+G410+G411+G414)</f>
        <v>2211200</v>
      </c>
      <c r="H401" s="62">
        <f>SUM(H402+H410+H411+H414)</f>
        <v>2272300</v>
      </c>
      <c r="HT401" s="110"/>
      <c r="HU401" s="110"/>
      <c r="HV401" s="110"/>
      <c r="HW401" s="110"/>
      <c r="HX401" s="110"/>
      <c r="HY401" s="110"/>
      <c r="HZ401" s="110"/>
      <c r="IA401" s="110"/>
      <c r="IB401" s="110"/>
      <c r="IC401" s="110"/>
      <c r="ID401" s="110"/>
      <c r="IE401" s="110"/>
      <c r="IF401" s="110"/>
      <c r="IG401" s="110"/>
      <c r="IH401" s="110"/>
      <c r="II401" s="110"/>
      <c r="IJ401" s="110"/>
    </row>
    <row r="402" spans="1:244" s="111" customFormat="1" ht="22.5" customHeight="1">
      <c r="A402" s="187" t="s">
        <v>2525</v>
      </c>
      <c r="C402" s="188" t="s">
        <v>2526</v>
      </c>
      <c r="D402" s="139"/>
      <c r="E402" s="62">
        <f>SUM(E403+E404)</f>
        <v>1841700</v>
      </c>
      <c r="F402" s="62">
        <f>SUM(F403+F404)</f>
        <v>1898800</v>
      </c>
      <c r="G402" s="62">
        <f>SUM(G403+G404)</f>
        <v>1957700</v>
      </c>
      <c r="H402" s="62">
        <f>SUM(H403+H404)</f>
        <v>2012800</v>
      </c>
      <c r="HT402" s="110"/>
      <c r="HU402" s="110"/>
      <c r="HV402" s="110"/>
      <c r="HW402" s="110"/>
      <c r="HX402" s="110"/>
      <c r="HY402" s="110"/>
      <c r="HZ402" s="110"/>
      <c r="IA402" s="110"/>
      <c r="IB402" s="110"/>
      <c r="IC402" s="110"/>
      <c r="ID402" s="110"/>
      <c r="IE402" s="110"/>
      <c r="IF402" s="110"/>
      <c r="IG402" s="110"/>
      <c r="IH402" s="110"/>
      <c r="II402" s="110"/>
      <c r="IJ402" s="110"/>
    </row>
    <row r="403" spans="1:227" s="141" customFormat="1" ht="12.75">
      <c r="A403" s="101" t="s">
        <v>2641</v>
      </c>
      <c r="B403" s="101"/>
      <c r="C403" s="120" t="s">
        <v>956</v>
      </c>
      <c r="D403" s="142" t="s">
        <v>146</v>
      </c>
      <c r="E403" s="64">
        <v>1700000</v>
      </c>
      <c r="F403" s="64">
        <v>1751000</v>
      </c>
      <c r="G403" s="64">
        <v>1803500</v>
      </c>
      <c r="H403" s="64">
        <v>1857600</v>
      </c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143"/>
      <c r="AP403" s="143"/>
      <c r="AQ403" s="143"/>
      <c r="AR403" s="143"/>
      <c r="AS403" s="143"/>
      <c r="AT403" s="143"/>
      <c r="AU403" s="143"/>
      <c r="AV403" s="143"/>
      <c r="AW403" s="143"/>
      <c r="AX403" s="143"/>
      <c r="AY403" s="143"/>
      <c r="AZ403" s="143"/>
      <c r="BA403" s="143"/>
      <c r="BB403" s="143"/>
      <c r="BC403" s="143"/>
      <c r="BD403" s="143"/>
      <c r="BE403" s="143"/>
      <c r="BF403" s="143"/>
      <c r="BG403" s="143"/>
      <c r="BH403" s="143"/>
      <c r="BI403" s="143"/>
      <c r="BJ403" s="143"/>
      <c r="BK403" s="143"/>
      <c r="BL403" s="143"/>
      <c r="BM403" s="143"/>
      <c r="BN403" s="143"/>
      <c r="BO403" s="143"/>
      <c r="BP403" s="143"/>
      <c r="BQ403" s="143"/>
      <c r="BR403" s="143"/>
      <c r="BS403" s="143"/>
      <c r="BT403" s="143"/>
      <c r="BU403" s="143"/>
      <c r="BV403" s="143"/>
      <c r="BW403" s="143"/>
      <c r="BX403" s="143"/>
      <c r="BY403" s="143"/>
      <c r="BZ403" s="143"/>
      <c r="CA403" s="143"/>
      <c r="CB403" s="143"/>
      <c r="CC403" s="143"/>
      <c r="CD403" s="143"/>
      <c r="CE403" s="143"/>
      <c r="CF403" s="143"/>
      <c r="CG403" s="143"/>
      <c r="CH403" s="143"/>
      <c r="CI403" s="143"/>
      <c r="CJ403" s="143"/>
      <c r="CK403" s="143"/>
      <c r="CL403" s="143"/>
      <c r="CM403" s="143"/>
      <c r="CN403" s="143"/>
      <c r="CO403" s="143"/>
      <c r="CP403" s="143"/>
      <c r="CQ403" s="143"/>
      <c r="CR403" s="143"/>
      <c r="CS403" s="143"/>
      <c r="CT403" s="143"/>
      <c r="CU403" s="143"/>
      <c r="CV403" s="143"/>
      <c r="CW403" s="143"/>
      <c r="CX403" s="143"/>
      <c r="CY403" s="143"/>
      <c r="CZ403" s="143"/>
      <c r="DA403" s="143"/>
      <c r="DB403" s="143"/>
      <c r="DC403" s="143"/>
      <c r="DD403" s="143"/>
      <c r="DE403" s="143"/>
      <c r="DF403" s="143"/>
      <c r="DG403" s="143"/>
      <c r="DH403" s="143"/>
      <c r="DI403" s="143"/>
      <c r="DJ403" s="143"/>
      <c r="DK403" s="143"/>
      <c r="DL403" s="143"/>
      <c r="DM403" s="143"/>
      <c r="DN403" s="143"/>
      <c r="DO403" s="143"/>
      <c r="DP403" s="143"/>
      <c r="DQ403" s="143"/>
      <c r="DR403" s="143"/>
      <c r="DS403" s="143"/>
      <c r="DT403" s="143"/>
      <c r="DU403" s="143"/>
      <c r="DV403" s="143"/>
      <c r="DW403" s="143"/>
      <c r="DX403" s="143"/>
      <c r="DY403" s="143"/>
      <c r="DZ403" s="143"/>
      <c r="EA403" s="143"/>
      <c r="EB403" s="143"/>
      <c r="EC403" s="143"/>
      <c r="ED403" s="143"/>
      <c r="EE403" s="143"/>
      <c r="EF403" s="143"/>
      <c r="EG403" s="143"/>
      <c r="EH403" s="143"/>
      <c r="EI403" s="143"/>
      <c r="EJ403" s="143"/>
      <c r="EK403" s="143"/>
      <c r="EL403" s="143"/>
      <c r="EM403" s="143"/>
      <c r="EN403" s="143"/>
      <c r="EO403" s="143"/>
      <c r="EP403" s="143"/>
      <c r="EQ403" s="143"/>
      <c r="ER403" s="143"/>
      <c r="ES403" s="143"/>
      <c r="ET403" s="143"/>
      <c r="EU403" s="143"/>
      <c r="EV403" s="143"/>
      <c r="EW403" s="143"/>
      <c r="EX403" s="143"/>
      <c r="EY403" s="143"/>
      <c r="EZ403" s="143"/>
      <c r="FA403" s="143"/>
      <c r="FB403" s="143"/>
      <c r="FC403" s="143"/>
      <c r="FD403" s="143"/>
      <c r="FE403" s="143"/>
      <c r="FF403" s="143"/>
      <c r="FG403" s="143"/>
      <c r="FH403" s="143"/>
      <c r="FI403" s="143"/>
      <c r="FJ403" s="143"/>
      <c r="FK403" s="143"/>
      <c r="FL403" s="143"/>
      <c r="FM403" s="143"/>
      <c r="FN403" s="143"/>
      <c r="FO403" s="143"/>
      <c r="FP403" s="143"/>
      <c r="FQ403" s="143"/>
      <c r="FR403" s="143"/>
      <c r="FS403" s="143"/>
      <c r="FT403" s="143"/>
      <c r="FU403" s="143"/>
      <c r="FV403" s="143"/>
      <c r="FW403" s="143"/>
      <c r="FX403" s="143"/>
      <c r="FY403" s="143"/>
      <c r="FZ403" s="143"/>
      <c r="GA403" s="143"/>
      <c r="GB403" s="143"/>
      <c r="GC403" s="143"/>
      <c r="GD403" s="143"/>
      <c r="GE403" s="143"/>
      <c r="GF403" s="143"/>
      <c r="GG403" s="143"/>
      <c r="GH403" s="143"/>
      <c r="GI403" s="143"/>
      <c r="GJ403" s="143"/>
      <c r="GK403" s="143"/>
      <c r="GL403" s="143"/>
      <c r="GM403" s="143"/>
      <c r="GN403" s="143"/>
      <c r="GO403" s="143"/>
      <c r="GP403" s="143"/>
      <c r="GQ403" s="143"/>
      <c r="GR403" s="143"/>
      <c r="GS403" s="143"/>
      <c r="GT403" s="143"/>
      <c r="GU403" s="143"/>
      <c r="GV403" s="143"/>
      <c r="GW403" s="143"/>
      <c r="GX403" s="143"/>
      <c r="GY403" s="143"/>
      <c r="GZ403" s="143"/>
      <c r="HA403" s="143"/>
      <c r="HB403" s="143"/>
      <c r="HC403" s="143"/>
      <c r="HD403" s="143"/>
      <c r="HE403" s="143"/>
      <c r="HF403" s="143"/>
      <c r="HG403" s="143"/>
      <c r="HH403" s="143"/>
      <c r="HI403" s="143"/>
      <c r="HJ403" s="143"/>
      <c r="HK403" s="143"/>
      <c r="HL403" s="143"/>
      <c r="HM403" s="143"/>
      <c r="HN403" s="143"/>
      <c r="HO403" s="143"/>
      <c r="HP403" s="143"/>
      <c r="HQ403" s="143"/>
      <c r="HR403" s="143"/>
      <c r="HS403" s="143"/>
    </row>
    <row r="404" spans="1:8" ht="12.75">
      <c r="A404" s="101" t="s">
        <v>2642</v>
      </c>
      <c r="B404" s="101"/>
      <c r="C404" s="120" t="s">
        <v>2658</v>
      </c>
      <c r="D404" s="142"/>
      <c r="E404" s="64">
        <f>SUM(E405:E409)</f>
        <v>141700</v>
      </c>
      <c r="F404" s="64">
        <f>SUM(F405:F409)</f>
        <v>147800</v>
      </c>
      <c r="G404" s="64">
        <f>SUM(G405:G409)</f>
        <v>154200</v>
      </c>
      <c r="H404" s="64">
        <f>SUM(H405:H409)</f>
        <v>155200</v>
      </c>
    </row>
    <row r="405" spans="1:227" s="141" customFormat="1" ht="12.75" hidden="1">
      <c r="A405" s="101" t="s">
        <v>2659</v>
      </c>
      <c r="B405" s="101"/>
      <c r="C405" s="120" t="s">
        <v>1257</v>
      </c>
      <c r="D405" s="142" t="s">
        <v>87</v>
      </c>
      <c r="E405" s="64">
        <v>500</v>
      </c>
      <c r="F405" s="64">
        <v>500</v>
      </c>
      <c r="G405" s="64">
        <v>500</v>
      </c>
      <c r="H405" s="64">
        <v>500</v>
      </c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143"/>
      <c r="AP405" s="143"/>
      <c r="AQ405" s="143"/>
      <c r="AR405" s="143"/>
      <c r="AS405" s="143"/>
      <c r="AT405" s="143"/>
      <c r="AU405" s="143"/>
      <c r="AV405" s="143"/>
      <c r="AW405" s="143"/>
      <c r="AX405" s="143"/>
      <c r="AY405" s="143"/>
      <c r="AZ405" s="143"/>
      <c r="BA405" s="143"/>
      <c r="BB405" s="143"/>
      <c r="BC405" s="143"/>
      <c r="BD405" s="143"/>
      <c r="BE405" s="143"/>
      <c r="BF405" s="143"/>
      <c r="BG405" s="143"/>
      <c r="BH405" s="143"/>
      <c r="BI405" s="143"/>
      <c r="BJ405" s="143"/>
      <c r="BK405" s="143"/>
      <c r="BL405" s="143"/>
      <c r="BM405" s="143"/>
      <c r="BN405" s="143"/>
      <c r="BO405" s="143"/>
      <c r="BP405" s="143"/>
      <c r="BQ405" s="143"/>
      <c r="BR405" s="143"/>
      <c r="BS405" s="143"/>
      <c r="BT405" s="143"/>
      <c r="BU405" s="143"/>
      <c r="BV405" s="143"/>
      <c r="BW405" s="143"/>
      <c r="BX405" s="143"/>
      <c r="BY405" s="143"/>
      <c r="BZ405" s="143"/>
      <c r="CA405" s="143"/>
      <c r="CB405" s="143"/>
      <c r="CC405" s="143"/>
      <c r="CD405" s="143"/>
      <c r="CE405" s="143"/>
      <c r="CF405" s="143"/>
      <c r="CG405" s="143"/>
      <c r="CH405" s="143"/>
      <c r="CI405" s="143"/>
      <c r="CJ405" s="143"/>
      <c r="CK405" s="143"/>
      <c r="CL405" s="143"/>
      <c r="CM405" s="143"/>
      <c r="CN405" s="143"/>
      <c r="CO405" s="143"/>
      <c r="CP405" s="143"/>
      <c r="CQ405" s="143"/>
      <c r="CR405" s="143"/>
      <c r="CS405" s="143"/>
      <c r="CT405" s="143"/>
      <c r="CU405" s="143"/>
      <c r="CV405" s="143"/>
      <c r="CW405" s="143"/>
      <c r="CX405" s="143"/>
      <c r="CY405" s="143"/>
      <c r="CZ405" s="143"/>
      <c r="DA405" s="143"/>
      <c r="DB405" s="143"/>
      <c r="DC405" s="143"/>
      <c r="DD405" s="143"/>
      <c r="DE405" s="143"/>
      <c r="DF405" s="143"/>
      <c r="DG405" s="143"/>
      <c r="DH405" s="143"/>
      <c r="DI405" s="143"/>
      <c r="DJ405" s="143"/>
      <c r="DK405" s="143"/>
      <c r="DL405" s="143"/>
      <c r="DM405" s="143"/>
      <c r="DN405" s="143"/>
      <c r="DO405" s="143"/>
      <c r="DP405" s="143"/>
      <c r="DQ405" s="143"/>
      <c r="DR405" s="143"/>
      <c r="DS405" s="143"/>
      <c r="DT405" s="143"/>
      <c r="DU405" s="143"/>
      <c r="DV405" s="143"/>
      <c r="DW405" s="143"/>
      <c r="DX405" s="143"/>
      <c r="DY405" s="143"/>
      <c r="DZ405" s="143"/>
      <c r="EA405" s="143"/>
      <c r="EB405" s="143"/>
      <c r="EC405" s="143"/>
      <c r="ED405" s="143"/>
      <c r="EE405" s="143"/>
      <c r="EF405" s="143"/>
      <c r="EG405" s="143"/>
      <c r="EH405" s="143"/>
      <c r="EI405" s="143"/>
      <c r="EJ405" s="143"/>
      <c r="EK405" s="143"/>
      <c r="EL405" s="143"/>
      <c r="EM405" s="143"/>
      <c r="EN405" s="143"/>
      <c r="EO405" s="143"/>
      <c r="EP405" s="143"/>
      <c r="EQ405" s="143"/>
      <c r="ER405" s="143"/>
      <c r="ES405" s="143"/>
      <c r="ET405" s="143"/>
      <c r="EU405" s="143"/>
      <c r="EV405" s="143"/>
      <c r="EW405" s="143"/>
      <c r="EX405" s="143"/>
      <c r="EY405" s="143"/>
      <c r="EZ405" s="143"/>
      <c r="FA405" s="143"/>
      <c r="FB405" s="143"/>
      <c r="FC405" s="143"/>
      <c r="FD405" s="143"/>
      <c r="FE405" s="143"/>
      <c r="FF405" s="143"/>
      <c r="FG405" s="143"/>
      <c r="FH405" s="143"/>
      <c r="FI405" s="143"/>
      <c r="FJ405" s="143"/>
      <c r="FK405" s="143"/>
      <c r="FL405" s="143"/>
      <c r="FM405" s="143"/>
      <c r="FN405" s="143"/>
      <c r="FO405" s="143"/>
      <c r="FP405" s="143"/>
      <c r="FQ405" s="143"/>
      <c r="FR405" s="143"/>
      <c r="FS405" s="143"/>
      <c r="FT405" s="143"/>
      <c r="FU405" s="143"/>
      <c r="FV405" s="143"/>
      <c r="FW405" s="143"/>
      <c r="FX405" s="143"/>
      <c r="FY405" s="143"/>
      <c r="FZ405" s="143"/>
      <c r="GA405" s="143"/>
      <c r="GB405" s="143"/>
      <c r="GC405" s="143"/>
      <c r="GD405" s="143"/>
      <c r="GE405" s="143"/>
      <c r="GF405" s="143"/>
      <c r="GG405" s="143"/>
      <c r="GH405" s="143"/>
      <c r="GI405" s="143"/>
      <c r="GJ405" s="143"/>
      <c r="GK405" s="143"/>
      <c r="GL405" s="143"/>
      <c r="GM405" s="143"/>
      <c r="GN405" s="143"/>
      <c r="GO405" s="143"/>
      <c r="GP405" s="143"/>
      <c r="GQ405" s="143"/>
      <c r="GR405" s="143"/>
      <c r="GS405" s="143"/>
      <c r="GT405" s="143"/>
      <c r="GU405" s="143"/>
      <c r="GV405" s="143"/>
      <c r="GW405" s="143"/>
      <c r="GX405" s="143"/>
      <c r="GY405" s="143"/>
      <c r="GZ405" s="143"/>
      <c r="HA405" s="143"/>
      <c r="HB405" s="143"/>
      <c r="HC405" s="143"/>
      <c r="HD405" s="143"/>
      <c r="HE405" s="143"/>
      <c r="HF405" s="143"/>
      <c r="HG405" s="143"/>
      <c r="HH405" s="143"/>
      <c r="HI405" s="143"/>
      <c r="HJ405" s="143"/>
      <c r="HK405" s="143"/>
      <c r="HL405" s="143"/>
      <c r="HM405" s="143"/>
      <c r="HN405" s="143"/>
      <c r="HO405" s="143"/>
      <c r="HP405" s="143"/>
      <c r="HQ405" s="143"/>
      <c r="HR405" s="143"/>
      <c r="HS405" s="143"/>
    </row>
    <row r="406" spans="1:227" s="141" customFormat="1" ht="12.75" hidden="1">
      <c r="A406" s="101" t="s">
        <v>2660</v>
      </c>
      <c r="B406" s="101"/>
      <c r="C406" s="120" t="s">
        <v>1259</v>
      </c>
      <c r="D406" s="142" t="s">
        <v>87</v>
      </c>
      <c r="E406" s="64">
        <v>32500</v>
      </c>
      <c r="F406" s="64">
        <v>34000</v>
      </c>
      <c r="G406" s="64">
        <v>35400</v>
      </c>
      <c r="H406" s="64">
        <v>35600</v>
      </c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143"/>
      <c r="AP406" s="143"/>
      <c r="AQ406" s="143"/>
      <c r="AR406" s="143"/>
      <c r="AS406" s="143"/>
      <c r="AT406" s="143"/>
      <c r="AU406" s="143"/>
      <c r="AV406" s="143"/>
      <c r="AW406" s="143"/>
      <c r="AX406" s="143"/>
      <c r="AY406" s="143"/>
      <c r="AZ406" s="143"/>
      <c r="BA406" s="143"/>
      <c r="BB406" s="143"/>
      <c r="BC406" s="143"/>
      <c r="BD406" s="143"/>
      <c r="BE406" s="143"/>
      <c r="BF406" s="143"/>
      <c r="BG406" s="143"/>
      <c r="BH406" s="143"/>
      <c r="BI406" s="143"/>
      <c r="BJ406" s="143"/>
      <c r="BK406" s="143"/>
      <c r="BL406" s="143"/>
      <c r="BM406" s="143"/>
      <c r="BN406" s="143"/>
      <c r="BO406" s="143"/>
      <c r="BP406" s="143"/>
      <c r="BQ406" s="143"/>
      <c r="BR406" s="143"/>
      <c r="BS406" s="143"/>
      <c r="BT406" s="143"/>
      <c r="BU406" s="143"/>
      <c r="BV406" s="143"/>
      <c r="BW406" s="143"/>
      <c r="BX406" s="143"/>
      <c r="BY406" s="143"/>
      <c r="BZ406" s="143"/>
      <c r="CA406" s="143"/>
      <c r="CB406" s="143"/>
      <c r="CC406" s="143"/>
      <c r="CD406" s="143"/>
      <c r="CE406" s="143"/>
      <c r="CF406" s="143"/>
      <c r="CG406" s="143"/>
      <c r="CH406" s="143"/>
      <c r="CI406" s="143"/>
      <c r="CJ406" s="143"/>
      <c r="CK406" s="143"/>
      <c r="CL406" s="143"/>
      <c r="CM406" s="143"/>
      <c r="CN406" s="143"/>
      <c r="CO406" s="143"/>
      <c r="CP406" s="143"/>
      <c r="CQ406" s="143"/>
      <c r="CR406" s="143"/>
      <c r="CS406" s="143"/>
      <c r="CT406" s="143"/>
      <c r="CU406" s="143"/>
      <c r="CV406" s="143"/>
      <c r="CW406" s="143"/>
      <c r="CX406" s="143"/>
      <c r="CY406" s="143"/>
      <c r="CZ406" s="143"/>
      <c r="DA406" s="143"/>
      <c r="DB406" s="143"/>
      <c r="DC406" s="143"/>
      <c r="DD406" s="143"/>
      <c r="DE406" s="143"/>
      <c r="DF406" s="143"/>
      <c r="DG406" s="143"/>
      <c r="DH406" s="143"/>
      <c r="DI406" s="143"/>
      <c r="DJ406" s="143"/>
      <c r="DK406" s="143"/>
      <c r="DL406" s="143"/>
      <c r="DM406" s="143"/>
      <c r="DN406" s="143"/>
      <c r="DO406" s="143"/>
      <c r="DP406" s="143"/>
      <c r="DQ406" s="143"/>
      <c r="DR406" s="143"/>
      <c r="DS406" s="143"/>
      <c r="DT406" s="143"/>
      <c r="DU406" s="143"/>
      <c r="DV406" s="143"/>
      <c r="DW406" s="143"/>
      <c r="DX406" s="143"/>
      <c r="DY406" s="143"/>
      <c r="DZ406" s="143"/>
      <c r="EA406" s="143"/>
      <c r="EB406" s="143"/>
      <c r="EC406" s="143"/>
      <c r="ED406" s="143"/>
      <c r="EE406" s="143"/>
      <c r="EF406" s="143"/>
      <c r="EG406" s="143"/>
      <c r="EH406" s="143"/>
      <c r="EI406" s="143"/>
      <c r="EJ406" s="143"/>
      <c r="EK406" s="143"/>
      <c r="EL406" s="143"/>
      <c r="EM406" s="143"/>
      <c r="EN406" s="143"/>
      <c r="EO406" s="143"/>
      <c r="EP406" s="143"/>
      <c r="EQ406" s="143"/>
      <c r="ER406" s="143"/>
      <c r="ES406" s="143"/>
      <c r="ET406" s="143"/>
      <c r="EU406" s="143"/>
      <c r="EV406" s="143"/>
      <c r="EW406" s="143"/>
      <c r="EX406" s="143"/>
      <c r="EY406" s="143"/>
      <c r="EZ406" s="143"/>
      <c r="FA406" s="143"/>
      <c r="FB406" s="143"/>
      <c r="FC406" s="143"/>
      <c r="FD406" s="143"/>
      <c r="FE406" s="143"/>
      <c r="FF406" s="143"/>
      <c r="FG406" s="143"/>
      <c r="FH406" s="143"/>
      <c r="FI406" s="143"/>
      <c r="FJ406" s="143"/>
      <c r="FK406" s="143"/>
      <c r="FL406" s="143"/>
      <c r="FM406" s="143"/>
      <c r="FN406" s="143"/>
      <c r="FO406" s="143"/>
      <c r="FP406" s="143"/>
      <c r="FQ406" s="143"/>
      <c r="FR406" s="143"/>
      <c r="FS406" s="143"/>
      <c r="FT406" s="143"/>
      <c r="FU406" s="143"/>
      <c r="FV406" s="143"/>
      <c r="FW406" s="143"/>
      <c r="FX406" s="143"/>
      <c r="FY406" s="143"/>
      <c r="FZ406" s="143"/>
      <c r="GA406" s="143"/>
      <c r="GB406" s="143"/>
      <c r="GC406" s="143"/>
      <c r="GD406" s="143"/>
      <c r="GE406" s="143"/>
      <c r="GF406" s="143"/>
      <c r="GG406" s="143"/>
      <c r="GH406" s="143"/>
      <c r="GI406" s="143"/>
      <c r="GJ406" s="143"/>
      <c r="GK406" s="143"/>
      <c r="GL406" s="143"/>
      <c r="GM406" s="143"/>
      <c r="GN406" s="143"/>
      <c r="GO406" s="143"/>
      <c r="GP406" s="143"/>
      <c r="GQ406" s="143"/>
      <c r="GR406" s="143"/>
      <c r="GS406" s="143"/>
      <c r="GT406" s="143"/>
      <c r="GU406" s="143"/>
      <c r="GV406" s="143"/>
      <c r="GW406" s="143"/>
      <c r="GX406" s="143"/>
      <c r="GY406" s="143"/>
      <c r="GZ406" s="143"/>
      <c r="HA406" s="143"/>
      <c r="HB406" s="143"/>
      <c r="HC406" s="143"/>
      <c r="HD406" s="143"/>
      <c r="HE406" s="143"/>
      <c r="HF406" s="143"/>
      <c r="HG406" s="143"/>
      <c r="HH406" s="143"/>
      <c r="HI406" s="143"/>
      <c r="HJ406" s="143"/>
      <c r="HK406" s="143"/>
      <c r="HL406" s="143"/>
      <c r="HM406" s="143"/>
      <c r="HN406" s="143"/>
      <c r="HO406" s="143"/>
      <c r="HP406" s="143"/>
      <c r="HQ406" s="143"/>
      <c r="HR406" s="143"/>
      <c r="HS406" s="143"/>
    </row>
    <row r="407" spans="1:244" s="143" customFormat="1" ht="12.75" hidden="1">
      <c r="A407" s="101" t="s">
        <v>2661</v>
      </c>
      <c r="B407" s="101"/>
      <c r="C407" s="120" t="s">
        <v>1261</v>
      </c>
      <c r="D407" s="142" t="s">
        <v>87</v>
      </c>
      <c r="E407" s="64">
        <v>28700</v>
      </c>
      <c r="F407" s="64">
        <v>30000</v>
      </c>
      <c r="G407" s="64">
        <v>31300</v>
      </c>
      <c r="H407" s="64">
        <v>31600</v>
      </c>
      <c r="HT407" s="141"/>
      <c r="HU407" s="141"/>
      <c r="HV407" s="141"/>
      <c r="HW407" s="141"/>
      <c r="HX407" s="141"/>
      <c r="HY407" s="141"/>
      <c r="HZ407" s="141"/>
      <c r="IA407" s="141"/>
      <c r="IB407" s="141"/>
      <c r="IC407" s="141"/>
      <c r="ID407" s="141"/>
      <c r="IE407" s="141"/>
      <c r="IF407" s="141"/>
      <c r="IG407" s="141"/>
      <c r="IH407" s="141"/>
      <c r="II407" s="141"/>
      <c r="IJ407" s="141"/>
    </row>
    <row r="408" spans="1:244" s="143" customFormat="1" ht="12.75" hidden="1">
      <c r="A408" s="101" t="s">
        <v>2662</v>
      </c>
      <c r="B408" s="101"/>
      <c r="C408" s="120" t="s">
        <v>1263</v>
      </c>
      <c r="D408" s="142" t="s">
        <v>87</v>
      </c>
      <c r="E408" s="64">
        <v>10000</v>
      </c>
      <c r="F408" s="64">
        <v>10300</v>
      </c>
      <c r="G408" s="64">
        <v>10800</v>
      </c>
      <c r="H408" s="64">
        <v>11000</v>
      </c>
      <c r="HT408" s="141"/>
      <c r="HU408" s="141"/>
      <c r="HV408" s="141"/>
      <c r="HW408" s="141"/>
      <c r="HX408" s="141"/>
      <c r="HY408" s="141"/>
      <c r="HZ408" s="141"/>
      <c r="IA408" s="141"/>
      <c r="IB408" s="141"/>
      <c r="IC408" s="141"/>
      <c r="ID408" s="141"/>
      <c r="IE408" s="141"/>
      <c r="IF408" s="141"/>
      <c r="IG408" s="141"/>
      <c r="IH408" s="141"/>
      <c r="II408" s="141"/>
      <c r="IJ408" s="141"/>
    </row>
    <row r="409" spans="1:244" s="143" customFormat="1" ht="12.75" hidden="1">
      <c r="A409" s="101" t="s">
        <v>2663</v>
      </c>
      <c r="B409" s="101"/>
      <c r="C409" s="120" t="s">
        <v>1333</v>
      </c>
      <c r="D409" s="142" t="s">
        <v>87</v>
      </c>
      <c r="E409" s="64">
        <v>70000</v>
      </c>
      <c r="F409" s="64">
        <v>73000</v>
      </c>
      <c r="G409" s="64">
        <v>76200</v>
      </c>
      <c r="H409" s="64">
        <v>76500</v>
      </c>
      <c r="HT409" s="141"/>
      <c r="HU409" s="141"/>
      <c r="HV409" s="141"/>
      <c r="HW409" s="141"/>
      <c r="HX409" s="141"/>
      <c r="HY409" s="141"/>
      <c r="HZ409" s="141"/>
      <c r="IA409" s="141"/>
      <c r="IB409" s="141"/>
      <c r="IC409" s="141"/>
      <c r="ID409" s="141"/>
      <c r="IE409" s="141"/>
      <c r="IF409" s="141"/>
      <c r="IG409" s="141"/>
      <c r="IH409" s="141"/>
      <c r="II409" s="141"/>
      <c r="IJ409" s="141"/>
    </row>
    <row r="410" spans="1:244" s="111" customFormat="1" ht="18.75" customHeight="1">
      <c r="A410" s="103" t="s">
        <v>2527</v>
      </c>
      <c r="B410" s="103"/>
      <c r="C410" s="119" t="s">
        <v>2528</v>
      </c>
      <c r="D410" s="139"/>
      <c r="E410" s="62"/>
      <c r="F410" s="62"/>
      <c r="G410" s="62"/>
      <c r="H410" s="62"/>
      <c r="HT410" s="110"/>
      <c r="HU410" s="110"/>
      <c r="HV410" s="110"/>
      <c r="HW410" s="110"/>
      <c r="HX410" s="110"/>
      <c r="HY410" s="110"/>
      <c r="HZ410" s="110"/>
      <c r="IA410" s="110"/>
      <c r="IB410" s="110"/>
      <c r="IC410" s="110"/>
      <c r="ID410" s="110"/>
      <c r="IE410" s="110"/>
      <c r="IF410" s="110"/>
      <c r="IG410" s="110"/>
      <c r="IH410" s="110"/>
      <c r="II410" s="110"/>
      <c r="IJ410" s="110"/>
    </row>
    <row r="411" spans="1:244" s="111" customFormat="1" ht="12.75">
      <c r="A411" s="103" t="s">
        <v>2529</v>
      </c>
      <c r="B411" s="103"/>
      <c r="C411" s="119" t="s">
        <v>2530</v>
      </c>
      <c r="D411" s="139"/>
      <c r="E411" s="62">
        <f>SUM(E412:E413)</f>
        <v>115500</v>
      </c>
      <c r="F411" s="62">
        <f>SUM(F412:F413)</f>
        <v>121500</v>
      </c>
      <c r="G411" s="62">
        <f>SUM(G412:G413)</f>
        <v>126500</v>
      </c>
      <c r="H411" s="62">
        <f>SUM(H412:H413)</f>
        <v>131500</v>
      </c>
      <c r="HT411" s="110"/>
      <c r="HU411" s="110"/>
      <c r="HV411" s="110"/>
      <c r="HW411" s="110"/>
      <c r="HX411" s="110"/>
      <c r="HY411" s="110"/>
      <c r="HZ411" s="110"/>
      <c r="IA411" s="110"/>
      <c r="IB411" s="110"/>
      <c r="IC411" s="110"/>
      <c r="ID411" s="110"/>
      <c r="IE411" s="110"/>
      <c r="IF411" s="110"/>
      <c r="IG411" s="110"/>
      <c r="IH411" s="110"/>
      <c r="II411" s="110"/>
      <c r="IJ411" s="110"/>
    </row>
    <row r="412" spans="1:244" s="143" customFormat="1" ht="12.75">
      <c r="A412" s="169"/>
      <c r="B412" s="169"/>
      <c r="C412" s="170" t="s">
        <v>1894</v>
      </c>
      <c r="D412" s="171" t="s">
        <v>90</v>
      </c>
      <c r="E412" s="64">
        <v>1500</v>
      </c>
      <c r="F412" s="64">
        <v>1500</v>
      </c>
      <c r="G412" s="64">
        <v>1500</v>
      </c>
      <c r="H412" s="64">
        <v>1500</v>
      </c>
      <c r="HT412" s="141"/>
      <c r="HU412" s="141"/>
      <c r="HV412" s="141"/>
      <c r="HW412" s="141"/>
      <c r="HX412" s="141"/>
      <c r="HY412" s="141"/>
      <c r="HZ412" s="141"/>
      <c r="IA412" s="141"/>
      <c r="IB412" s="141"/>
      <c r="IC412" s="141"/>
      <c r="ID412" s="141"/>
      <c r="IE412" s="141"/>
      <c r="IF412" s="141"/>
      <c r="IG412" s="141"/>
      <c r="IH412" s="141"/>
      <c r="II412" s="141"/>
      <c r="IJ412" s="141"/>
    </row>
    <row r="413" spans="1:244" s="143" customFormat="1" ht="27">
      <c r="A413" s="101"/>
      <c r="B413" s="101"/>
      <c r="C413" s="120" t="s">
        <v>1004</v>
      </c>
      <c r="D413" s="142" t="s">
        <v>87</v>
      </c>
      <c r="E413" s="64">
        <v>114000</v>
      </c>
      <c r="F413" s="64">
        <v>120000</v>
      </c>
      <c r="G413" s="64">
        <v>125000</v>
      </c>
      <c r="H413" s="64">
        <v>130000</v>
      </c>
      <c r="HT413" s="141"/>
      <c r="HU413" s="141"/>
      <c r="HV413" s="141"/>
      <c r="HW413" s="141"/>
      <c r="HX413" s="141"/>
      <c r="HY413" s="141"/>
      <c r="HZ413" s="141"/>
      <c r="IA413" s="141"/>
      <c r="IB413" s="141"/>
      <c r="IC413" s="141"/>
      <c r="ID413" s="141"/>
      <c r="IE413" s="141"/>
      <c r="IF413" s="141"/>
      <c r="IG413" s="141"/>
      <c r="IH413" s="141"/>
      <c r="II413" s="141"/>
      <c r="IJ413" s="141"/>
    </row>
    <row r="414" spans="1:244" s="111" customFormat="1" ht="22.5" customHeight="1">
      <c r="A414" s="187" t="s">
        <v>2531</v>
      </c>
      <c r="C414" s="188" t="s">
        <v>2532</v>
      </c>
      <c r="D414" s="139"/>
      <c r="E414" s="62">
        <f>SUM(E415:E415)</f>
        <v>116500</v>
      </c>
      <c r="F414" s="62">
        <f>SUM(F415:F415)</f>
        <v>121700</v>
      </c>
      <c r="G414" s="62">
        <f>SUM(G415:G415)</f>
        <v>127000</v>
      </c>
      <c r="H414" s="62">
        <f>SUM(H415:H415)</f>
        <v>128000</v>
      </c>
      <c r="HT414" s="110"/>
      <c r="HU414" s="110"/>
      <c r="HV414" s="110"/>
      <c r="HW414" s="110"/>
      <c r="HX414" s="110"/>
      <c r="HY414" s="110"/>
      <c r="HZ414" s="110"/>
      <c r="IA414" s="110"/>
      <c r="IB414" s="110"/>
      <c r="IC414" s="110"/>
      <c r="ID414" s="110"/>
      <c r="IE414" s="110"/>
      <c r="IF414" s="110"/>
      <c r="IG414" s="110"/>
      <c r="IH414" s="110"/>
      <c r="II414" s="110"/>
      <c r="IJ414" s="110"/>
    </row>
    <row r="415" spans="1:8" s="141" customFormat="1" ht="12" customHeight="1">
      <c r="A415" s="101" t="s">
        <v>2664</v>
      </c>
      <c r="B415" s="101"/>
      <c r="C415" s="120" t="s">
        <v>1242</v>
      </c>
      <c r="D415" s="142" t="s">
        <v>87</v>
      </c>
      <c r="E415" s="64">
        <v>116500</v>
      </c>
      <c r="F415" s="64">
        <v>121700</v>
      </c>
      <c r="G415" s="64">
        <v>127000</v>
      </c>
      <c r="H415" s="64">
        <v>128000</v>
      </c>
    </row>
    <row r="416" spans="1:244" s="111" customFormat="1" ht="12.75">
      <c r="A416" s="103" t="s">
        <v>2541</v>
      </c>
      <c r="B416" s="103"/>
      <c r="C416" s="119" t="s">
        <v>2542</v>
      </c>
      <c r="D416" s="139"/>
      <c r="E416" s="62">
        <f>E417</f>
        <v>500</v>
      </c>
      <c r="F416" s="62">
        <f aca="true" t="shared" si="21" ref="F416:H418">F417</f>
        <v>500</v>
      </c>
      <c r="G416" s="62">
        <f t="shared" si="21"/>
        <v>500</v>
      </c>
      <c r="H416" s="62">
        <f t="shared" si="21"/>
        <v>500</v>
      </c>
      <c r="HT416" s="110"/>
      <c r="HU416" s="110"/>
      <c r="HV416" s="110"/>
      <c r="HW416" s="110"/>
      <c r="HX416" s="110"/>
      <c r="HY416" s="110"/>
      <c r="HZ416" s="110"/>
      <c r="IA416" s="110"/>
      <c r="IB416" s="110"/>
      <c r="IC416" s="110"/>
      <c r="ID416" s="110"/>
      <c r="IE416" s="110"/>
      <c r="IF416" s="110"/>
      <c r="IG416" s="110"/>
      <c r="IH416" s="110"/>
      <c r="II416" s="110"/>
      <c r="IJ416" s="110"/>
    </row>
    <row r="417" spans="1:244" s="111" customFormat="1" ht="22.5" customHeight="1">
      <c r="A417" s="187" t="s">
        <v>2543</v>
      </c>
      <c r="C417" s="188" t="s">
        <v>2542</v>
      </c>
      <c r="D417" s="139"/>
      <c r="E417" s="62">
        <f>E418</f>
        <v>500</v>
      </c>
      <c r="F417" s="62">
        <f t="shared" si="21"/>
        <v>500</v>
      </c>
      <c r="G417" s="62">
        <f t="shared" si="21"/>
        <v>500</v>
      </c>
      <c r="H417" s="62">
        <f t="shared" si="21"/>
        <v>500</v>
      </c>
      <c r="HT417" s="110"/>
      <c r="HU417" s="110"/>
      <c r="HV417" s="110"/>
      <c r="HW417" s="110"/>
      <c r="HX417" s="110"/>
      <c r="HY417" s="110"/>
      <c r="HZ417" s="110"/>
      <c r="IA417" s="110"/>
      <c r="IB417" s="110"/>
      <c r="IC417" s="110"/>
      <c r="ID417" s="110"/>
      <c r="IE417" s="110"/>
      <c r="IF417" s="110"/>
      <c r="IG417" s="110"/>
      <c r="IH417" s="110"/>
      <c r="II417" s="110"/>
      <c r="IJ417" s="110"/>
    </row>
    <row r="418" spans="1:244" s="111" customFormat="1" ht="22.5" customHeight="1">
      <c r="A418" s="187" t="s">
        <v>2544</v>
      </c>
      <c r="C418" s="188" t="s">
        <v>2545</v>
      </c>
      <c r="D418" s="139"/>
      <c r="E418" s="62">
        <f>E419</f>
        <v>500</v>
      </c>
      <c r="F418" s="62">
        <f t="shared" si="21"/>
        <v>500</v>
      </c>
      <c r="G418" s="62">
        <f t="shared" si="21"/>
        <v>500</v>
      </c>
      <c r="H418" s="62">
        <f t="shared" si="21"/>
        <v>500</v>
      </c>
      <c r="HT418" s="110"/>
      <c r="HU418" s="110"/>
      <c r="HV418" s="110"/>
      <c r="HW418" s="110"/>
      <c r="HX418" s="110"/>
      <c r="HY418" s="110"/>
      <c r="HZ418" s="110"/>
      <c r="IA418" s="110"/>
      <c r="IB418" s="110"/>
      <c r="IC418" s="110"/>
      <c r="ID418" s="110"/>
      <c r="IE418" s="110"/>
      <c r="IF418" s="110"/>
      <c r="IG418" s="110"/>
      <c r="IH418" s="110"/>
      <c r="II418" s="110"/>
      <c r="IJ418" s="110"/>
    </row>
    <row r="419" spans="1:244" s="143" customFormat="1" ht="18">
      <c r="A419" s="101" t="s">
        <v>2665</v>
      </c>
      <c r="B419" s="101"/>
      <c r="C419" s="120" t="s">
        <v>1002</v>
      </c>
      <c r="D419" s="142" t="s">
        <v>93</v>
      </c>
      <c r="E419" s="64">
        <v>500</v>
      </c>
      <c r="F419" s="64">
        <v>500</v>
      </c>
      <c r="G419" s="64">
        <v>500</v>
      </c>
      <c r="H419" s="64">
        <v>500</v>
      </c>
      <c r="HT419" s="141"/>
      <c r="HU419" s="141"/>
      <c r="HV419" s="141"/>
      <c r="HW419" s="141"/>
      <c r="HX419" s="141"/>
      <c r="HY419" s="141"/>
      <c r="HZ419" s="141"/>
      <c r="IA419" s="141"/>
      <c r="IB419" s="141"/>
      <c r="IC419" s="141"/>
      <c r="ID419" s="141"/>
      <c r="IE419" s="141"/>
      <c r="IF419" s="141"/>
      <c r="IG419" s="141"/>
      <c r="IH419" s="141"/>
      <c r="II419" s="141"/>
      <c r="IJ419" s="141"/>
    </row>
    <row r="420" spans="1:244" s="21" customFormat="1" ht="13.5" customHeight="1">
      <c r="A420" s="103" t="s">
        <v>2546</v>
      </c>
      <c r="B420" s="103"/>
      <c r="C420" s="119" t="s">
        <v>2547</v>
      </c>
      <c r="D420" s="139"/>
      <c r="E420" s="62">
        <f>E421</f>
        <v>676800</v>
      </c>
      <c r="F420" s="62">
        <f>F421</f>
        <v>690900</v>
      </c>
      <c r="G420" s="62">
        <f>G421</f>
        <v>722000</v>
      </c>
      <c r="H420" s="62">
        <f>H421</f>
        <v>722000</v>
      </c>
      <c r="HT420" s="110"/>
      <c r="HU420" s="110"/>
      <c r="HV420" s="110"/>
      <c r="HW420" s="110"/>
      <c r="HX420" s="110"/>
      <c r="HY420" s="110"/>
      <c r="HZ420" s="110"/>
      <c r="IA420" s="110"/>
      <c r="IB420" s="110"/>
      <c r="IC420" s="110"/>
      <c r="ID420" s="110"/>
      <c r="IE420" s="110"/>
      <c r="IF420" s="110"/>
      <c r="IG420" s="110"/>
      <c r="IH420" s="110"/>
      <c r="II420" s="110"/>
      <c r="IJ420" s="110"/>
    </row>
    <row r="421" spans="1:8" ht="18.75" customHeight="1">
      <c r="A421" s="135" t="s">
        <v>2548</v>
      </c>
      <c r="B421" s="135"/>
      <c r="C421" s="136" t="s">
        <v>2549</v>
      </c>
      <c r="D421" s="137"/>
      <c r="E421" s="138">
        <f>E422</f>
        <v>676800</v>
      </c>
      <c r="F421" s="138">
        <f aca="true" t="shared" si="22" ref="F421:H423">F422</f>
        <v>690900</v>
      </c>
      <c r="G421" s="138">
        <f t="shared" si="22"/>
        <v>722000</v>
      </c>
      <c r="H421" s="138">
        <f t="shared" si="22"/>
        <v>722000</v>
      </c>
    </row>
    <row r="422" spans="1:244" s="111" customFormat="1" ht="18.75" customHeight="1">
      <c r="A422" s="103" t="s">
        <v>2550</v>
      </c>
      <c r="B422" s="103"/>
      <c r="C422" s="119" t="s">
        <v>2551</v>
      </c>
      <c r="D422" s="139"/>
      <c r="E422" s="62">
        <f>E423</f>
        <v>676800</v>
      </c>
      <c r="F422" s="62">
        <f t="shared" si="22"/>
        <v>690900</v>
      </c>
      <c r="G422" s="62">
        <f t="shared" si="22"/>
        <v>722000</v>
      </c>
      <c r="H422" s="62">
        <f t="shared" si="22"/>
        <v>722000</v>
      </c>
      <c r="HT422" s="110"/>
      <c r="HU422" s="110"/>
      <c r="HV422" s="110"/>
      <c r="HW422" s="110"/>
      <c r="HX422" s="110"/>
      <c r="HY422" s="110"/>
      <c r="HZ422" s="110"/>
      <c r="IA422" s="110"/>
      <c r="IB422" s="110"/>
      <c r="IC422" s="110"/>
      <c r="ID422" s="110"/>
      <c r="IE422" s="110"/>
      <c r="IF422" s="110"/>
      <c r="IG422" s="110"/>
      <c r="IH422" s="110"/>
      <c r="II422" s="110"/>
      <c r="IJ422" s="110"/>
    </row>
    <row r="423" spans="1:244" s="111" customFormat="1" ht="18.75" customHeight="1">
      <c r="A423" s="103" t="s">
        <v>2552</v>
      </c>
      <c r="B423" s="103"/>
      <c r="C423" s="119" t="s">
        <v>2551</v>
      </c>
      <c r="D423" s="139"/>
      <c r="E423" s="62">
        <f>E424+E427</f>
        <v>676800</v>
      </c>
      <c r="F423" s="62">
        <f t="shared" si="22"/>
        <v>690900</v>
      </c>
      <c r="G423" s="62">
        <f t="shared" si="22"/>
        <v>722000</v>
      </c>
      <c r="H423" s="62">
        <f t="shared" si="22"/>
        <v>722000</v>
      </c>
      <c r="HT423" s="110"/>
      <c r="HU423" s="110"/>
      <c r="HV423" s="110"/>
      <c r="HW423" s="110"/>
      <c r="HX423" s="110"/>
      <c r="HY423" s="110"/>
      <c r="HZ423" s="110"/>
      <c r="IA423" s="110"/>
      <c r="IB423" s="110"/>
      <c r="IC423" s="110"/>
      <c r="ID423" s="110"/>
      <c r="IE423" s="110"/>
      <c r="IF423" s="110"/>
      <c r="IG423" s="110"/>
      <c r="IH423" s="110"/>
      <c r="II423" s="110"/>
      <c r="IJ423" s="110"/>
    </row>
    <row r="424" spans="1:244" s="111" customFormat="1" ht="18.75" customHeight="1">
      <c r="A424" s="103" t="s">
        <v>2553</v>
      </c>
      <c r="B424" s="103"/>
      <c r="C424" s="119" t="s">
        <v>2554</v>
      </c>
      <c r="D424" s="139"/>
      <c r="E424" s="62">
        <f>SUM(E425:E426)</f>
        <v>661300</v>
      </c>
      <c r="F424" s="62">
        <f>SUM(F425:F426)</f>
        <v>690900</v>
      </c>
      <c r="G424" s="62">
        <f>SUM(G425:G426)</f>
        <v>722000</v>
      </c>
      <c r="H424" s="62">
        <f>SUM(H425:H426)</f>
        <v>722000</v>
      </c>
      <c r="HT424" s="110"/>
      <c r="HU424" s="110"/>
      <c r="HV424" s="110"/>
      <c r="HW424" s="110"/>
      <c r="HX424" s="110"/>
      <c r="HY424" s="110"/>
      <c r="HZ424" s="110"/>
      <c r="IA424" s="110"/>
      <c r="IB424" s="110"/>
      <c r="IC424" s="110"/>
      <c r="ID424" s="110"/>
      <c r="IE424" s="110"/>
      <c r="IF424" s="110"/>
      <c r="IG424" s="110"/>
      <c r="IH424" s="110"/>
      <c r="II424" s="110"/>
      <c r="IJ424" s="110"/>
    </row>
    <row r="425" spans="1:244" s="111" customFormat="1" ht="12.75">
      <c r="A425" s="187" t="s">
        <v>2555</v>
      </c>
      <c r="C425" s="188" t="s">
        <v>2556</v>
      </c>
      <c r="D425" s="142" t="s">
        <v>87</v>
      </c>
      <c r="E425" s="64">
        <v>485300</v>
      </c>
      <c r="F425" s="64">
        <v>507300</v>
      </c>
      <c r="G425" s="64">
        <v>530000</v>
      </c>
      <c r="H425" s="64">
        <v>530000</v>
      </c>
      <c r="HT425" s="110"/>
      <c r="HU425" s="110"/>
      <c r="HV425" s="110"/>
      <c r="HW425" s="110"/>
      <c r="HX425" s="110"/>
      <c r="HY425" s="110"/>
      <c r="HZ425" s="110"/>
      <c r="IA425" s="110"/>
      <c r="IB425" s="110"/>
      <c r="IC425" s="110"/>
      <c r="ID425" s="110"/>
      <c r="IE425" s="110"/>
      <c r="IF425" s="110"/>
      <c r="IG425" s="110"/>
      <c r="IH425" s="110"/>
      <c r="II425" s="110"/>
      <c r="IJ425" s="110"/>
    </row>
    <row r="426" spans="1:244" s="143" customFormat="1" ht="12.75">
      <c r="A426" s="187"/>
      <c r="B426" s="111"/>
      <c r="C426" s="188" t="s">
        <v>2551</v>
      </c>
      <c r="D426" s="142" t="s">
        <v>87</v>
      </c>
      <c r="E426" s="64">
        <v>176000</v>
      </c>
      <c r="F426" s="64">
        <v>183600</v>
      </c>
      <c r="G426" s="64">
        <v>192000</v>
      </c>
      <c r="H426" s="64">
        <v>192000</v>
      </c>
      <c r="HT426" s="141"/>
      <c r="HU426" s="141"/>
      <c r="HV426" s="141"/>
      <c r="HW426" s="141"/>
      <c r="HX426" s="141"/>
      <c r="HY426" s="141"/>
      <c r="HZ426" s="141"/>
      <c r="IA426" s="141"/>
      <c r="IB426" s="141"/>
      <c r="IC426" s="141"/>
      <c r="ID426" s="141"/>
      <c r="IE426" s="141"/>
      <c r="IF426" s="141"/>
      <c r="IG426" s="141"/>
      <c r="IH426" s="141"/>
      <c r="II426" s="141"/>
      <c r="IJ426" s="141"/>
    </row>
    <row r="427" spans="1:244" s="111" customFormat="1" ht="18.75" customHeight="1">
      <c r="A427" s="103" t="s">
        <v>2557</v>
      </c>
      <c r="B427" s="103"/>
      <c r="C427" s="119" t="s">
        <v>2558</v>
      </c>
      <c r="D427" s="139"/>
      <c r="E427" s="62">
        <f>E428</f>
        <v>15500</v>
      </c>
      <c r="F427" s="62">
        <f>F428</f>
        <v>17000</v>
      </c>
      <c r="G427" s="62">
        <f>G428</f>
        <v>17500</v>
      </c>
      <c r="H427" s="62">
        <f>H428</f>
        <v>17500</v>
      </c>
      <c r="HT427" s="110"/>
      <c r="HU427" s="110"/>
      <c r="HV427" s="110"/>
      <c r="HW427" s="110"/>
      <c r="HX427" s="110"/>
      <c r="HY427" s="110"/>
      <c r="HZ427" s="110"/>
      <c r="IA427" s="110"/>
      <c r="IB427" s="110"/>
      <c r="IC427" s="110"/>
      <c r="ID427" s="110"/>
      <c r="IE427" s="110"/>
      <c r="IF427" s="110"/>
      <c r="IG427" s="110"/>
      <c r="IH427" s="110"/>
      <c r="II427" s="110"/>
      <c r="IJ427" s="110"/>
    </row>
    <row r="428" spans="1:227" ht="20.25" customHeight="1">
      <c r="A428" s="187" t="s">
        <v>2559</v>
      </c>
      <c r="B428" s="110"/>
      <c r="C428" s="188" t="s">
        <v>2560</v>
      </c>
      <c r="D428" s="142" t="s">
        <v>87</v>
      </c>
      <c r="E428" s="64">
        <v>15500</v>
      </c>
      <c r="F428" s="64">
        <v>17000</v>
      </c>
      <c r="G428" s="64">
        <v>17500</v>
      </c>
      <c r="H428" s="64">
        <v>17500</v>
      </c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0"/>
      <c r="AC428" s="110"/>
      <c r="AD428" s="110"/>
      <c r="AE428" s="110"/>
      <c r="AF428" s="110"/>
      <c r="AG428" s="110"/>
      <c r="AH428" s="110"/>
      <c r="AI428" s="110"/>
      <c r="AJ428" s="110"/>
      <c r="AK428" s="110"/>
      <c r="AL428" s="110"/>
      <c r="AM428" s="110"/>
      <c r="AN428" s="110"/>
      <c r="AO428" s="110"/>
      <c r="AP428" s="110"/>
      <c r="AQ428" s="110"/>
      <c r="AR428" s="110"/>
      <c r="AS428" s="110"/>
      <c r="AT428" s="110"/>
      <c r="AU428" s="110"/>
      <c r="AV428" s="110"/>
      <c r="AW428" s="110"/>
      <c r="AX428" s="110"/>
      <c r="AY428" s="110"/>
      <c r="AZ428" s="110"/>
      <c r="BA428" s="110"/>
      <c r="BB428" s="110"/>
      <c r="BC428" s="110"/>
      <c r="BD428" s="110"/>
      <c r="BE428" s="110"/>
      <c r="BF428" s="110"/>
      <c r="BG428" s="110"/>
      <c r="BH428" s="110"/>
      <c r="BI428" s="110"/>
      <c r="BJ428" s="110"/>
      <c r="BK428" s="110"/>
      <c r="BL428" s="110"/>
      <c r="BM428" s="110"/>
      <c r="BN428" s="110"/>
      <c r="BO428" s="110"/>
      <c r="BP428" s="110"/>
      <c r="BQ428" s="110"/>
      <c r="BR428" s="110"/>
      <c r="BS428" s="110"/>
      <c r="BT428" s="110"/>
      <c r="BU428" s="110"/>
      <c r="BV428" s="110"/>
      <c r="BW428" s="110"/>
      <c r="BX428" s="110"/>
      <c r="BY428" s="110"/>
      <c r="BZ428" s="110"/>
      <c r="CA428" s="110"/>
      <c r="CB428" s="110"/>
      <c r="CC428" s="110"/>
      <c r="CD428" s="110"/>
      <c r="CE428" s="110"/>
      <c r="CF428" s="110"/>
      <c r="CG428" s="110"/>
      <c r="CH428" s="110"/>
      <c r="CI428" s="110"/>
      <c r="CJ428" s="110"/>
      <c r="CK428" s="110"/>
      <c r="CL428" s="110"/>
      <c r="CM428" s="110"/>
      <c r="CN428" s="110"/>
      <c r="CO428" s="110"/>
      <c r="CP428" s="110"/>
      <c r="CQ428" s="110"/>
      <c r="CR428" s="110"/>
      <c r="CS428" s="110"/>
      <c r="CT428" s="110"/>
      <c r="CU428" s="110"/>
      <c r="CV428" s="110"/>
      <c r="CW428" s="110"/>
      <c r="CX428" s="110"/>
      <c r="CY428" s="110"/>
      <c r="CZ428" s="110"/>
      <c r="DA428" s="110"/>
      <c r="DB428" s="110"/>
      <c r="DC428" s="110"/>
      <c r="DD428" s="110"/>
      <c r="DE428" s="110"/>
      <c r="DF428" s="110"/>
      <c r="DG428" s="110"/>
      <c r="DH428" s="110"/>
      <c r="DI428" s="110"/>
      <c r="DJ428" s="110"/>
      <c r="DK428" s="110"/>
      <c r="DL428" s="110"/>
      <c r="DM428" s="110"/>
      <c r="DN428" s="110"/>
      <c r="DO428" s="110"/>
      <c r="DP428" s="110"/>
      <c r="DQ428" s="110"/>
      <c r="DR428" s="110"/>
      <c r="DS428" s="110"/>
      <c r="DT428" s="110"/>
      <c r="DU428" s="110"/>
      <c r="DV428" s="110"/>
      <c r="DW428" s="110"/>
      <c r="DX428" s="110"/>
      <c r="DY428" s="110"/>
      <c r="DZ428" s="110"/>
      <c r="EA428" s="110"/>
      <c r="EB428" s="110"/>
      <c r="EC428" s="110"/>
      <c r="ED428" s="110"/>
      <c r="EE428" s="110"/>
      <c r="EF428" s="110"/>
      <c r="EG428" s="110"/>
      <c r="EH428" s="110"/>
      <c r="EI428" s="110"/>
      <c r="EJ428" s="110"/>
      <c r="EK428" s="110"/>
      <c r="EL428" s="110"/>
      <c r="EM428" s="110"/>
      <c r="EN428" s="110"/>
      <c r="EO428" s="110"/>
      <c r="EP428" s="110"/>
      <c r="EQ428" s="110"/>
      <c r="ER428" s="110"/>
      <c r="ES428" s="110"/>
      <c r="ET428" s="110"/>
      <c r="EU428" s="110"/>
      <c r="EV428" s="110"/>
      <c r="EW428" s="110"/>
      <c r="EX428" s="110"/>
      <c r="EY428" s="110"/>
      <c r="EZ428" s="110"/>
      <c r="FA428" s="110"/>
      <c r="FB428" s="110"/>
      <c r="FC428" s="110"/>
      <c r="FD428" s="110"/>
      <c r="FE428" s="110"/>
      <c r="FF428" s="110"/>
      <c r="FG428" s="110"/>
      <c r="FH428" s="110"/>
      <c r="FI428" s="110"/>
      <c r="FJ428" s="110"/>
      <c r="FK428" s="110"/>
      <c r="FL428" s="110"/>
      <c r="FM428" s="110"/>
      <c r="FN428" s="110"/>
      <c r="FO428" s="110"/>
      <c r="FP428" s="110"/>
      <c r="FQ428" s="110"/>
      <c r="FR428" s="110"/>
      <c r="FS428" s="110"/>
      <c r="FT428" s="110"/>
      <c r="FU428" s="110"/>
      <c r="FV428" s="110"/>
      <c r="FW428" s="110"/>
      <c r="FX428" s="110"/>
      <c r="FY428" s="110"/>
      <c r="FZ428" s="110"/>
      <c r="GA428" s="110"/>
      <c r="GB428" s="110"/>
      <c r="GC428" s="110"/>
      <c r="GD428" s="110"/>
      <c r="GE428" s="110"/>
      <c r="GF428" s="110"/>
      <c r="GG428" s="110"/>
      <c r="GH428" s="110"/>
      <c r="GI428" s="110"/>
      <c r="GJ428" s="110"/>
      <c r="GK428" s="110"/>
      <c r="GL428" s="110"/>
      <c r="GM428" s="110"/>
      <c r="GN428" s="110"/>
      <c r="GO428" s="110"/>
      <c r="GP428" s="110"/>
      <c r="GQ428" s="110"/>
      <c r="GR428" s="110"/>
      <c r="GS428" s="110"/>
      <c r="GT428" s="110"/>
      <c r="GU428" s="110"/>
      <c r="GV428" s="110"/>
      <c r="GW428" s="110"/>
      <c r="GX428" s="110"/>
      <c r="GY428" s="110"/>
      <c r="GZ428" s="110"/>
      <c r="HA428" s="110"/>
      <c r="HB428" s="110"/>
      <c r="HC428" s="110"/>
      <c r="HD428" s="110"/>
      <c r="HE428" s="110"/>
      <c r="HF428" s="110"/>
      <c r="HG428" s="110"/>
      <c r="HH428" s="110"/>
      <c r="HI428" s="110"/>
      <c r="HJ428" s="110"/>
      <c r="HK428" s="110"/>
      <c r="HL428" s="110"/>
      <c r="HM428" s="110"/>
      <c r="HN428" s="110"/>
      <c r="HO428" s="110"/>
      <c r="HP428" s="110"/>
      <c r="HQ428" s="110"/>
      <c r="HR428" s="110"/>
      <c r="HS428" s="110"/>
    </row>
    <row r="429" spans="1:227" ht="31.5" customHeight="1">
      <c r="A429" s="187" t="s">
        <v>2670</v>
      </c>
      <c r="B429" s="110"/>
      <c r="C429" s="188" t="s">
        <v>2671</v>
      </c>
      <c r="D429" s="142"/>
      <c r="E429" s="64">
        <f>E430+E437</f>
        <v>9161700</v>
      </c>
      <c r="F429" s="64">
        <f>F430+F437</f>
        <v>9110200</v>
      </c>
      <c r="G429" s="64">
        <f>G430+G437</f>
        <v>9497000</v>
      </c>
      <c r="H429" s="64">
        <f>H430+H437</f>
        <v>9782100</v>
      </c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  <c r="AA429" s="110"/>
      <c r="AB429" s="110"/>
      <c r="AC429" s="110"/>
      <c r="AD429" s="110"/>
      <c r="AE429" s="110"/>
      <c r="AF429" s="110"/>
      <c r="AG429" s="110"/>
      <c r="AH429" s="110"/>
      <c r="AI429" s="110"/>
      <c r="AJ429" s="110"/>
      <c r="AK429" s="110"/>
      <c r="AL429" s="110"/>
      <c r="AM429" s="110"/>
      <c r="AN429" s="110"/>
      <c r="AO429" s="110"/>
      <c r="AP429" s="110"/>
      <c r="AQ429" s="110"/>
      <c r="AR429" s="110"/>
      <c r="AS429" s="110"/>
      <c r="AT429" s="110"/>
      <c r="AU429" s="110"/>
      <c r="AV429" s="110"/>
      <c r="AW429" s="110"/>
      <c r="AX429" s="110"/>
      <c r="AY429" s="110"/>
      <c r="AZ429" s="110"/>
      <c r="BA429" s="110"/>
      <c r="BB429" s="110"/>
      <c r="BC429" s="110"/>
      <c r="BD429" s="110"/>
      <c r="BE429" s="110"/>
      <c r="BF429" s="110"/>
      <c r="BG429" s="110"/>
      <c r="BH429" s="110"/>
      <c r="BI429" s="110"/>
      <c r="BJ429" s="110"/>
      <c r="BK429" s="110"/>
      <c r="BL429" s="110"/>
      <c r="BM429" s="110"/>
      <c r="BN429" s="110"/>
      <c r="BO429" s="110"/>
      <c r="BP429" s="110"/>
      <c r="BQ429" s="110"/>
      <c r="BR429" s="110"/>
      <c r="BS429" s="110"/>
      <c r="BT429" s="110"/>
      <c r="BU429" s="110"/>
      <c r="BV429" s="110"/>
      <c r="BW429" s="110"/>
      <c r="BX429" s="110"/>
      <c r="BY429" s="110"/>
      <c r="BZ429" s="110"/>
      <c r="CA429" s="110"/>
      <c r="CB429" s="110"/>
      <c r="CC429" s="110"/>
      <c r="CD429" s="110"/>
      <c r="CE429" s="110"/>
      <c r="CF429" s="110"/>
      <c r="CG429" s="110"/>
      <c r="CH429" s="110"/>
      <c r="CI429" s="110"/>
      <c r="CJ429" s="110"/>
      <c r="CK429" s="110"/>
      <c r="CL429" s="110"/>
      <c r="CM429" s="110"/>
      <c r="CN429" s="110"/>
      <c r="CO429" s="110"/>
      <c r="CP429" s="110"/>
      <c r="CQ429" s="110"/>
      <c r="CR429" s="110"/>
      <c r="CS429" s="110"/>
      <c r="CT429" s="110"/>
      <c r="CU429" s="110"/>
      <c r="CV429" s="110"/>
      <c r="CW429" s="110"/>
      <c r="CX429" s="110"/>
      <c r="CY429" s="110"/>
      <c r="CZ429" s="110"/>
      <c r="DA429" s="110"/>
      <c r="DB429" s="110"/>
      <c r="DC429" s="110"/>
      <c r="DD429" s="110"/>
      <c r="DE429" s="110"/>
      <c r="DF429" s="110"/>
      <c r="DG429" s="110"/>
      <c r="DH429" s="110"/>
      <c r="DI429" s="110"/>
      <c r="DJ429" s="110"/>
      <c r="DK429" s="110"/>
      <c r="DL429" s="110"/>
      <c r="DM429" s="110"/>
      <c r="DN429" s="110"/>
      <c r="DO429" s="110"/>
      <c r="DP429" s="110"/>
      <c r="DQ429" s="110"/>
      <c r="DR429" s="110"/>
      <c r="DS429" s="110"/>
      <c r="DT429" s="110"/>
      <c r="DU429" s="110"/>
      <c r="DV429" s="110"/>
      <c r="DW429" s="110"/>
      <c r="DX429" s="110"/>
      <c r="DY429" s="110"/>
      <c r="DZ429" s="110"/>
      <c r="EA429" s="110"/>
      <c r="EB429" s="110"/>
      <c r="EC429" s="110"/>
      <c r="ED429" s="110"/>
      <c r="EE429" s="110"/>
      <c r="EF429" s="110"/>
      <c r="EG429" s="110"/>
      <c r="EH429" s="110"/>
      <c r="EI429" s="110"/>
      <c r="EJ429" s="110"/>
      <c r="EK429" s="110"/>
      <c r="EL429" s="110"/>
      <c r="EM429" s="110"/>
      <c r="EN429" s="110"/>
      <c r="EO429" s="110"/>
      <c r="EP429" s="110"/>
      <c r="EQ429" s="110"/>
      <c r="ER429" s="110"/>
      <c r="ES429" s="110"/>
      <c r="ET429" s="110"/>
      <c r="EU429" s="110"/>
      <c r="EV429" s="110"/>
      <c r="EW429" s="110"/>
      <c r="EX429" s="110"/>
      <c r="EY429" s="110"/>
      <c r="EZ429" s="110"/>
      <c r="FA429" s="110"/>
      <c r="FB429" s="110"/>
      <c r="FC429" s="110"/>
      <c r="FD429" s="110"/>
      <c r="FE429" s="110"/>
      <c r="FF429" s="110"/>
      <c r="FG429" s="110"/>
      <c r="FH429" s="110"/>
      <c r="FI429" s="110"/>
      <c r="FJ429" s="110"/>
      <c r="FK429" s="110"/>
      <c r="FL429" s="110"/>
      <c r="FM429" s="110"/>
      <c r="FN429" s="110"/>
      <c r="FO429" s="110"/>
      <c r="FP429" s="110"/>
      <c r="FQ429" s="110"/>
      <c r="FR429" s="110"/>
      <c r="FS429" s="110"/>
      <c r="FT429" s="110"/>
      <c r="FU429" s="110"/>
      <c r="FV429" s="110"/>
      <c r="FW429" s="110"/>
      <c r="FX429" s="110"/>
      <c r="FY429" s="110"/>
      <c r="FZ429" s="110"/>
      <c r="GA429" s="110"/>
      <c r="GB429" s="110"/>
      <c r="GC429" s="110"/>
      <c r="GD429" s="110"/>
      <c r="GE429" s="110"/>
      <c r="GF429" s="110"/>
      <c r="GG429" s="110"/>
      <c r="GH429" s="110"/>
      <c r="GI429" s="110"/>
      <c r="GJ429" s="110"/>
      <c r="GK429" s="110"/>
      <c r="GL429" s="110"/>
      <c r="GM429" s="110"/>
      <c r="GN429" s="110"/>
      <c r="GO429" s="110"/>
      <c r="GP429" s="110"/>
      <c r="GQ429" s="110"/>
      <c r="GR429" s="110"/>
      <c r="GS429" s="110"/>
      <c r="GT429" s="110"/>
      <c r="GU429" s="110"/>
      <c r="GV429" s="110"/>
      <c r="GW429" s="110"/>
      <c r="GX429" s="110"/>
      <c r="GY429" s="110"/>
      <c r="GZ429" s="110"/>
      <c r="HA429" s="110"/>
      <c r="HB429" s="110"/>
      <c r="HC429" s="110"/>
      <c r="HD429" s="110"/>
      <c r="HE429" s="110"/>
      <c r="HF429" s="110"/>
      <c r="HG429" s="110"/>
      <c r="HH429" s="110"/>
      <c r="HI429" s="110"/>
      <c r="HJ429" s="110"/>
      <c r="HK429" s="110"/>
      <c r="HL429" s="110"/>
      <c r="HM429" s="110"/>
      <c r="HN429" s="110"/>
      <c r="HO429" s="110"/>
      <c r="HP429" s="110"/>
      <c r="HQ429" s="110"/>
      <c r="HR429" s="110"/>
      <c r="HS429" s="110"/>
    </row>
    <row r="430" spans="1:244" s="111" customFormat="1" ht="18.75" customHeight="1">
      <c r="A430" s="103" t="s">
        <v>2569</v>
      </c>
      <c r="B430" s="103"/>
      <c r="C430" s="119" t="s">
        <v>2570</v>
      </c>
      <c r="D430" s="139"/>
      <c r="E430" s="62">
        <f>E431+E434</f>
        <v>8392300</v>
      </c>
      <c r="F430" s="62">
        <f aca="true" t="shared" si="23" ref="F430:H432">F431</f>
        <v>8642600</v>
      </c>
      <c r="G430" s="62">
        <f t="shared" si="23"/>
        <v>9013400</v>
      </c>
      <c r="H430" s="62">
        <f t="shared" si="23"/>
        <v>9283000</v>
      </c>
      <c r="HT430" s="110"/>
      <c r="HU430" s="110"/>
      <c r="HV430" s="110"/>
      <c r="HW430" s="110"/>
      <c r="HX430" s="110"/>
      <c r="HY430" s="110"/>
      <c r="HZ430" s="110"/>
      <c r="IA430" s="110"/>
      <c r="IB430" s="110"/>
      <c r="IC430" s="110"/>
      <c r="ID430" s="110"/>
      <c r="IE430" s="110"/>
      <c r="IF430" s="110"/>
      <c r="IG430" s="110"/>
      <c r="IH430" s="110"/>
      <c r="II430" s="110"/>
      <c r="IJ430" s="110"/>
    </row>
    <row r="431" spans="1:244" s="111" customFormat="1" ht="18.75" customHeight="1">
      <c r="A431" s="103" t="s">
        <v>2571</v>
      </c>
      <c r="B431" s="103"/>
      <c r="C431" s="119" t="s">
        <v>2570</v>
      </c>
      <c r="D431" s="139"/>
      <c r="E431" s="62">
        <f>E432</f>
        <v>8284700</v>
      </c>
      <c r="F431" s="62">
        <f t="shared" si="23"/>
        <v>8642600</v>
      </c>
      <c r="G431" s="62">
        <f t="shared" si="23"/>
        <v>9013400</v>
      </c>
      <c r="H431" s="62">
        <f t="shared" si="23"/>
        <v>9283000</v>
      </c>
      <c r="HT431" s="110"/>
      <c r="HU431" s="110"/>
      <c r="HV431" s="110"/>
      <c r="HW431" s="110"/>
      <c r="HX431" s="110"/>
      <c r="HY431" s="110"/>
      <c r="HZ431" s="110"/>
      <c r="IA431" s="110"/>
      <c r="IB431" s="110"/>
      <c r="IC431" s="110"/>
      <c r="ID431" s="110"/>
      <c r="IE431" s="110"/>
      <c r="IF431" s="110"/>
      <c r="IG431" s="110"/>
      <c r="IH431" s="110"/>
      <c r="II431" s="110"/>
      <c r="IJ431" s="110"/>
    </row>
    <row r="432" spans="1:227" ht="26.25" customHeight="1">
      <c r="A432" s="187" t="s">
        <v>2572</v>
      </c>
      <c r="B432" s="110"/>
      <c r="C432" s="188" t="s">
        <v>2573</v>
      </c>
      <c r="D432" s="139"/>
      <c r="E432" s="62">
        <f>E433</f>
        <v>8284700</v>
      </c>
      <c r="F432" s="62">
        <f t="shared" si="23"/>
        <v>8642600</v>
      </c>
      <c r="G432" s="62">
        <f t="shared" si="23"/>
        <v>9013400</v>
      </c>
      <c r="H432" s="62">
        <f t="shared" si="23"/>
        <v>9283000</v>
      </c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  <c r="AA432" s="110"/>
      <c r="AB432" s="110"/>
      <c r="AC432" s="110"/>
      <c r="AD432" s="110"/>
      <c r="AE432" s="110"/>
      <c r="AF432" s="110"/>
      <c r="AG432" s="110"/>
      <c r="AH432" s="110"/>
      <c r="AI432" s="110"/>
      <c r="AJ432" s="110"/>
      <c r="AK432" s="110"/>
      <c r="AL432" s="110"/>
      <c r="AM432" s="110"/>
      <c r="AN432" s="110"/>
      <c r="AO432" s="110"/>
      <c r="AP432" s="110"/>
      <c r="AQ432" s="110"/>
      <c r="AR432" s="110"/>
      <c r="AS432" s="110"/>
      <c r="AT432" s="110"/>
      <c r="AU432" s="110"/>
      <c r="AV432" s="110"/>
      <c r="AW432" s="110"/>
      <c r="AX432" s="110"/>
      <c r="AY432" s="110"/>
      <c r="AZ432" s="110"/>
      <c r="BA432" s="110"/>
      <c r="BB432" s="110"/>
      <c r="BC432" s="110"/>
      <c r="BD432" s="110"/>
      <c r="BE432" s="110"/>
      <c r="BF432" s="110"/>
      <c r="BG432" s="110"/>
      <c r="BH432" s="110"/>
      <c r="BI432" s="110"/>
      <c r="BJ432" s="110"/>
      <c r="BK432" s="110"/>
      <c r="BL432" s="110"/>
      <c r="BM432" s="110"/>
      <c r="BN432" s="110"/>
      <c r="BO432" s="110"/>
      <c r="BP432" s="110"/>
      <c r="BQ432" s="110"/>
      <c r="BR432" s="110"/>
      <c r="BS432" s="110"/>
      <c r="BT432" s="110"/>
      <c r="BU432" s="110"/>
      <c r="BV432" s="110"/>
      <c r="BW432" s="110"/>
      <c r="BX432" s="110"/>
      <c r="BY432" s="110"/>
      <c r="BZ432" s="110"/>
      <c r="CA432" s="110"/>
      <c r="CB432" s="110"/>
      <c r="CC432" s="110"/>
      <c r="CD432" s="110"/>
      <c r="CE432" s="110"/>
      <c r="CF432" s="110"/>
      <c r="CG432" s="110"/>
      <c r="CH432" s="110"/>
      <c r="CI432" s="110"/>
      <c r="CJ432" s="110"/>
      <c r="CK432" s="110"/>
      <c r="CL432" s="110"/>
      <c r="CM432" s="110"/>
      <c r="CN432" s="110"/>
      <c r="CO432" s="110"/>
      <c r="CP432" s="110"/>
      <c r="CQ432" s="110"/>
      <c r="CR432" s="110"/>
      <c r="CS432" s="110"/>
      <c r="CT432" s="110"/>
      <c r="CU432" s="110"/>
      <c r="CV432" s="110"/>
      <c r="CW432" s="110"/>
      <c r="CX432" s="110"/>
      <c r="CY432" s="110"/>
      <c r="CZ432" s="110"/>
      <c r="DA432" s="110"/>
      <c r="DB432" s="110"/>
      <c r="DC432" s="110"/>
      <c r="DD432" s="110"/>
      <c r="DE432" s="110"/>
      <c r="DF432" s="110"/>
      <c r="DG432" s="110"/>
      <c r="DH432" s="110"/>
      <c r="DI432" s="110"/>
      <c r="DJ432" s="110"/>
      <c r="DK432" s="110"/>
      <c r="DL432" s="110"/>
      <c r="DM432" s="110"/>
      <c r="DN432" s="110"/>
      <c r="DO432" s="110"/>
      <c r="DP432" s="110"/>
      <c r="DQ432" s="110"/>
      <c r="DR432" s="110"/>
      <c r="DS432" s="110"/>
      <c r="DT432" s="110"/>
      <c r="DU432" s="110"/>
      <c r="DV432" s="110"/>
      <c r="DW432" s="110"/>
      <c r="DX432" s="110"/>
      <c r="DY432" s="110"/>
      <c r="DZ432" s="110"/>
      <c r="EA432" s="110"/>
      <c r="EB432" s="110"/>
      <c r="EC432" s="110"/>
      <c r="ED432" s="110"/>
      <c r="EE432" s="110"/>
      <c r="EF432" s="110"/>
      <c r="EG432" s="110"/>
      <c r="EH432" s="110"/>
      <c r="EI432" s="110"/>
      <c r="EJ432" s="110"/>
      <c r="EK432" s="110"/>
      <c r="EL432" s="110"/>
      <c r="EM432" s="110"/>
      <c r="EN432" s="110"/>
      <c r="EO432" s="110"/>
      <c r="EP432" s="110"/>
      <c r="EQ432" s="110"/>
      <c r="ER432" s="110"/>
      <c r="ES432" s="110"/>
      <c r="ET432" s="110"/>
      <c r="EU432" s="110"/>
      <c r="EV432" s="110"/>
      <c r="EW432" s="110"/>
      <c r="EX432" s="110"/>
      <c r="EY432" s="110"/>
      <c r="EZ432" s="110"/>
      <c r="FA432" s="110"/>
      <c r="FB432" s="110"/>
      <c r="FC432" s="110"/>
      <c r="FD432" s="110"/>
      <c r="FE432" s="110"/>
      <c r="FF432" s="110"/>
      <c r="FG432" s="110"/>
      <c r="FH432" s="110"/>
      <c r="FI432" s="110"/>
      <c r="FJ432" s="110"/>
      <c r="FK432" s="110"/>
      <c r="FL432" s="110"/>
      <c r="FM432" s="110"/>
      <c r="FN432" s="110"/>
      <c r="FO432" s="110"/>
      <c r="FP432" s="110"/>
      <c r="FQ432" s="110"/>
      <c r="FR432" s="110"/>
      <c r="FS432" s="110"/>
      <c r="FT432" s="110"/>
      <c r="FU432" s="110"/>
      <c r="FV432" s="110"/>
      <c r="FW432" s="110"/>
      <c r="FX432" s="110"/>
      <c r="FY432" s="110"/>
      <c r="FZ432" s="110"/>
      <c r="GA432" s="110"/>
      <c r="GB432" s="110"/>
      <c r="GC432" s="110"/>
      <c r="GD432" s="110"/>
      <c r="GE432" s="110"/>
      <c r="GF432" s="110"/>
      <c r="GG432" s="110"/>
      <c r="GH432" s="110"/>
      <c r="GI432" s="110"/>
      <c r="GJ432" s="110"/>
      <c r="GK432" s="110"/>
      <c r="GL432" s="110"/>
      <c r="GM432" s="110"/>
      <c r="GN432" s="110"/>
      <c r="GO432" s="110"/>
      <c r="GP432" s="110"/>
      <c r="GQ432" s="110"/>
      <c r="GR432" s="110"/>
      <c r="GS432" s="110"/>
      <c r="GT432" s="110"/>
      <c r="GU432" s="110"/>
      <c r="GV432" s="110"/>
      <c r="GW432" s="110"/>
      <c r="GX432" s="110"/>
      <c r="GY432" s="110"/>
      <c r="GZ432" s="110"/>
      <c r="HA432" s="110"/>
      <c r="HB432" s="110"/>
      <c r="HC432" s="110"/>
      <c r="HD432" s="110"/>
      <c r="HE432" s="110"/>
      <c r="HF432" s="110"/>
      <c r="HG432" s="110"/>
      <c r="HH432" s="110"/>
      <c r="HI432" s="110"/>
      <c r="HJ432" s="110"/>
      <c r="HK432" s="110"/>
      <c r="HL432" s="110"/>
      <c r="HM432" s="110"/>
      <c r="HN432" s="110"/>
      <c r="HO432" s="110"/>
      <c r="HP432" s="110"/>
      <c r="HQ432" s="110"/>
      <c r="HR432" s="110"/>
      <c r="HS432" s="110"/>
    </row>
    <row r="433" spans="1:244" s="143" customFormat="1" ht="12.75">
      <c r="A433" s="101" t="s">
        <v>2574</v>
      </c>
      <c r="B433" s="101"/>
      <c r="C433" s="106" t="s">
        <v>311</v>
      </c>
      <c r="D433" s="142" t="s">
        <v>380</v>
      </c>
      <c r="E433" s="64">
        <v>8284700</v>
      </c>
      <c r="F433" s="64">
        <v>8642600</v>
      </c>
      <c r="G433" s="64">
        <v>9013400</v>
      </c>
      <c r="H433" s="64">
        <v>9283000</v>
      </c>
      <c r="HT433" s="141"/>
      <c r="HU433" s="141"/>
      <c r="HV433" s="141"/>
      <c r="HW433" s="141"/>
      <c r="HX433" s="141"/>
      <c r="HY433" s="141"/>
      <c r="HZ433" s="141"/>
      <c r="IA433" s="141"/>
      <c r="IB433" s="141"/>
      <c r="IC433" s="141"/>
      <c r="ID433" s="141"/>
      <c r="IE433" s="141"/>
      <c r="IF433" s="141"/>
      <c r="IG433" s="141"/>
      <c r="IH433" s="141"/>
      <c r="II433" s="141"/>
      <c r="IJ433" s="141"/>
    </row>
    <row r="434" spans="1:244" s="111" customFormat="1" ht="18.75" customHeight="1">
      <c r="A434" s="103" t="s">
        <v>2575</v>
      </c>
      <c r="B434" s="103"/>
      <c r="C434" s="119" t="s">
        <v>2576</v>
      </c>
      <c r="D434" s="139"/>
      <c r="E434" s="62">
        <f aca="true" t="shared" si="24" ref="E434:H435">E435</f>
        <v>107600</v>
      </c>
      <c r="F434" s="62">
        <f t="shared" si="24"/>
        <v>110000</v>
      </c>
      <c r="G434" s="62">
        <f t="shared" si="24"/>
        <v>114000</v>
      </c>
      <c r="H434" s="62">
        <f t="shared" si="24"/>
        <v>117000</v>
      </c>
      <c r="HT434" s="110"/>
      <c r="HU434" s="110"/>
      <c r="HV434" s="110"/>
      <c r="HW434" s="110"/>
      <c r="HX434" s="110"/>
      <c r="HY434" s="110"/>
      <c r="HZ434" s="110"/>
      <c r="IA434" s="110"/>
      <c r="IB434" s="110"/>
      <c r="IC434" s="110"/>
      <c r="ID434" s="110"/>
      <c r="IE434" s="110"/>
      <c r="IF434" s="110"/>
      <c r="IG434" s="110"/>
      <c r="IH434" s="110"/>
      <c r="II434" s="110"/>
      <c r="IJ434" s="110"/>
    </row>
    <row r="435" spans="1:8" s="112" customFormat="1" ht="12.75" customHeight="1">
      <c r="A435" s="194" t="s">
        <v>2577</v>
      </c>
      <c r="C435" s="195" t="s">
        <v>2578</v>
      </c>
      <c r="D435" s="139"/>
      <c r="E435" s="62">
        <f t="shared" si="24"/>
        <v>107600</v>
      </c>
      <c r="F435" s="62">
        <f t="shared" si="24"/>
        <v>110000</v>
      </c>
      <c r="G435" s="62">
        <f t="shared" si="24"/>
        <v>114000</v>
      </c>
      <c r="H435" s="62">
        <f t="shared" si="24"/>
        <v>117000</v>
      </c>
    </row>
    <row r="436" spans="1:244" s="143" customFormat="1" ht="12" customHeight="1">
      <c r="A436" s="103"/>
      <c r="B436" s="103"/>
      <c r="C436" s="119" t="s">
        <v>1317</v>
      </c>
      <c r="D436" s="139" t="s">
        <v>87</v>
      </c>
      <c r="E436" s="62">
        <v>107600</v>
      </c>
      <c r="F436" s="62">
        <v>110000</v>
      </c>
      <c r="G436" s="62">
        <v>114000</v>
      </c>
      <c r="H436" s="62">
        <v>117000</v>
      </c>
      <c r="HT436" s="141"/>
      <c r="HU436" s="141"/>
      <c r="HV436" s="141"/>
      <c r="HW436" s="141"/>
      <c r="HX436" s="141"/>
      <c r="HY436" s="141"/>
      <c r="HZ436" s="141"/>
      <c r="IA436" s="141"/>
      <c r="IB436" s="141"/>
      <c r="IC436" s="141"/>
      <c r="ID436" s="141"/>
      <c r="IE436" s="141"/>
      <c r="IF436" s="141"/>
      <c r="IG436" s="141"/>
      <c r="IH436" s="141"/>
      <c r="II436" s="141"/>
      <c r="IJ436" s="141"/>
    </row>
    <row r="437" spans="1:244" s="111" customFormat="1" ht="18.75" customHeight="1">
      <c r="A437" s="103" t="s">
        <v>2579</v>
      </c>
      <c r="B437" s="103"/>
      <c r="C437" s="119" t="s">
        <v>2580</v>
      </c>
      <c r="D437" s="139"/>
      <c r="E437" s="62">
        <f>SUM(E438+E446)</f>
        <v>769400</v>
      </c>
      <c r="F437" s="62">
        <f>SUM(F438+F446)</f>
        <v>467600</v>
      </c>
      <c r="G437" s="62">
        <f>SUM(G438+G446)</f>
        <v>483600</v>
      </c>
      <c r="H437" s="62">
        <f>SUM(H438+H446)</f>
        <v>499100</v>
      </c>
      <c r="HT437" s="110"/>
      <c r="HU437" s="110"/>
      <c r="HV437" s="110"/>
      <c r="HW437" s="110"/>
      <c r="HX437" s="110"/>
      <c r="HY437" s="110"/>
      <c r="HZ437" s="110"/>
      <c r="IA437" s="110"/>
      <c r="IB437" s="110"/>
      <c r="IC437" s="110"/>
      <c r="ID437" s="110"/>
      <c r="IE437" s="110"/>
      <c r="IF437" s="110"/>
      <c r="IG437" s="110"/>
      <c r="IH437" s="110"/>
      <c r="II437" s="110"/>
      <c r="IJ437" s="110"/>
    </row>
    <row r="438" spans="1:244" s="111" customFormat="1" ht="18.75" customHeight="1">
      <c r="A438" s="103" t="s">
        <v>2581</v>
      </c>
      <c r="B438" s="103"/>
      <c r="C438" s="119" t="s">
        <v>2582</v>
      </c>
      <c r="D438" s="139"/>
      <c r="E438" s="62">
        <f>SUM(E439)</f>
        <v>482400</v>
      </c>
      <c r="F438" s="62">
        <f>SUM(F439:F441,F444)</f>
        <v>172000</v>
      </c>
      <c r="G438" s="62">
        <f>SUM(G439:G441,G444)</f>
        <v>179200</v>
      </c>
      <c r="H438" s="62">
        <f>SUM(H439:H441,H444)</f>
        <v>185600</v>
      </c>
      <c r="HT438" s="110"/>
      <c r="HU438" s="110"/>
      <c r="HV438" s="110"/>
      <c r="HW438" s="110"/>
      <c r="HX438" s="110"/>
      <c r="HY438" s="110"/>
      <c r="HZ438" s="110"/>
      <c r="IA438" s="110"/>
      <c r="IB438" s="110"/>
      <c r="IC438" s="110"/>
      <c r="ID438" s="110"/>
      <c r="IE438" s="110"/>
      <c r="IF438" s="110"/>
      <c r="IG438" s="110"/>
      <c r="IH438" s="110"/>
      <c r="II438" s="110"/>
      <c r="IJ438" s="110"/>
    </row>
    <row r="439" spans="1:244" s="148" customFormat="1" ht="11.25">
      <c r="A439" s="194" t="s">
        <v>2583</v>
      </c>
      <c r="C439" s="195" t="s">
        <v>2584</v>
      </c>
      <c r="D439" s="139"/>
      <c r="E439" s="62">
        <f>SUM(E440+E441+E444)</f>
        <v>482400</v>
      </c>
      <c r="F439" s="62">
        <f>SUM(F440+F441+F444)</f>
        <v>86000</v>
      </c>
      <c r="G439" s="62">
        <f>SUM(G440+G441+G444)</f>
        <v>89600</v>
      </c>
      <c r="H439" s="62">
        <f>SUM(H440+H441+H444)</f>
        <v>92800</v>
      </c>
      <c r="HT439" s="112"/>
      <c r="HU439" s="112"/>
      <c r="HV439" s="112"/>
      <c r="HW439" s="112"/>
      <c r="HX439" s="112"/>
      <c r="HY439" s="112"/>
      <c r="HZ439" s="112"/>
      <c r="IA439" s="112"/>
      <c r="IB439" s="112"/>
      <c r="IC439" s="112"/>
      <c r="ID439" s="112"/>
      <c r="IE439" s="112"/>
      <c r="IF439" s="112"/>
      <c r="IG439" s="112"/>
      <c r="IH439" s="112"/>
      <c r="II439" s="112"/>
      <c r="IJ439" s="112"/>
    </row>
    <row r="440" spans="1:244" s="148" customFormat="1" ht="22.5">
      <c r="A440" s="194" t="s">
        <v>2585</v>
      </c>
      <c r="C440" s="195" t="s">
        <v>2586</v>
      </c>
      <c r="D440" s="139"/>
      <c r="E440" s="62">
        <v>0</v>
      </c>
      <c r="F440" s="62">
        <v>0</v>
      </c>
      <c r="G440" s="62">
        <v>0</v>
      </c>
      <c r="H440" s="62">
        <v>0</v>
      </c>
      <c r="HT440" s="112"/>
      <c r="HU440" s="112"/>
      <c r="HV440" s="112"/>
      <c r="HW440" s="112"/>
      <c r="HX440" s="112"/>
      <c r="HY440" s="112"/>
      <c r="HZ440" s="112"/>
      <c r="IA440" s="112"/>
      <c r="IB440" s="112"/>
      <c r="IC440" s="112"/>
      <c r="ID440" s="112"/>
      <c r="IE440" s="112"/>
      <c r="IF440" s="112"/>
      <c r="IG440" s="112"/>
      <c r="IH440" s="112"/>
      <c r="II440" s="112"/>
      <c r="IJ440" s="112"/>
    </row>
    <row r="441" spans="1:244" s="148" customFormat="1" ht="22.5">
      <c r="A441" s="194" t="s">
        <v>2587</v>
      </c>
      <c r="C441" s="195" t="s">
        <v>2588</v>
      </c>
      <c r="D441" s="139"/>
      <c r="E441" s="62">
        <f>SUM(E442:E443)</f>
        <v>479800</v>
      </c>
      <c r="F441" s="62">
        <f>SUM(F442:F443)</f>
        <v>83300</v>
      </c>
      <c r="G441" s="62">
        <f>SUM(G442:G443)</f>
        <v>86800</v>
      </c>
      <c r="H441" s="62">
        <f>SUM(H442:H443)</f>
        <v>90000</v>
      </c>
      <c r="HT441" s="112"/>
      <c r="HU441" s="112"/>
      <c r="HV441" s="112"/>
      <c r="HW441" s="112"/>
      <c r="HX441" s="112"/>
      <c r="HY441" s="112"/>
      <c r="HZ441" s="112"/>
      <c r="IA441" s="112"/>
      <c r="IB441" s="112"/>
      <c r="IC441" s="112"/>
      <c r="ID441" s="112"/>
      <c r="IE441" s="112"/>
      <c r="IF441" s="112"/>
      <c r="IG441" s="112"/>
      <c r="IH441" s="112"/>
      <c r="II441" s="112"/>
      <c r="IJ441" s="112"/>
    </row>
    <row r="442" spans="1:244" s="199" customFormat="1" ht="21.75" customHeight="1">
      <c r="A442" s="101" t="s">
        <v>2666</v>
      </c>
      <c r="B442" s="101"/>
      <c r="C442" s="120" t="s">
        <v>321</v>
      </c>
      <c r="D442" s="142" t="s">
        <v>380</v>
      </c>
      <c r="E442" s="64">
        <v>79800</v>
      </c>
      <c r="F442" s="64">
        <v>83300</v>
      </c>
      <c r="G442" s="64">
        <v>86800</v>
      </c>
      <c r="H442" s="64">
        <v>90000</v>
      </c>
      <c r="HT442" s="200"/>
      <c r="HU442" s="200"/>
      <c r="HV442" s="200"/>
      <c r="HW442" s="200"/>
      <c r="HX442" s="200"/>
      <c r="HY442" s="200"/>
      <c r="HZ442" s="200"/>
      <c r="IA442" s="200"/>
      <c r="IB442" s="200"/>
      <c r="IC442" s="200"/>
      <c r="ID442" s="200"/>
      <c r="IE442" s="200"/>
      <c r="IF442" s="200"/>
      <c r="IG442" s="200"/>
      <c r="IH442" s="200"/>
      <c r="II442" s="200"/>
      <c r="IJ442" s="200"/>
    </row>
    <row r="443" spans="1:244" s="182" customFormat="1" ht="18">
      <c r="A443" s="101" t="s">
        <v>2667</v>
      </c>
      <c r="B443" s="101"/>
      <c r="C443" s="120" t="s">
        <v>1749</v>
      </c>
      <c r="D443" s="142" t="s">
        <v>380</v>
      </c>
      <c r="E443" s="64">
        <v>400000</v>
      </c>
      <c r="F443" s="64">
        <v>0</v>
      </c>
      <c r="G443" s="64">
        <v>0</v>
      </c>
      <c r="H443" s="64">
        <f>G443*1.03</f>
        <v>0</v>
      </c>
      <c r="HT443" s="174"/>
      <c r="HU443" s="174"/>
      <c r="HV443" s="174"/>
      <c r="HW443" s="174"/>
      <c r="HX443" s="174"/>
      <c r="HY443" s="174"/>
      <c r="HZ443" s="174"/>
      <c r="IA443" s="174"/>
      <c r="IB443" s="174"/>
      <c r="IC443" s="174"/>
      <c r="ID443" s="174"/>
      <c r="IE443" s="174"/>
      <c r="IF443" s="174"/>
      <c r="IG443" s="174"/>
      <c r="IH443" s="174"/>
      <c r="II443" s="174"/>
      <c r="IJ443" s="174"/>
    </row>
    <row r="444" spans="1:244" s="148" customFormat="1" ht="22.5">
      <c r="A444" s="194" t="s">
        <v>2589</v>
      </c>
      <c r="C444" s="195" t="s">
        <v>2590</v>
      </c>
      <c r="D444" s="139"/>
      <c r="E444" s="62">
        <f>E445</f>
        <v>2600</v>
      </c>
      <c r="F444" s="62">
        <f>F445</f>
        <v>2700</v>
      </c>
      <c r="G444" s="62">
        <f>G445</f>
        <v>2800</v>
      </c>
      <c r="H444" s="62">
        <f>H445</f>
        <v>2800</v>
      </c>
      <c r="HT444" s="112"/>
      <c r="HU444" s="112"/>
      <c r="HV444" s="112"/>
      <c r="HW444" s="112"/>
      <c r="HX444" s="112"/>
      <c r="HY444" s="112"/>
      <c r="HZ444" s="112"/>
      <c r="IA444" s="112"/>
      <c r="IB444" s="112"/>
      <c r="IC444" s="112"/>
      <c r="ID444" s="112"/>
      <c r="IE444" s="112"/>
      <c r="IF444" s="112"/>
      <c r="IG444" s="112"/>
      <c r="IH444" s="112"/>
      <c r="II444" s="112"/>
      <c r="IJ444" s="112"/>
    </row>
    <row r="445" spans="1:244" s="143" customFormat="1" ht="18">
      <c r="A445" s="101" t="s">
        <v>2668</v>
      </c>
      <c r="B445" s="101"/>
      <c r="C445" s="120" t="s">
        <v>322</v>
      </c>
      <c r="D445" s="142" t="s">
        <v>380</v>
      </c>
      <c r="E445" s="64">
        <v>2600</v>
      </c>
      <c r="F445" s="64">
        <v>2700</v>
      </c>
      <c r="G445" s="64">
        <v>2800</v>
      </c>
      <c r="H445" s="64">
        <v>2800</v>
      </c>
      <c r="HT445" s="141"/>
      <c r="HU445" s="141"/>
      <c r="HV445" s="141"/>
      <c r="HW445" s="141"/>
      <c r="HX445" s="141"/>
      <c r="HY445" s="141"/>
      <c r="HZ445" s="141"/>
      <c r="IA445" s="141"/>
      <c r="IB445" s="141"/>
      <c r="IC445" s="141"/>
      <c r="ID445" s="141"/>
      <c r="IE445" s="141"/>
      <c r="IF445" s="141"/>
      <c r="IG445" s="141"/>
      <c r="IH445" s="141"/>
      <c r="II445" s="141"/>
      <c r="IJ445" s="141"/>
    </row>
    <row r="446" spans="1:244" s="111" customFormat="1" ht="18.75" customHeight="1">
      <c r="A446" s="103" t="s">
        <v>2591</v>
      </c>
      <c r="B446" s="103"/>
      <c r="C446" s="119" t="s">
        <v>2592</v>
      </c>
      <c r="D446" s="139"/>
      <c r="E446" s="62">
        <f aca="true" t="shared" si="25" ref="E446:H447">E447</f>
        <v>287000</v>
      </c>
      <c r="F446" s="62">
        <f t="shared" si="25"/>
        <v>295600</v>
      </c>
      <c r="G446" s="62">
        <f t="shared" si="25"/>
        <v>304400</v>
      </c>
      <c r="H446" s="62">
        <f t="shared" si="25"/>
        <v>313500</v>
      </c>
      <c r="HT446" s="110"/>
      <c r="HU446" s="110"/>
      <c r="HV446" s="110"/>
      <c r="HW446" s="110"/>
      <c r="HX446" s="110"/>
      <c r="HY446" s="110"/>
      <c r="HZ446" s="110"/>
      <c r="IA446" s="110"/>
      <c r="IB446" s="110"/>
      <c r="IC446" s="110"/>
      <c r="ID446" s="110"/>
      <c r="IE446" s="110"/>
      <c r="IF446" s="110"/>
      <c r="IG446" s="110"/>
      <c r="IH446" s="110"/>
      <c r="II446" s="110"/>
      <c r="IJ446" s="110"/>
    </row>
    <row r="447" spans="1:244" s="111" customFormat="1" ht="18.75" customHeight="1">
      <c r="A447" s="103" t="s">
        <v>2593</v>
      </c>
      <c r="B447" s="103"/>
      <c r="C447" s="119" t="s">
        <v>2594</v>
      </c>
      <c r="D447" s="139"/>
      <c r="E447" s="62">
        <f t="shared" si="25"/>
        <v>287000</v>
      </c>
      <c r="F447" s="62">
        <f t="shared" si="25"/>
        <v>295600</v>
      </c>
      <c r="G447" s="62">
        <f t="shared" si="25"/>
        <v>304400</v>
      </c>
      <c r="H447" s="62">
        <f t="shared" si="25"/>
        <v>313500</v>
      </c>
      <c r="HT447" s="110"/>
      <c r="HU447" s="110"/>
      <c r="HV447" s="110"/>
      <c r="HW447" s="110"/>
      <c r="HX447" s="110"/>
      <c r="HY447" s="110"/>
      <c r="HZ447" s="110"/>
      <c r="IA447" s="110"/>
      <c r="IB447" s="110"/>
      <c r="IC447" s="110"/>
      <c r="ID447" s="110"/>
      <c r="IE447" s="110"/>
      <c r="IF447" s="110"/>
      <c r="IG447" s="110"/>
      <c r="IH447" s="110"/>
      <c r="II447" s="110"/>
      <c r="IJ447" s="110"/>
    </row>
    <row r="448" spans="1:244" s="111" customFormat="1" ht="18.75" customHeight="1">
      <c r="A448" s="103" t="s">
        <v>2669</v>
      </c>
      <c r="B448" s="103"/>
      <c r="C448" s="119" t="s">
        <v>1852</v>
      </c>
      <c r="D448" s="139" t="s">
        <v>87</v>
      </c>
      <c r="E448" s="62">
        <v>287000</v>
      </c>
      <c r="F448" s="62">
        <v>295600</v>
      </c>
      <c r="G448" s="62">
        <v>304400</v>
      </c>
      <c r="H448" s="62">
        <v>313500</v>
      </c>
      <c r="HT448" s="110"/>
      <c r="HU448" s="110"/>
      <c r="HV448" s="110"/>
      <c r="HW448" s="110"/>
      <c r="HX448" s="110"/>
      <c r="HY448" s="110"/>
      <c r="HZ448" s="110"/>
      <c r="IA448" s="110"/>
      <c r="IB448" s="110"/>
      <c r="IC448" s="110"/>
      <c r="ID448" s="110"/>
      <c r="IE448" s="110"/>
      <c r="IF448" s="110"/>
      <c r="IG448" s="110"/>
      <c r="IH448" s="110"/>
      <c r="II448" s="110"/>
      <c r="IJ448" s="110"/>
    </row>
    <row r="449" spans="1:227" ht="12.75">
      <c r="A449" s="125" t="s">
        <v>2595</v>
      </c>
      <c r="B449" s="125"/>
      <c r="C449" s="126" t="s">
        <v>2596</v>
      </c>
      <c r="D449" s="127"/>
      <c r="E449" s="76">
        <f>E450+E456+E463+E468</f>
        <v>56368200</v>
      </c>
      <c r="F449" s="76">
        <f>F450+F456+F463+F468</f>
        <v>40466450</v>
      </c>
      <c r="G449" s="76">
        <f>G450+G456+G463+G468</f>
        <v>2780000</v>
      </c>
      <c r="H449" s="76">
        <f>H450+H456+H463+H468</f>
        <v>2781000</v>
      </c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0"/>
      <c r="AC449" s="110"/>
      <c r="AD449" s="110"/>
      <c r="AE449" s="110"/>
      <c r="AF449" s="110"/>
      <c r="AG449" s="110"/>
      <c r="AH449" s="110"/>
      <c r="AI449" s="110"/>
      <c r="AJ449" s="110"/>
      <c r="AK449" s="110"/>
      <c r="AL449" s="110"/>
      <c r="AM449" s="110"/>
      <c r="AN449" s="110"/>
      <c r="AO449" s="110"/>
      <c r="AP449" s="110"/>
      <c r="AQ449" s="110"/>
      <c r="AR449" s="110"/>
      <c r="AS449" s="110"/>
      <c r="AT449" s="110"/>
      <c r="AU449" s="110"/>
      <c r="AV449" s="110"/>
      <c r="AW449" s="110"/>
      <c r="AX449" s="110"/>
      <c r="AY449" s="110"/>
      <c r="AZ449" s="110"/>
      <c r="BA449" s="110"/>
      <c r="BB449" s="110"/>
      <c r="BC449" s="110"/>
      <c r="BD449" s="110"/>
      <c r="BE449" s="110"/>
      <c r="BF449" s="110"/>
      <c r="BG449" s="110"/>
      <c r="BH449" s="110"/>
      <c r="BI449" s="110"/>
      <c r="BJ449" s="110"/>
      <c r="BK449" s="110"/>
      <c r="BL449" s="110"/>
      <c r="BM449" s="110"/>
      <c r="BN449" s="110"/>
      <c r="BO449" s="110"/>
      <c r="BP449" s="110"/>
      <c r="BQ449" s="110"/>
      <c r="BR449" s="110"/>
      <c r="BS449" s="110"/>
      <c r="BT449" s="110"/>
      <c r="BU449" s="110"/>
      <c r="BV449" s="110"/>
      <c r="BW449" s="110"/>
      <c r="BX449" s="110"/>
      <c r="BY449" s="110"/>
      <c r="BZ449" s="110"/>
      <c r="CA449" s="110"/>
      <c r="CB449" s="110"/>
      <c r="CC449" s="110"/>
      <c r="CD449" s="110"/>
      <c r="CE449" s="110"/>
      <c r="CF449" s="110"/>
      <c r="CG449" s="110"/>
      <c r="CH449" s="110"/>
      <c r="CI449" s="110"/>
      <c r="CJ449" s="110"/>
      <c r="CK449" s="110"/>
      <c r="CL449" s="110"/>
      <c r="CM449" s="110"/>
      <c r="CN449" s="110"/>
      <c r="CO449" s="110"/>
      <c r="CP449" s="110"/>
      <c r="CQ449" s="110"/>
      <c r="CR449" s="110"/>
      <c r="CS449" s="110"/>
      <c r="CT449" s="110"/>
      <c r="CU449" s="110"/>
      <c r="CV449" s="110"/>
      <c r="CW449" s="110"/>
      <c r="CX449" s="110"/>
      <c r="CY449" s="110"/>
      <c r="CZ449" s="110"/>
      <c r="DA449" s="110"/>
      <c r="DB449" s="110"/>
      <c r="DC449" s="110"/>
      <c r="DD449" s="110"/>
      <c r="DE449" s="110"/>
      <c r="DF449" s="110"/>
      <c r="DG449" s="110"/>
      <c r="DH449" s="110"/>
      <c r="DI449" s="110"/>
      <c r="DJ449" s="110"/>
      <c r="DK449" s="110"/>
      <c r="DL449" s="110"/>
      <c r="DM449" s="110"/>
      <c r="DN449" s="110"/>
      <c r="DO449" s="110"/>
      <c r="DP449" s="110"/>
      <c r="DQ449" s="110"/>
      <c r="DR449" s="110"/>
      <c r="DS449" s="110"/>
      <c r="DT449" s="110"/>
      <c r="DU449" s="110"/>
      <c r="DV449" s="110"/>
      <c r="DW449" s="110"/>
      <c r="DX449" s="110"/>
      <c r="DY449" s="110"/>
      <c r="DZ449" s="110"/>
      <c r="EA449" s="110"/>
      <c r="EB449" s="110"/>
      <c r="EC449" s="110"/>
      <c r="ED449" s="110"/>
      <c r="EE449" s="110"/>
      <c r="EF449" s="110"/>
      <c r="EG449" s="110"/>
      <c r="EH449" s="110"/>
      <c r="EI449" s="110"/>
      <c r="EJ449" s="110"/>
      <c r="EK449" s="110"/>
      <c r="EL449" s="110"/>
      <c r="EM449" s="110"/>
      <c r="EN449" s="110"/>
      <c r="EO449" s="110"/>
      <c r="EP449" s="110"/>
      <c r="EQ449" s="110"/>
      <c r="ER449" s="110"/>
      <c r="ES449" s="110"/>
      <c r="ET449" s="110"/>
      <c r="EU449" s="110"/>
      <c r="EV449" s="110"/>
      <c r="EW449" s="110"/>
      <c r="EX449" s="110"/>
      <c r="EY449" s="110"/>
      <c r="EZ449" s="110"/>
      <c r="FA449" s="110"/>
      <c r="FB449" s="110"/>
      <c r="FC449" s="110"/>
      <c r="FD449" s="110"/>
      <c r="FE449" s="110"/>
      <c r="FF449" s="110"/>
      <c r="FG449" s="110"/>
      <c r="FH449" s="110"/>
      <c r="FI449" s="110"/>
      <c r="FJ449" s="110"/>
      <c r="FK449" s="110"/>
      <c r="FL449" s="110"/>
      <c r="FM449" s="110"/>
      <c r="FN449" s="110"/>
      <c r="FO449" s="110"/>
      <c r="FP449" s="110"/>
      <c r="FQ449" s="110"/>
      <c r="FR449" s="110"/>
      <c r="FS449" s="110"/>
      <c r="FT449" s="110"/>
      <c r="FU449" s="110"/>
      <c r="FV449" s="110"/>
      <c r="FW449" s="110"/>
      <c r="FX449" s="110"/>
      <c r="FY449" s="110"/>
      <c r="FZ449" s="110"/>
      <c r="GA449" s="110"/>
      <c r="GB449" s="110"/>
      <c r="GC449" s="110"/>
      <c r="GD449" s="110"/>
      <c r="GE449" s="110"/>
      <c r="GF449" s="110"/>
      <c r="GG449" s="110"/>
      <c r="GH449" s="110"/>
      <c r="GI449" s="110"/>
      <c r="GJ449" s="110"/>
      <c r="GK449" s="110"/>
      <c r="GL449" s="110"/>
      <c r="GM449" s="110"/>
      <c r="GN449" s="110"/>
      <c r="GO449" s="110"/>
      <c r="GP449" s="110"/>
      <c r="GQ449" s="110"/>
      <c r="GR449" s="110"/>
      <c r="GS449" s="110"/>
      <c r="GT449" s="110"/>
      <c r="GU449" s="110"/>
      <c r="GV449" s="110"/>
      <c r="GW449" s="110"/>
      <c r="GX449" s="110"/>
      <c r="GY449" s="110"/>
      <c r="GZ449" s="110"/>
      <c r="HA449" s="110"/>
      <c r="HB449" s="110"/>
      <c r="HC449" s="110"/>
      <c r="HD449" s="110"/>
      <c r="HE449" s="110"/>
      <c r="HF449" s="110"/>
      <c r="HG449" s="110"/>
      <c r="HH449" s="110"/>
      <c r="HI449" s="110"/>
      <c r="HJ449" s="110"/>
      <c r="HK449" s="110"/>
      <c r="HL449" s="110"/>
      <c r="HM449" s="110"/>
      <c r="HN449" s="110"/>
      <c r="HO449" s="110"/>
      <c r="HP449" s="110"/>
      <c r="HQ449" s="110"/>
      <c r="HR449" s="110"/>
      <c r="HS449" s="110"/>
    </row>
    <row r="450" spans="1:227" ht="12.75">
      <c r="A450" s="128" t="s">
        <v>2597</v>
      </c>
      <c r="B450" s="128"/>
      <c r="C450" s="129" t="s">
        <v>2598</v>
      </c>
      <c r="D450" s="130"/>
      <c r="E450" s="131">
        <f>E451</f>
        <v>11600000</v>
      </c>
      <c r="F450" s="131">
        <f aca="true" t="shared" si="26" ref="F450:H454">F451</f>
        <v>0</v>
      </c>
      <c r="G450" s="131">
        <f t="shared" si="26"/>
        <v>0</v>
      </c>
      <c r="H450" s="131">
        <f t="shared" si="26"/>
        <v>0</v>
      </c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  <c r="AA450" s="110"/>
      <c r="AB450" s="110"/>
      <c r="AC450" s="110"/>
      <c r="AD450" s="110"/>
      <c r="AE450" s="110"/>
      <c r="AF450" s="110"/>
      <c r="AG450" s="110"/>
      <c r="AH450" s="110"/>
      <c r="AI450" s="110"/>
      <c r="AJ450" s="110"/>
      <c r="AK450" s="110"/>
      <c r="AL450" s="110"/>
      <c r="AM450" s="110"/>
      <c r="AN450" s="110"/>
      <c r="AO450" s="110"/>
      <c r="AP450" s="110"/>
      <c r="AQ450" s="110"/>
      <c r="AR450" s="110"/>
      <c r="AS450" s="110"/>
      <c r="AT450" s="110"/>
      <c r="AU450" s="110"/>
      <c r="AV450" s="110"/>
      <c r="AW450" s="110"/>
      <c r="AX450" s="110"/>
      <c r="AY450" s="110"/>
      <c r="AZ450" s="110"/>
      <c r="BA450" s="110"/>
      <c r="BB450" s="110"/>
      <c r="BC450" s="110"/>
      <c r="BD450" s="110"/>
      <c r="BE450" s="110"/>
      <c r="BF450" s="110"/>
      <c r="BG450" s="110"/>
      <c r="BH450" s="110"/>
      <c r="BI450" s="110"/>
      <c r="BJ450" s="110"/>
      <c r="BK450" s="110"/>
      <c r="BL450" s="110"/>
      <c r="BM450" s="110"/>
      <c r="BN450" s="110"/>
      <c r="BO450" s="110"/>
      <c r="BP450" s="110"/>
      <c r="BQ450" s="110"/>
      <c r="BR450" s="110"/>
      <c r="BS450" s="110"/>
      <c r="BT450" s="110"/>
      <c r="BU450" s="110"/>
      <c r="BV450" s="110"/>
      <c r="BW450" s="110"/>
      <c r="BX450" s="110"/>
      <c r="BY450" s="110"/>
      <c r="BZ450" s="110"/>
      <c r="CA450" s="110"/>
      <c r="CB450" s="110"/>
      <c r="CC450" s="110"/>
      <c r="CD450" s="110"/>
      <c r="CE450" s="110"/>
      <c r="CF450" s="110"/>
      <c r="CG450" s="110"/>
      <c r="CH450" s="110"/>
      <c r="CI450" s="110"/>
      <c r="CJ450" s="110"/>
      <c r="CK450" s="110"/>
      <c r="CL450" s="110"/>
      <c r="CM450" s="110"/>
      <c r="CN450" s="110"/>
      <c r="CO450" s="110"/>
      <c r="CP450" s="110"/>
      <c r="CQ450" s="110"/>
      <c r="CR450" s="110"/>
      <c r="CS450" s="110"/>
      <c r="CT450" s="110"/>
      <c r="CU450" s="110"/>
      <c r="CV450" s="110"/>
      <c r="CW450" s="110"/>
      <c r="CX450" s="110"/>
      <c r="CY450" s="110"/>
      <c r="CZ450" s="110"/>
      <c r="DA450" s="110"/>
      <c r="DB450" s="110"/>
      <c r="DC450" s="110"/>
      <c r="DD450" s="110"/>
      <c r="DE450" s="110"/>
      <c r="DF450" s="110"/>
      <c r="DG450" s="110"/>
      <c r="DH450" s="110"/>
      <c r="DI450" s="110"/>
      <c r="DJ450" s="110"/>
      <c r="DK450" s="110"/>
      <c r="DL450" s="110"/>
      <c r="DM450" s="110"/>
      <c r="DN450" s="110"/>
      <c r="DO450" s="110"/>
      <c r="DP450" s="110"/>
      <c r="DQ450" s="110"/>
      <c r="DR450" s="110"/>
      <c r="DS450" s="110"/>
      <c r="DT450" s="110"/>
      <c r="DU450" s="110"/>
      <c r="DV450" s="110"/>
      <c r="DW450" s="110"/>
      <c r="DX450" s="110"/>
      <c r="DY450" s="110"/>
      <c r="DZ450" s="110"/>
      <c r="EA450" s="110"/>
      <c r="EB450" s="110"/>
      <c r="EC450" s="110"/>
      <c r="ED450" s="110"/>
      <c r="EE450" s="110"/>
      <c r="EF450" s="110"/>
      <c r="EG450" s="110"/>
      <c r="EH450" s="110"/>
      <c r="EI450" s="110"/>
      <c r="EJ450" s="110"/>
      <c r="EK450" s="110"/>
      <c r="EL450" s="110"/>
      <c r="EM450" s="110"/>
      <c r="EN450" s="110"/>
      <c r="EO450" s="110"/>
      <c r="EP450" s="110"/>
      <c r="EQ450" s="110"/>
      <c r="ER450" s="110"/>
      <c r="ES450" s="110"/>
      <c r="ET450" s="110"/>
      <c r="EU450" s="110"/>
      <c r="EV450" s="110"/>
      <c r="EW450" s="110"/>
      <c r="EX450" s="110"/>
      <c r="EY450" s="110"/>
      <c r="EZ450" s="110"/>
      <c r="FA450" s="110"/>
      <c r="FB450" s="110"/>
      <c r="FC450" s="110"/>
      <c r="FD450" s="110"/>
      <c r="FE450" s="110"/>
      <c r="FF450" s="110"/>
      <c r="FG450" s="110"/>
      <c r="FH450" s="110"/>
      <c r="FI450" s="110"/>
      <c r="FJ450" s="110"/>
      <c r="FK450" s="110"/>
      <c r="FL450" s="110"/>
      <c r="FM450" s="110"/>
      <c r="FN450" s="110"/>
      <c r="FO450" s="110"/>
      <c r="FP450" s="110"/>
      <c r="FQ450" s="110"/>
      <c r="FR450" s="110"/>
      <c r="FS450" s="110"/>
      <c r="FT450" s="110"/>
      <c r="FU450" s="110"/>
      <c r="FV450" s="110"/>
      <c r="FW450" s="110"/>
      <c r="FX450" s="110"/>
      <c r="FY450" s="110"/>
      <c r="FZ450" s="110"/>
      <c r="GA450" s="110"/>
      <c r="GB450" s="110"/>
      <c r="GC450" s="110"/>
      <c r="GD450" s="110"/>
      <c r="GE450" s="110"/>
      <c r="GF450" s="110"/>
      <c r="GG450" s="110"/>
      <c r="GH450" s="110"/>
      <c r="GI450" s="110"/>
      <c r="GJ450" s="110"/>
      <c r="GK450" s="110"/>
      <c r="GL450" s="110"/>
      <c r="GM450" s="110"/>
      <c r="GN450" s="110"/>
      <c r="GO450" s="110"/>
      <c r="GP450" s="110"/>
      <c r="GQ450" s="110"/>
      <c r="GR450" s="110"/>
      <c r="GS450" s="110"/>
      <c r="GT450" s="110"/>
      <c r="GU450" s="110"/>
      <c r="GV450" s="110"/>
      <c r="GW450" s="110"/>
      <c r="GX450" s="110"/>
      <c r="GY450" s="110"/>
      <c r="GZ450" s="110"/>
      <c r="HA450" s="110"/>
      <c r="HB450" s="110"/>
      <c r="HC450" s="110"/>
      <c r="HD450" s="110"/>
      <c r="HE450" s="110"/>
      <c r="HF450" s="110"/>
      <c r="HG450" s="110"/>
      <c r="HH450" s="110"/>
      <c r="HI450" s="110"/>
      <c r="HJ450" s="110"/>
      <c r="HK450" s="110"/>
      <c r="HL450" s="110"/>
      <c r="HM450" s="110"/>
      <c r="HN450" s="110"/>
      <c r="HO450" s="110"/>
      <c r="HP450" s="110"/>
      <c r="HQ450" s="110"/>
      <c r="HR450" s="110"/>
      <c r="HS450" s="110"/>
    </row>
    <row r="451" spans="1:227" ht="12.75">
      <c r="A451" s="132" t="s">
        <v>2599</v>
      </c>
      <c r="B451" s="132"/>
      <c r="C451" s="133" t="s">
        <v>2600</v>
      </c>
      <c r="D451" s="134"/>
      <c r="E451" s="131">
        <f>E452</f>
        <v>11600000</v>
      </c>
      <c r="F451" s="131">
        <f t="shared" si="26"/>
        <v>0</v>
      </c>
      <c r="G451" s="131">
        <f t="shared" si="26"/>
        <v>0</v>
      </c>
      <c r="H451" s="131">
        <f t="shared" si="26"/>
        <v>0</v>
      </c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0"/>
      <c r="AC451" s="110"/>
      <c r="AD451" s="110"/>
      <c r="AE451" s="110"/>
      <c r="AF451" s="110"/>
      <c r="AG451" s="110"/>
      <c r="AH451" s="110"/>
      <c r="AI451" s="110"/>
      <c r="AJ451" s="110"/>
      <c r="AK451" s="110"/>
      <c r="AL451" s="110"/>
      <c r="AM451" s="110"/>
      <c r="AN451" s="110"/>
      <c r="AO451" s="110"/>
      <c r="AP451" s="110"/>
      <c r="AQ451" s="110"/>
      <c r="AR451" s="110"/>
      <c r="AS451" s="110"/>
      <c r="AT451" s="110"/>
      <c r="AU451" s="110"/>
      <c r="AV451" s="110"/>
      <c r="AW451" s="110"/>
      <c r="AX451" s="110"/>
      <c r="AY451" s="110"/>
      <c r="AZ451" s="110"/>
      <c r="BA451" s="110"/>
      <c r="BB451" s="110"/>
      <c r="BC451" s="110"/>
      <c r="BD451" s="110"/>
      <c r="BE451" s="110"/>
      <c r="BF451" s="110"/>
      <c r="BG451" s="110"/>
      <c r="BH451" s="110"/>
      <c r="BI451" s="110"/>
      <c r="BJ451" s="110"/>
      <c r="BK451" s="110"/>
      <c r="BL451" s="110"/>
      <c r="BM451" s="110"/>
      <c r="BN451" s="110"/>
      <c r="BO451" s="110"/>
      <c r="BP451" s="110"/>
      <c r="BQ451" s="110"/>
      <c r="BR451" s="110"/>
      <c r="BS451" s="110"/>
      <c r="BT451" s="110"/>
      <c r="BU451" s="110"/>
      <c r="BV451" s="110"/>
      <c r="BW451" s="110"/>
      <c r="BX451" s="110"/>
      <c r="BY451" s="110"/>
      <c r="BZ451" s="110"/>
      <c r="CA451" s="110"/>
      <c r="CB451" s="110"/>
      <c r="CC451" s="110"/>
      <c r="CD451" s="110"/>
      <c r="CE451" s="110"/>
      <c r="CF451" s="110"/>
      <c r="CG451" s="110"/>
      <c r="CH451" s="110"/>
      <c r="CI451" s="110"/>
      <c r="CJ451" s="110"/>
      <c r="CK451" s="110"/>
      <c r="CL451" s="110"/>
      <c r="CM451" s="110"/>
      <c r="CN451" s="110"/>
      <c r="CO451" s="110"/>
      <c r="CP451" s="110"/>
      <c r="CQ451" s="110"/>
      <c r="CR451" s="110"/>
      <c r="CS451" s="110"/>
      <c r="CT451" s="110"/>
      <c r="CU451" s="110"/>
      <c r="CV451" s="110"/>
      <c r="CW451" s="110"/>
      <c r="CX451" s="110"/>
      <c r="CY451" s="110"/>
      <c r="CZ451" s="110"/>
      <c r="DA451" s="110"/>
      <c r="DB451" s="110"/>
      <c r="DC451" s="110"/>
      <c r="DD451" s="110"/>
      <c r="DE451" s="110"/>
      <c r="DF451" s="110"/>
      <c r="DG451" s="110"/>
      <c r="DH451" s="110"/>
      <c r="DI451" s="110"/>
      <c r="DJ451" s="110"/>
      <c r="DK451" s="110"/>
      <c r="DL451" s="110"/>
      <c r="DM451" s="110"/>
      <c r="DN451" s="110"/>
      <c r="DO451" s="110"/>
      <c r="DP451" s="110"/>
      <c r="DQ451" s="110"/>
      <c r="DR451" s="110"/>
      <c r="DS451" s="110"/>
      <c r="DT451" s="110"/>
      <c r="DU451" s="110"/>
      <c r="DV451" s="110"/>
      <c r="DW451" s="110"/>
      <c r="DX451" s="110"/>
      <c r="DY451" s="110"/>
      <c r="DZ451" s="110"/>
      <c r="EA451" s="110"/>
      <c r="EB451" s="110"/>
      <c r="EC451" s="110"/>
      <c r="ED451" s="110"/>
      <c r="EE451" s="110"/>
      <c r="EF451" s="110"/>
      <c r="EG451" s="110"/>
      <c r="EH451" s="110"/>
      <c r="EI451" s="110"/>
      <c r="EJ451" s="110"/>
      <c r="EK451" s="110"/>
      <c r="EL451" s="110"/>
      <c r="EM451" s="110"/>
      <c r="EN451" s="110"/>
      <c r="EO451" s="110"/>
      <c r="EP451" s="110"/>
      <c r="EQ451" s="110"/>
      <c r="ER451" s="110"/>
      <c r="ES451" s="110"/>
      <c r="ET451" s="110"/>
      <c r="EU451" s="110"/>
      <c r="EV451" s="110"/>
      <c r="EW451" s="110"/>
      <c r="EX451" s="110"/>
      <c r="EY451" s="110"/>
      <c r="EZ451" s="110"/>
      <c r="FA451" s="110"/>
      <c r="FB451" s="110"/>
      <c r="FC451" s="110"/>
      <c r="FD451" s="110"/>
      <c r="FE451" s="110"/>
      <c r="FF451" s="110"/>
      <c r="FG451" s="110"/>
      <c r="FH451" s="110"/>
      <c r="FI451" s="110"/>
      <c r="FJ451" s="110"/>
      <c r="FK451" s="110"/>
      <c r="FL451" s="110"/>
      <c r="FM451" s="110"/>
      <c r="FN451" s="110"/>
      <c r="FO451" s="110"/>
      <c r="FP451" s="110"/>
      <c r="FQ451" s="110"/>
      <c r="FR451" s="110"/>
      <c r="FS451" s="110"/>
      <c r="FT451" s="110"/>
      <c r="FU451" s="110"/>
      <c r="FV451" s="110"/>
      <c r="FW451" s="110"/>
      <c r="FX451" s="110"/>
      <c r="FY451" s="110"/>
      <c r="FZ451" s="110"/>
      <c r="GA451" s="110"/>
      <c r="GB451" s="110"/>
      <c r="GC451" s="110"/>
      <c r="GD451" s="110"/>
      <c r="GE451" s="110"/>
      <c r="GF451" s="110"/>
      <c r="GG451" s="110"/>
      <c r="GH451" s="110"/>
      <c r="GI451" s="110"/>
      <c r="GJ451" s="110"/>
      <c r="GK451" s="110"/>
      <c r="GL451" s="110"/>
      <c r="GM451" s="110"/>
      <c r="GN451" s="110"/>
      <c r="GO451" s="110"/>
      <c r="GP451" s="110"/>
      <c r="GQ451" s="110"/>
      <c r="GR451" s="110"/>
      <c r="GS451" s="110"/>
      <c r="GT451" s="110"/>
      <c r="GU451" s="110"/>
      <c r="GV451" s="110"/>
      <c r="GW451" s="110"/>
      <c r="GX451" s="110"/>
      <c r="GY451" s="110"/>
      <c r="GZ451" s="110"/>
      <c r="HA451" s="110"/>
      <c r="HB451" s="110"/>
      <c r="HC451" s="110"/>
      <c r="HD451" s="110"/>
      <c r="HE451" s="110"/>
      <c r="HF451" s="110"/>
      <c r="HG451" s="110"/>
      <c r="HH451" s="110"/>
      <c r="HI451" s="110"/>
      <c r="HJ451" s="110"/>
      <c r="HK451" s="110"/>
      <c r="HL451" s="110"/>
      <c r="HM451" s="110"/>
      <c r="HN451" s="110"/>
      <c r="HO451" s="110"/>
      <c r="HP451" s="110"/>
      <c r="HQ451" s="110"/>
      <c r="HR451" s="110"/>
      <c r="HS451" s="110"/>
    </row>
    <row r="452" spans="1:244" s="111" customFormat="1" ht="12" customHeight="1">
      <c r="A452" s="103" t="s">
        <v>2601</v>
      </c>
      <c r="B452" s="103"/>
      <c r="C452" s="119" t="s">
        <v>2602</v>
      </c>
      <c r="D452" s="139"/>
      <c r="E452" s="62">
        <f>E453</f>
        <v>11600000</v>
      </c>
      <c r="F452" s="62">
        <f t="shared" si="26"/>
        <v>0</v>
      </c>
      <c r="G452" s="62">
        <f t="shared" si="26"/>
        <v>0</v>
      </c>
      <c r="H452" s="62">
        <f t="shared" si="26"/>
        <v>0</v>
      </c>
      <c r="HT452" s="110"/>
      <c r="HU452" s="110"/>
      <c r="HV452" s="110"/>
      <c r="HW452" s="110"/>
      <c r="HX452" s="110"/>
      <c r="HY452" s="110"/>
      <c r="HZ452" s="110"/>
      <c r="IA452" s="110"/>
      <c r="IB452" s="110"/>
      <c r="IC452" s="110"/>
      <c r="ID452" s="110"/>
      <c r="IE452" s="110"/>
      <c r="IF452" s="110"/>
      <c r="IG452" s="110"/>
      <c r="IH452" s="110"/>
      <c r="II452" s="110"/>
      <c r="IJ452" s="110"/>
    </row>
    <row r="453" spans="1:244" s="111" customFormat="1" ht="12" customHeight="1">
      <c r="A453" s="103" t="s">
        <v>2603</v>
      </c>
      <c r="B453" s="103"/>
      <c r="C453" s="119" t="s">
        <v>2602</v>
      </c>
      <c r="D453" s="139"/>
      <c r="E453" s="62">
        <f>E454</f>
        <v>11600000</v>
      </c>
      <c r="F453" s="62">
        <f t="shared" si="26"/>
        <v>0</v>
      </c>
      <c r="G453" s="62">
        <f t="shared" si="26"/>
        <v>0</v>
      </c>
      <c r="H453" s="62">
        <f t="shared" si="26"/>
        <v>0</v>
      </c>
      <c r="HT453" s="110"/>
      <c r="HU453" s="110"/>
      <c r="HV453" s="110"/>
      <c r="HW453" s="110"/>
      <c r="HX453" s="110"/>
      <c r="HY453" s="110"/>
      <c r="HZ453" s="110"/>
      <c r="IA453" s="110"/>
      <c r="IB453" s="110"/>
      <c r="IC453" s="110"/>
      <c r="ID453" s="110"/>
      <c r="IE453" s="110"/>
      <c r="IF453" s="110"/>
      <c r="IG453" s="110"/>
      <c r="IH453" s="110"/>
      <c r="II453" s="110"/>
      <c r="IJ453" s="110"/>
    </row>
    <row r="454" spans="1:244" s="111" customFormat="1" ht="12" customHeight="1">
      <c r="A454" s="103" t="s">
        <v>2604</v>
      </c>
      <c r="B454" s="103"/>
      <c r="C454" s="119" t="s">
        <v>2605</v>
      </c>
      <c r="D454" s="139"/>
      <c r="E454" s="62">
        <f>E455</f>
        <v>11600000</v>
      </c>
      <c r="F454" s="62">
        <f t="shared" si="26"/>
        <v>0</v>
      </c>
      <c r="G454" s="62">
        <f t="shared" si="26"/>
        <v>0</v>
      </c>
      <c r="H454" s="62">
        <f t="shared" si="26"/>
        <v>0</v>
      </c>
      <c r="HT454" s="110"/>
      <c r="HU454" s="110"/>
      <c r="HV454" s="110"/>
      <c r="HW454" s="110"/>
      <c r="HX454" s="110"/>
      <c r="HY454" s="110"/>
      <c r="HZ454" s="110"/>
      <c r="IA454" s="110"/>
      <c r="IB454" s="110"/>
      <c r="IC454" s="110"/>
      <c r="ID454" s="110"/>
      <c r="IE454" s="110"/>
      <c r="IF454" s="110"/>
      <c r="IG454" s="110"/>
      <c r="IH454" s="110"/>
      <c r="II454" s="110"/>
      <c r="IJ454" s="110"/>
    </row>
    <row r="455" spans="1:8" ht="12.75">
      <c r="A455" s="101" t="s">
        <v>1020</v>
      </c>
      <c r="B455" s="101"/>
      <c r="C455" s="120" t="s">
        <v>1021</v>
      </c>
      <c r="D455" s="142" t="s">
        <v>162</v>
      </c>
      <c r="E455" s="64">
        <v>11600000</v>
      </c>
      <c r="F455" s="64">
        <v>0</v>
      </c>
      <c r="G455" s="64">
        <v>0</v>
      </c>
      <c r="H455" s="64">
        <v>0</v>
      </c>
    </row>
    <row r="456" spans="1:227" ht="12.75">
      <c r="A456" s="128" t="s">
        <v>2606</v>
      </c>
      <c r="B456" s="128"/>
      <c r="C456" s="129" t="s">
        <v>2607</v>
      </c>
      <c r="D456" s="130"/>
      <c r="E456" s="131">
        <f aca="true" t="shared" si="27" ref="E456:H457">E457</f>
        <v>3160000</v>
      </c>
      <c r="F456" s="131">
        <f t="shared" si="27"/>
        <v>2124300</v>
      </c>
      <c r="G456" s="131">
        <f t="shared" si="27"/>
        <v>2240000</v>
      </c>
      <c r="H456" s="131">
        <f t="shared" si="27"/>
        <v>2240000</v>
      </c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0"/>
      <c r="AC456" s="110"/>
      <c r="AD456" s="110"/>
      <c r="AE456" s="110"/>
      <c r="AF456" s="110"/>
      <c r="AG456" s="110"/>
      <c r="AH456" s="110"/>
      <c r="AI456" s="110"/>
      <c r="AJ456" s="110"/>
      <c r="AK456" s="110"/>
      <c r="AL456" s="110"/>
      <c r="AM456" s="110"/>
      <c r="AN456" s="110"/>
      <c r="AO456" s="110"/>
      <c r="AP456" s="110"/>
      <c r="AQ456" s="110"/>
      <c r="AR456" s="110"/>
      <c r="AS456" s="110"/>
      <c r="AT456" s="110"/>
      <c r="AU456" s="110"/>
      <c r="AV456" s="110"/>
      <c r="AW456" s="110"/>
      <c r="AX456" s="110"/>
      <c r="AY456" s="110"/>
      <c r="AZ456" s="110"/>
      <c r="BA456" s="110"/>
      <c r="BB456" s="110"/>
      <c r="BC456" s="110"/>
      <c r="BD456" s="110"/>
      <c r="BE456" s="110"/>
      <c r="BF456" s="110"/>
      <c r="BG456" s="110"/>
      <c r="BH456" s="110"/>
      <c r="BI456" s="110"/>
      <c r="BJ456" s="110"/>
      <c r="BK456" s="110"/>
      <c r="BL456" s="110"/>
      <c r="BM456" s="110"/>
      <c r="BN456" s="110"/>
      <c r="BO456" s="110"/>
      <c r="BP456" s="110"/>
      <c r="BQ456" s="110"/>
      <c r="BR456" s="110"/>
      <c r="BS456" s="110"/>
      <c r="BT456" s="110"/>
      <c r="BU456" s="110"/>
      <c r="BV456" s="110"/>
      <c r="BW456" s="110"/>
      <c r="BX456" s="110"/>
      <c r="BY456" s="110"/>
      <c r="BZ456" s="110"/>
      <c r="CA456" s="110"/>
      <c r="CB456" s="110"/>
      <c r="CC456" s="110"/>
      <c r="CD456" s="110"/>
      <c r="CE456" s="110"/>
      <c r="CF456" s="110"/>
      <c r="CG456" s="110"/>
      <c r="CH456" s="110"/>
      <c r="CI456" s="110"/>
      <c r="CJ456" s="110"/>
      <c r="CK456" s="110"/>
      <c r="CL456" s="110"/>
      <c r="CM456" s="110"/>
      <c r="CN456" s="110"/>
      <c r="CO456" s="110"/>
      <c r="CP456" s="110"/>
      <c r="CQ456" s="110"/>
      <c r="CR456" s="110"/>
      <c r="CS456" s="110"/>
      <c r="CT456" s="110"/>
      <c r="CU456" s="110"/>
      <c r="CV456" s="110"/>
      <c r="CW456" s="110"/>
      <c r="CX456" s="110"/>
      <c r="CY456" s="110"/>
      <c r="CZ456" s="110"/>
      <c r="DA456" s="110"/>
      <c r="DB456" s="110"/>
      <c r="DC456" s="110"/>
      <c r="DD456" s="110"/>
      <c r="DE456" s="110"/>
      <c r="DF456" s="110"/>
      <c r="DG456" s="110"/>
      <c r="DH456" s="110"/>
      <c r="DI456" s="110"/>
      <c r="DJ456" s="110"/>
      <c r="DK456" s="110"/>
      <c r="DL456" s="110"/>
      <c r="DM456" s="110"/>
      <c r="DN456" s="110"/>
      <c r="DO456" s="110"/>
      <c r="DP456" s="110"/>
      <c r="DQ456" s="110"/>
      <c r="DR456" s="110"/>
      <c r="DS456" s="110"/>
      <c r="DT456" s="110"/>
      <c r="DU456" s="110"/>
      <c r="DV456" s="110"/>
      <c r="DW456" s="110"/>
      <c r="DX456" s="110"/>
      <c r="DY456" s="110"/>
      <c r="DZ456" s="110"/>
      <c r="EA456" s="110"/>
      <c r="EB456" s="110"/>
      <c r="EC456" s="110"/>
      <c r="ED456" s="110"/>
      <c r="EE456" s="110"/>
      <c r="EF456" s="110"/>
      <c r="EG456" s="110"/>
      <c r="EH456" s="110"/>
      <c r="EI456" s="110"/>
      <c r="EJ456" s="110"/>
      <c r="EK456" s="110"/>
      <c r="EL456" s="110"/>
      <c r="EM456" s="110"/>
      <c r="EN456" s="110"/>
      <c r="EO456" s="110"/>
      <c r="EP456" s="110"/>
      <c r="EQ456" s="110"/>
      <c r="ER456" s="110"/>
      <c r="ES456" s="110"/>
      <c r="ET456" s="110"/>
      <c r="EU456" s="110"/>
      <c r="EV456" s="110"/>
      <c r="EW456" s="110"/>
      <c r="EX456" s="110"/>
      <c r="EY456" s="110"/>
      <c r="EZ456" s="110"/>
      <c r="FA456" s="110"/>
      <c r="FB456" s="110"/>
      <c r="FC456" s="110"/>
      <c r="FD456" s="110"/>
      <c r="FE456" s="110"/>
      <c r="FF456" s="110"/>
      <c r="FG456" s="110"/>
      <c r="FH456" s="110"/>
      <c r="FI456" s="110"/>
      <c r="FJ456" s="110"/>
      <c r="FK456" s="110"/>
      <c r="FL456" s="110"/>
      <c r="FM456" s="110"/>
      <c r="FN456" s="110"/>
      <c r="FO456" s="110"/>
      <c r="FP456" s="110"/>
      <c r="FQ456" s="110"/>
      <c r="FR456" s="110"/>
      <c r="FS456" s="110"/>
      <c r="FT456" s="110"/>
      <c r="FU456" s="110"/>
      <c r="FV456" s="110"/>
      <c r="FW456" s="110"/>
      <c r="FX456" s="110"/>
      <c r="FY456" s="110"/>
      <c r="FZ456" s="110"/>
      <c r="GA456" s="110"/>
      <c r="GB456" s="110"/>
      <c r="GC456" s="110"/>
      <c r="GD456" s="110"/>
      <c r="GE456" s="110"/>
      <c r="GF456" s="110"/>
      <c r="GG456" s="110"/>
      <c r="GH456" s="110"/>
      <c r="GI456" s="110"/>
      <c r="GJ456" s="110"/>
      <c r="GK456" s="110"/>
      <c r="GL456" s="110"/>
      <c r="GM456" s="110"/>
      <c r="GN456" s="110"/>
      <c r="GO456" s="110"/>
      <c r="GP456" s="110"/>
      <c r="GQ456" s="110"/>
      <c r="GR456" s="110"/>
      <c r="GS456" s="110"/>
      <c r="GT456" s="110"/>
      <c r="GU456" s="110"/>
      <c r="GV456" s="110"/>
      <c r="GW456" s="110"/>
      <c r="GX456" s="110"/>
      <c r="GY456" s="110"/>
      <c r="GZ456" s="110"/>
      <c r="HA456" s="110"/>
      <c r="HB456" s="110"/>
      <c r="HC456" s="110"/>
      <c r="HD456" s="110"/>
      <c r="HE456" s="110"/>
      <c r="HF456" s="110"/>
      <c r="HG456" s="110"/>
      <c r="HH456" s="110"/>
      <c r="HI456" s="110"/>
      <c r="HJ456" s="110"/>
      <c r="HK456" s="110"/>
      <c r="HL456" s="110"/>
      <c r="HM456" s="110"/>
      <c r="HN456" s="110"/>
      <c r="HO456" s="110"/>
      <c r="HP456" s="110"/>
      <c r="HQ456" s="110"/>
      <c r="HR456" s="110"/>
      <c r="HS456" s="110"/>
    </row>
    <row r="457" spans="1:227" ht="12.75">
      <c r="A457" s="132" t="s">
        <v>2608</v>
      </c>
      <c r="B457" s="132"/>
      <c r="C457" s="133" t="s">
        <v>2609</v>
      </c>
      <c r="D457" s="134"/>
      <c r="E457" s="131">
        <f t="shared" si="27"/>
        <v>3160000</v>
      </c>
      <c r="F457" s="131">
        <f t="shared" si="27"/>
        <v>2124300</v>
      </c>
      <c r="G457" s="131">
        <f t="shared" si="27"/>
        <v>2240000</v>
      </c>
      <c r="H457" s="131">
        <f t="shared" si="27"/>
        <v>2240000</v>
      </c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  <c r="AA457" s="110"/>
      <c r="AB457" s="110"/>
      <c r="AC457" s="110"/>
      <c r="AD457" s="110"/>
      <c r="AE457" s="110"/>
      <c r="AF457" s="110"/>
      <c r="AG457" s="110"/>
      <c r="AH457" s="110"/>
      <c r="AI457" s="110"/>
      <c r="AJ457" s="110"/>
      <c r="AK457" s="110"/>
      <c r="AL457" s="110"/>
      <c r="AM457" s="110"/>
      <c r="AN457" s="110"/>
      <c r="AO457" s="110"/>
      <c r="AP457" s="110"/>
      <c r="AQ457" s="110"/>
      <c r="AR457" s="110"/>
      <c r="AS457" s="110"/>
      <c r="AT457" s="110"/>
      <c r="AU457" s="110"/>
      <c r="AV457" s="110"/>
      <c r="AW457" s="110"/>
      <c r="AX457" s="110"/>
      <c r="AY457" s="110"/>
      <c r="AZ457" s="110"/>
      <c r="BA457" s="110"/>
      <c r="BB457" s="110"/>
      <c r="BC457" s="110"/>
      <c r="BD457" s="110"/>
      <c r="BE457" s="110"/>
      <c r="BF457" s="110"/>
      <c r="BG457" s="110"/>
      <c r="BH457" s="110"/>
      <c r="BI457" s="110"/>
      <c r="BJ457" s="110"/>
      <c r="BK457" s="110"/>
      <c r="BL457" s="110"/>
      <c r="BM457" s="110"/>
      <c r="BN457" s="110"/>
      <c r="BO457" s="110"/>
      <c r="BP457" s="110"/>
      <c r="BQ457" s="110"/>
      <c r="BR457" s="110"/>
      <c r="BS457" s="110"/>
      <c r="BT457" s="110"/>
      <c r="BU457" s="110"/>
      <c r="BV457" s="110"/>
      <c r="BW457" s="110"/>
      <c r="BX457" s="110"/>
      <c r="BY457" s="110"/>
      <c r="BZ457" s="110"/>
      <c r="CA457" s="110"/>
      <c r="CB457" s="110"/>
      <c r="CC457" s="110"/>
      <c r="CD457" s="110"/>
      <c r="CE457" s="110"/>
      <c r="CF457" s="110"/>
      <c r="CG457" s="110"/>
      <c r="CH457" s="110"/>
      <c r="CI457" s="110"/>
      <c r="CJ457" s="110"/>
      <c r="CK457" s="110"/>
      <c r="CL457" s="110"/>
      <c r="CM457" s="110"/>
      <c r="CN457" s="110"/>
      <c r="CO457" s="110"/>
      <c r="CP457" s="110"/>
      <c r="CQ457" s="110"/>
      <c r="CR457" s="110"/>
      <c r="CS457" s="110"/>
      <c r="CT457" s="110"/>
      <c r="CU457" s="110"/>
      <c r="CV457" s="110"/>
      <c r="CW457" s="110"/>
      <c r="CX457" s="110"/>
      <c r="CY457" s="110"/>
      <c r="CZ457" s="110"/>
      <c r="DA457" s="110"/>
      <c r="DB457" s="110"/>
      <c r="DC457" s="110"/>
      <c r="DD457" s="110"/>
      <c r="DE457" s="110"/>
      <c r="DF457" s="110"/>
      <c r="DG457" s="110"/>
      <c r="DH457" s="110"/>
      <c r="DI457" s="110"/>
      <c r="DJ457" s="110"/>
      <c r="DK457" s="110"/>
      <c r="DL457" s="110"/>
      <c r="DM457" s="110"/>
      <c r="DN457" s="110"/>
      <c r="DO457" s="110"/>
      <c r="DP457" s="110"/>
      <c r="DQ457" s="110"/>
      <c r="DR457" s="110"/>
      <c r="DS457" s="110"/>
      <c r="DT457" s="110"/>
      <c r="DU457" s="110"/>
      <c r="DV457" s="110"/>
      <c r="DW457" s="110"/>
      <c r="DX457" s="110"/>
      <c r="DY457" s="110"/>
      <c r="DZ457" s="110"/>
      <c r="EA457" s="110"/>
      <c r="EB457" s="110"/>
      <c r="EC457" s="110"/>
      <c r="ED457" s="110"/>
      <c r="EE457" s="110"/>
      <c r="EF457" s="110"/>
      <c r="EG457" s="110"/>
      <c r="EH457" s="110"/>
      <c r="EI457" s="110"/>
      <c r="EJ457" s="110"/>
      <c r="EK457" s="110"/>
      <c r="EL457" s="110"/>
      <c r="EM457" s="110"/>
      <c r="EN457" s="110"/>
      <c r="EO457" s="110"/>
      <c r="EP457" s="110"/>
      <c r="EQ457" s="110"/>
      <c r="ER457" s="110"/>
      <c r="ES457" s="110"/>
      <c r="ET457" s="110"/>
      <c r="EU457" s="110"/>
      <c r="EV457" s="110"/>
      <c r="EW457" s="110"/>
      <c r="EX457" s="110"/>
      <c r="EY457" s="110"/>
      <c r="EZ457" s="110"/>
      <c r="FA457" s="110"/>
      <c r="FB457" s="110"/>
      <c r="FC457" s="110"/>
      <c r="FD457" s="110"/>
      <c r="FE457" s="110"/>
      <c r="FF457" s="110"/>
      <c r="FG457" s="110"/>
      <c r="FH457" s="110"/>
      <c r="FI457" s="110"/>
      <c r="FJ457" s="110"/>
      <c r="FK457" s="110"/>
      <c r="FL457" s="110"/>
      <c r="FM457" s="110"/>
      <c r="FN457" s="110"/>
      <c r="FO457" s="110"/>
      <c r="FP457" s="110"/>
      <c r="FQ457" s="110"/>
      <c r="FR457" s="110"/>
      <c r="FS457" s="110"/>
      <c r="FT457" s="110"/>
      <c r="FU457" s="110"/>
      <c r="FV457" s="110"/>
      <c r="FW457" s="110"/>
      <c r="FX457" s="110"/>
      <c r="FY457" s="110"/>
      <c r="FZ457" s="110"/>
      <c r="GA457" s="110"/>
      <c r="GB457" s="110"/>
      <c r="GC457" s="110"/>
      <c r="GD457" s="110"/>
      <c r="GE457" s="110"/>
      <c r="GF457" s="110"/>
      <c r="GG457" s="110"/>
      <c r="GH457" s="110"/>
      <c r="GI457" s="110"/>
      <c r="GJ457" s="110"/>
      <c r="GK457" s="110"/>
      <c r="GL457" s="110"/>
      <c r="GM457" s="110"/>
      <c r="GN457" s="110"/>
      <c r="GO457" s="110"/>
      <c r="GP457" s="110"/>
      <c r="GQ457" s="110"/>
      <c r="GR457" s="110"/>
      <c r="GS457" s="110"/>
      <c r="GT457" s="110"/>
      <c r="GU457" s="110"/>
      <c r="GV457" s="110"/>
      <c r="GW457" s="110"/>
      <c r="GX457" s="110"/>
      <c r="GY457" s="110"/>
      <c r="GZ457" s="110"/>
      <c r="HA457" s="110"/>
      <c r="HB457" s="110"/>
      <c r="HC457" s="110"/>
      <c r="HD457" s="110"/>
      <c r="HE457" s="110"/>
      <c r="HF457" s="110"/>
      <c r="HG457" s="110"/>
      <c r="HH457" s="110"/>
      <c r="HI457" s="110"/>
      <c r="HJ457" s="110"/>
      <c r="HK457" s="110"/>
      <c r="HL457" s="110"/>
      <c r="HM457" s="110"/>
      <c r="HN457" s="110"/>
      <c r="HO457" s="110"/>
      <c r="HP457" s="110"/>
      <c r="HQ457" s="110"/>
      <c r="HR457" s="110"/>
      <c r="HS457" s="110"/>
    </row>
    <row r="458" spans="1:244" s="111" customFormat="1" ht="12" customHeight="1">
      <c r="A458" s="103" t="s">
        <v>2610</v>
      </c>
      <c r="B458" s="103"/>
      <c r="C458" s="119" t="s">
        <v>2609</v>
      </c>
      <c r="D458" s="139"/>
      <c r="E458" s="62">
        <f>SUM(E459+E461)</f>
        <v>3160000</v>
      </c>
      <c r="F458" s="62">
        <f>SUM(F459+F461)</f>
        <v>2124300</v>
      </c>
      <c r="G458" s="62">
        <f>SUM(G459+G461)</f>
        <v>2240000</v>
      </c>
      <c r="H458" s="62">
        <f>SUM(H459+H461)</f>
        <v>2240000</v>
      </c>
      <c r="HT458" s="110"/>
      <c r="HU458" s="110"/>
      <c r="HV458" s="110"/>
      <c r="HW458" s="110"/>
      <c r="HX458" s="110"/>
      <c r="HY458" s="110"/>
      <c r="HZ458" s="110"/>
      <c r="IA458" s="110"/>
      <c r="IB458" s="110"/>
      <c r="IC458" s="110"/>
      <c r="ID458" s="110"/>
      <c r="IE458" s="110"/>
      <c r="IF458" s="110"/>
      <c r="IG458" s="110"/>
      <c r="IH458" s="110"/>
      <c r="II458" s="110"/>
      <c r="IJ458" s="110"/>
    </row>
    <row r="459" spans="1:244" s="111" customFormat="1" ht="12" customHeight="1">
      <c r="A459" s="103" t="s">
        <v>2611</v>
      </c>
      <c r="B459" s="103"/>
      <c r="C459" s="119" t="s">
        <v>2612</v>
      </c>
      <c r="D459" s="139"/>
      <c r="E459" s="62">
        <f>E460</f>
        <v>1000000</v>
      </c>
      <c r="F459" s="62">
        <f>F460</f>
        <v>0</v>
      </c>
      <c r="G459" s="62">
        <f>G460</f>
        <v>0</v>
      </c>
      <c r="H459" s="62">
        <f>H460</f>
        <v>0</v>
      </c>
      <c r="HT459" s="110"/>
      <c r="HU459" s="110"/>
      <c r="HV459" s="110"/>
      <c r="HW459" s="110"/>
      <c r="HX459" s="110"/>
      <c r="HY459" s="110"/>
      <c r="HZ459" s="110"/>
      <c r="IA459" s="110"/>
      <c r="IB459" s="110"/>
      <c r="IC459" s="110"/>
      <c r="ID459" s="110"/>
      <c r="IE459" s="110"/>
      <c r="IF459" s="110"/>
      <c r="IG459" s="110"/>
      <c r="IH459" s="110"/>
      <c r="II459" s="110"/>
      <c r="IJ459" s="110"/>
    </row>
    <row r="460" spans="1:8" ht="12.75">
      <c r="A460" s="101" t="s">
        <v>2613</v>
      </c>
      <c r="B460" s="101"/>
      <c r="C460" s="120" t="s">
        <v>2614</v>
      </c>
      <c r="D460" s="142" t="s">
        <v>380</v>
      </c>
      <c r="E460" s="64">
        <v>1000000</v>
      </c>
      <c r="F460" s="64"/>
      <c r="G460" s="64"/>
      <c r="H460" s="64"/>
    </row>
    <row r="461" spans="1:244" s="111" customFormat="1" ht="12" customHeight="1">
      <c r="A461" s="103" t="s">
        <v>2615</v>
      </c>
      <c r="B461" s="103"/>
      <c r="C461" s="119" t="s">
        <v>2616</v>
      </c>
      <c r="D461" s="139"/>
      <c r="E461" s="62">
        <f>E462</f>
        <v>2160000</v>
      </c>
      <c r="F461" s="62">
        <f>F462</f>
        <v>2124300</v>
      </c>
      <c r="G461" s="62">
        <f>G462</f>
        <v>2240000</v>
      </c>
      <c r="H461" s="62">
        <f>H462</f>
        <v>2240000</v>
      </c>
      <c r="HT461" s="110"/>
      <c r="HU461" s="110"/>
      <c r="HV461" s="110"/>
      <c r="HW461" s="110"/>
      <c r="HX461" s="110"/>
      <c r="HY461" s="110"/>
      <c r="HZ461" s="110"/>
      <c r="IA461" s="110"/>
      <c r="IB461" s="110"/>
      <c r="IC461" s="110"/>
      <c r="ID461" s="110"/>
      <c r="IE461" s="110"/>
      <c r="IF461" s="110"/>
      <c r="IG461" s="110"/>
      <c r="IH461" s="110"/>
      <c r="II461" s="110"/>
      <c r="IJ461" s="110"/>
    </row>
    <row r="462" spans="1:8" ht="12.75">
      <c r="A462" s="101"/>
      <c r="B462" s="101"/>
      <c r="C462" s="120" t="s">
        <v>1038</v>
      </c>
      <c r="D462" s="142" t="s">
        <v>145</v>
      </c>
      <c r="E462" s="64">
        <v>2160000</v>
      </c>
      <c r="F462" s="64">
        <f>461000+1663300</f>
        <v>2124300</v>
      </c>
      <c r="G462" s="64">
        <v>2240000</v>
      </c>
      <c r="H462" s="64">
        <v>2240000</v>
      </c>
    </row>
    <row r="463" spans="1:227" ht="12.75">
      <c r="A463" s="128" t="s">
        <v>2617</v>
      </c>
      <c r="B463" s="128"/>
      <c r="C463" s="129" t="s">
        <v>2618</v>
      </c>
      <c r="D463" s="130"/>
      <c r="E463" s="131">
        <f>E464</f>
        <v>37000</v>
      </c>
      <c r="F463" s="131">
        <f aca="true" t="shared" si="28" ref="F463:H466">F464</f>
        <v>38000</v>
      </c>
      <c r="G463" s="131">
        <f t="shared" si="28"/>
        <v>40000</v>
      </c>
      <c r="H463" s="131">
        <f t="shared" si="28"/>
        <v>41000</v>
      </c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0"/>
      <c r="AC463" s="110"/>
      <c r="AD463" s="110"/>
      <c r="AE463" s="110"/>
      <c r="AF463" s="110"/>
      <c r="AG463" s="110"/>
      <c r="AH463" s="110"/>
      <c r="AI463" s="110"/>
      <c r="AJ463" s="110"/>
      <c r="AK463" s="110"/>
      <c r="AL463" s="110"/>
      <c r="AM463" s="110"/>
      <c r="AN463" s="110"/>
      <c r="AO463" s="110"/>
      <c r="AP463" s="110"/>
      <c r="AQ463" s="110"/>
      <c r="AR463" s="110"/>
      <c r="AS463" s="110"/>
      <c r="AT463" s="110"/>
      <c r="AU463" s="110"/>
      <c r="AV463" s="110"/>
      <c r="AW463" s="110"/>
      <c r="AX463" s="110"/>
      <c r="AY463" s="110"/>
      <c r="AZ463" s="110"/>
      <c r="BA463" s="110"/>
      <c r="BB463" s="110"/>
      <c r="BC463" s="110"/>
      <c r="BD463" s="110"/>
      <c r="BE463" s="110"/>
      <c r="BF463" s="110"/>
      <c r="BG463" s="110"/>
      <c r="BH463" s="110"/>
      <c r="BI463" s="110"/>
      <c r="BJ463" s="110"/>
      <c r="BK463" s="110"/>
      <c r="BL463" s="110"/>
      <c r="BM463" s="110"/>
      <c r="BN463" s="110"/>
      <c r="BO463" s="110"/>
      <c r="BP463" s="110"/>
      <c r="BQ463" s="110"/>
      <c r="BR463" s="110"/>
      <c r="BS463" s="110"/>
      <c r="BT463" s="110"/>
      <c r="BU463" s="110"/>
      <c r="BV463" s="110"/>
      <c r="BW463" s="110"/>
      <c r="BX463" s="110"/>
      <c r="BY463" s="110"/>
      <c r="BZ463" s="110"/>
      <c r="CA463" s="110"/>
      <c r="CB463" s="110"/>
      <c r="CC463" s="110"/>
      <c r="CD463" s="110"/>
      <c r="CE463" s="110"/>
      <c r="CF463" s="110"/>
      <c r="CG463" s="110"/>
      <c r="CH463" s="110"/>
      <c r="CI463" s="110"/>
      <c r="CJ463" s="110"/>
      <c r="CK463" s="110"/>
      <c r="CL463" s="110"/>
      <c r="CM463" s="110"/>
      <c r="CN463" s="110"/>
      <c r="CO463" s="110"/>
      <c r="CP463" s="110"/>
      <c r="CQ463" s="110"/>
      <c r="CR463" s="110"/>
      <c r="CS463" s="110"/>
      <c r="CT463" s="110"/>
      <c r="CU463" s="110"/>
      <c r="CV463" s="110"/>
      <c r="CW463" s="110"/>
      <c r="CX463" s="110"/>
      <c r="CY463" s="110"/>
      <c r="CZ463" s="110"/>
      <c r="DA463" s="110"/>
      <c r="DB463" s="110"/>
      <c r="DC463" s="110"/>
      <c r="DD463" s="110"/>
      <c r="DE463" s="110"/>
      <c r="DF463" s="110"/>
      <c r="DG463" s="110"/>
      <c r="DH463" s="110"/>
      <c r="DI463" s="110"/>
      <c r="DJ463" s="110"/>
      <c r="DK463" s="110"/>
      <c r="DL463" s="110"/>
      <c r="DM463" s="110"/>
      <c r="DN463" s="110"/>
      <c r="DO463" s="110"/>
      <c r="DP463" s="110"/>
      <c r="DQ463" s="110"/>
      <c r="DR463" s="110"/>
      <c r="DS463" s="110"/>
      <c r="DT463" s="110"/>
      <c r="DU463" s="110"/>
      <c r="DV463" s="110"/>
      <c r="DW463" s="110"/>
      <c r="DX463" s="110"/>
      <c r="DY463" s="110"/>
      <c r="DZ463" s="110"/>
      <c r="EA463" s="110"/>
      <c r="EB463" s="110"/>
      <c r="EC463" s="110"/>
      <c r="ED463" s="110"/>
      <c r="EE463" s="110"/>
      <c r="EF463" s="110"/>
      <c r="EG463" s="110"/>
      <c r="EH463" s="110"/>
      <c r="EI463" s="110"/>
      <c r="EJ463" s="110"/>
      <c r="EK463" s="110"/>
      <c r="EL463" s="110"/>
      <c r="EM463" s="110"/>
      <c r="EN463" s="110"/>
      <c r="EO463" s="110"/>
      <c r="EP463" s="110"/>
      <c r="EQ463" s="110"/>
      <c r="ER463" s="110"/>
      <c r="ES463" s="110"/>
      <c r="ET463" s="110"/>
      <c r="EU463" s="110"/>
      <c r="EV463" s="110"/>
      <c r="EW463" s="110"/>
      <c r="EX463" s="110"/>
      <c r="EY463" s="110"/>
      <c r="EZ463" s="110"/>
      <c r="FA463" s="110"/>
      <c r="FB463" s="110"/>
      <c r="FC463" s="110"/>
      <c r="FD463" s="110"/>
      <c r="FE463" s="110"/>
      <c r="FF463" s="110"/>
      <c r="FG463" s="110"/>
      <c r="FH463" s="110"/>
      <c r="FI463" s="110"/>
      <c r="FJ463" s="110"/>
      <c r="FK463" s="110"/>
      <c r="FL463" s="110"/>
      <c r="FM463" s="110"/>
      <c r="FN463" s="110"/>
      <c r="FO463" s="110"/>
      <c r="FP463" s="110"/>
      <c r="FQ463" s="110"/>
      <c r="FR463" s="110"/>
      <c r="FS463" s="110"/>
      <c r="FT463" s="110"/>
      <c r="FU463" s="110"/>
      <c r="FV463" s="110"/>
      <c r="FW463" s="110"/>
      <c r="FX463" s="110"/>
      <c r="FY463" s="110"/>
      <c r="FZ463" s="110"/>
      <c r="GA463" s="110"/>
      <c r="GB463" s="110"/>
      <c r="GC463" s="110"/>
      <c r="GD463" s="110"/>
      <c r="GE463" s="110"/>
      <c r="GF463" s="110"/>
      <c r="GG463" s="110"/>
      <c r="GH463" s="110"/>
      <c r="GI463" s="110"/>
      <c r="GJ463" s="110"/>
      <c r="GK463" s="110"/>
      <c r="GL463" s="110"/>
      <c r="GM463" s="110"/>
      <c r="GN463" s="110"/>
      <c r="GO463" s="110"/>
      <c r="GP463" s="110"/>
      <c r="GQ463" s="110"/>
      <c r="GR463" s="110"/>
      <c r="GS463" s="110"/>
      <c r="GT463" s="110"/>
      <c r="GU463" s="110"/>
      <c r="GV463" s="110"/>
      <c r="GW463" s="110"/>
      <c r="GX463" s="110"/>
      <c r="GY463" s="110"/>
      <c r="GZ463" s="110"/>
      <c r="HA463" s="110"/>
      <c r="HB463" s="110"/>
      <c r="HC463" s="110"/>
      <c r="HD463" s="110"/>
      <c r="HE463" s="110"/>
      <c r="HF463" s="110"/>
      <c r="HG463" s="110"/>
      <c r="HH463" s="110"/>
      <c r="HI463" s="110"/>
      <c r="HJ463" s="110"/>
      <c r="HK463" s="110"/>
      <c r="HL463" s="110"/>
      <c r="HM463" s="110"/>
      <c r="HN463" s="110"/>
      <c r="HO463" s="110"/>
      <c r="HP463" s="110"/>
      <c r="HQ463" s="110"/>
      <c r="HR463" s="110"/>
      <c r="HS463" s="110"/>
    </row>
    <row r="464" spans="1:227" ht="12.75">
      <c r="A464" s="132" t="s">
        <v>2619</v>
      </c>
      <c r="B464" s="132"/>
      <c r="C464" s="133" t="s">
        <v>2620</v>
      </c>
      <c r="D464" s="134"/>
      <c r="E464" s="131">
        <f>E465</f>
        <v>37000</v>
      </c>
      <c r="F464" s="131">
        <f t="shared" si="28"/>
        <v>38000</v>
      </c>
      <c r="G464" s="131">
        <f t="shared" si="28"/>
        <v>40000</v>
      </c>
      <c r="H464" s="131">
        <f t="shared" si="28"/>
        <v>41000</v>
      </c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  <c r="AA464" s="110"/>
      <c r="AB464" s="110"/>
      <c r="AC464" s="110"/>
      <c r="AD464" s="110"/>
      <c r="AE464" s="110"/>
      <c r="AF464" s="110"/>
      <c r="AG464" s="110"/>
      <c r="AH464" s="110"/>
      <c r="AI464" s="110"/>
      <c r="AJ464" s="110"/>
      <c r="AK464" s="110"/>
      <c r="AL464" s="110"/>
      <c r="AM464" s="110"/>
      <c r="AN464" s="110"/>
      <c r="AO464" s="110"/>
      <c r="AP464" s="110"/>
      <c r="AQ464" s="110"/>
      <c r="AR464" s="110"/>
      <c r="AS464" s="110"/>
      <c r="AT464" s="110"/>
      <c r="AU464" s="110"/>
      <c r="AV464" s="110"/>
      <c r="AW464" s="110"/>
      <c r="AX464" s="110"/>
      <c r="AY464" s="110"/>
      <c r="AZ464" s="110"/>
      <c r="BA464" s="110"/>
      <c r="BB464" s="110"/>
      <c r="BC464" s="110"/>
      <c r="BD464" s="110"/>
      <c r="BE464" s="110"/>
      <c r="BF464" s="110"/>
      <c r="BG464" s="110"/>
      <c r="BH464" s="110"/>
      <c r="BI464" s="110"/>
      <c r="BJ464" s="110"/>
      <c r="BK464" s="110"/>
      <c r="BL464" s="110"/>
      <c r="BM464" s="110"/>
      <c r="BN464" s="110"/>
      <c r="BO464" s="110"/>
      <c r="BP464" s="110"/>
      <c r="BQ464" s="110"/>
      <c r="BR464" s="110"/>
      <c r="BS464" s="110"/>
      <c r="BT464" s="110"/>
      <c r="BU464" s="110"/>
      <c r="BV464" s="110"/>
      <c r="BW464" s="110"/>
      <c r="BX464" s="110"/>
      <c r="BY464" s="110"/>
      <c r="BZ464" s="110"/>
      <c r="CA464" s="110"/>
      <c r="CB464" s="110"/>
      <c r="CC464" s="110"/>
      <c r="CD464" s="110"/>
      <c r="CE464" s="110"/>
      <c r="CF464" s="110"/>
      <c r="CG464" s="110"/>
      <c r="CH464" s="110"/>
      <c r="CI464" s="110"/>
      <c r="CJ464" s="110"/>
      <c r="CK464" s="110"/>
      <c r="CL464" s="110"/>
      <c r="CM464" s="110"/>
      <c r="CN464" s="110"/>
      <c r="CO464" s="110"/>
      <c r="CP464" s="110"/>
      <c r="CQ464" s="110"/>
      <c r="CR464" s="110"/>
      <c r="CS464" s="110"/>
      <c r="CT464" s="110"/>
      <c r="CU464" s="110"/>
      <c r="CV464" s="110"/>
      <c r="CW464" s="110"/>
      <c r="CX464" s="110"/>
      <c r="CY464" s="110"/>
      <c r="CZ464" s="110"/>
      <c r="DA464" s="110"/>
      <c r="DB464" s="110"/>
      <c r="DC464" s="110"/>
      <c r="DD464" s="110"/>
      <c r="DE464" s="110"/>
      <c r="DF464" s="110"/>
      <c r="DG464" s="110"/>
      <c r="DH464" s="110"/>
      <c r="DI464" s="110"/>
      <c r="DJ464" s="110"/>
      <c r="DK464" s="110"/>
      <c r="DL464" s="110"/>
      <c r="DM464" s="110"/>
      <c r="DN464" s="110"/>
      <c r="DO464" s="110"/>
      <c r="DP464" s="110"/>
      <c r="DQ464" s="110"/>
      <c r="DR464" s="110"/>
      <c r="DS464" s="110"/>
      <c r="DT464" s="110"/>
      <c r="DU464" s="110"/>
      <c r="DV464" s="110"/>
      <c r="DW464" s="110"/>
      <c r="DX464" s="110"/>
      <c r="DY464" s="110"/>
      <c r="DZ464" s="110"/>
      <c r="EA464" s="110"/>
      <c r="EB464" s="110"/>
      <c r="EC464" s="110"/>
      <c r="ED464" s="110"/>
      <c r="EE464" s="110"/>
      <c r="EF464" s="110"/>
      <c r="EG464" s="110"/>
      <c r="EH464" s="110"/>
      <c r="EI464" s="110"/>
      <c r="EJ464" s="110"/>
      <c r="EK464" s="110"/>
      <c r="EL464" s="110"/>
      <c r="EM464" s="110"/>
      <c r="EN464" s="110"/>
      <c r="EO464" s="110"/>
      <c r="EP464" s="110"/>
      <c r="EQ464" s="110"/>
      <c r="ER464" s="110"/>
      <c r="ES464" s="110"/>
      <c r="ET464" s="110"/>
      <c r="EU464" s="110"/>
      <c r="EV464" s="110"/>
      <c r="EW464" s="110"/>
      <c r="EX464" s="110"/>
      <c r="EY464" s="110"/>
      <c r="EZ464" s="110"/>
      <c r="FA464" s="110"/>
      <c r="FB464" s="110"/>
      <c r="FC464" s="110"/>
      <c r="FD464" s="110"/>
      <c r="FE464" s="110"/>
      <c r="FF464" s="110"/>
      <c r="FG464" s="110"/>
      <c r="FH464" s="110"/>
      <c r="FI464" s="110"/>
      <c r="FJ464" s="110"/>
      <c r="FK464" s="110"/>
      <c r="FL464" s="110"/>
      <c r="FM464" s="110"/>
      <c r="FN464" s="110"/>
      <c r="FO464" s="110"/>
      <c r="FP464" s="110"/>
      <c r="FQ464" s="110"/>
      <c r="FR464" s="110"/>
      <c r="FS464" s="110"/>
      <c r="FT464" s="110"/>
      <c r="FU464" s="110"/>
      <c r="FV464" s="110"/>
      <c r="FW464" s="110"/>
      <c r="FX464" s="110"/>
      <c r="FY464" s="110"/>
      <c r="FZ464" s="110"/>
      <c r="GA464" s="110"/>
      <c r="GB464" s="110"/>
      <c r="GC464" s="110"/>
      <c r="GD464" s="110"/>
      <c r="GE464" s="110"/>
      <c r="GF464" s="110"/>
      <c r="GG464" s="110"/>
      <c r="GH464" s="110"/>
      <c r="GI464" s="110"/>
      <c r="GJ464" s="110"/>
      <c r="GK464" s="110"/>
      <c r="GL464" s="110"/>
      <c r="GM464" s="110"/>
      <c r="GN464" s="110"/>
      <c r="GO464" s="110"/>
      <c r="GP464" s="110"/>
      <c r="GQ464" s="110"/>
      <c r="GR464" s="110"/>
      <c r="GS464" s="110"/>
      <c r="GT464" s="110"/>
      <c r="GU464" s="110"/>
      <c r="GV464" s="110"/>
      <c r="GW464" s="110"/>
      <c r="GX464" s="110"/>
      <c r="GY464" s="110"/>
      <c r="GZ464" s="110"/>
      <c r="HA464" s="110"/>
      <c r="HB464" s="110"/>
      <c r="HC464" s="110"/>
      <c r="HD464" s="110"/>
      <c r="HE464" s="110"/>
      <c r="HF464" s="110"/>
      <c r="HG464" s="110"/>
      <c r="HH464" s="110"/>
      <c r="HI464" s="110"/>
      <c r="HJ464" s="110"/>
      <c r="HK464" s="110"/>
      <c r="HL464" s="110"/>
      <c r="HM464" s="110"/>
      <c r="HN464" s="110"/>
      <c r="HO464" s="110"/>
      <c r="HP464" s="110"/>
      <c r="HQ464" s="110"/>
      <c r="HR464" s="110"/>
      <c r="HS464" s="110"/>
    </row>
    <row r="465" spans="1:244" s="111" customFormat="1" ht="12" customHeight="1">
      <c r="A465" s="103" t="s">
        <v>2621</v>
      </c>
      <c r="B465" s="103"/>
      <c r="C465" s="119" t="s">
        <v>2620</v>
      </c>
      <c r="D465" s="139"/>
      <c r="E465" s="62">
        <f>E466</f>
        <v>37000</v>
      </c>
      <c r="F465" s="62">
        <f t="shared" si="28"/>
        <v>38000</v>
      </c>
      <c r="G465" s="62">
        <f t="shared" si="28"/>
        <v>40000</v>
      </c>
      <c r="H465" s="62">
        <f t="shared" si="28"/>
        <v>41000</v>
      </c>
      <c r="HT465" s="110"/>
      <c r="HU465" s="110"/>
      <c r="HV465" s="110"/>
      <c r="HW465" s="110"/>
      <c r="HX465" s="110"/>
      <c r="HY465" s="110"/>
      <c r="HZ465" s="110"/>
      <c r="IA465" s="110"/>
      <c r="IB465" s="110"/>
      <c r="IC465" s="110"/>
      <c r="ID465" s="110"/>
      <c r="IE465" s="110"/>
      <c r="IF465" s="110"/>
      <c r="IG465" s="110"/>
      <c r="IH465" s="110"/>
      <c r="II465" s="110"/>
      <c r="IJ465" s="110"/>
    </row>
    <row r="466" spans="1:244" s="111" customFormat="1" ht="12" customHeight="1">
      <c r="A466" s="103" t="s">
        <v>2622</v>
      </c>
      <c r="B466" s="103"/>
      <c r="C466" s="119" t="s">
        <v>2623</v>
      </c>
      <c r="D466" s="139"/>
      <c r="E466" s="62">
        <f>E467</f>
        <v>37000</v>
      </c>
      <c r="F466" s="62">
        <f t="shared" si="28"/>
        <v>38000</v>
      </c>
      <c r="G466" s="62">
        <f t="shared" si="28"/>
        <v>40000</v>
      </c>
      <c r="H466" s="62">
        <f t="shared" si="28"/>
        <v>41000</v>
      </c>
      <c r="HT466" s="110"/>
      <c r="HU466" s="110"/>
      <c r="HV466" s="110"/>
      <c r="HW466" s="110"/>
      <c r="HX466" s="110"/>
      <c r="HY466" s="110"/>
      <c r="HZ466" s="110"/>
      <c r="IA466" s="110"/>
      <c r="IB466" s="110"/>
      <c r="IC466" s="110"/>
      <c r="ID466" s="110"/>
      <c r="IE466" s="110"/>
      <c r="IF466" s="110"/>
      <c r="IG466" s="110"/>
      <c r="IH466" s="110"/>
      <c r="II466" s="110"/>
      <c r="IJ466" s="110"/>
    </row>
    <row r="467" spans="1:244" s="21" customFormat="1" ht="22.5">
      <c r="A467" s="103"/>
      <c r="B467" s="103"/>
      <c r="C467" s="119" t="s">
        <v>1044</v>
      </c>
      <c r="D467" s="139" t="s">
        <v>93</v>
      </c>
      <c r="E467" s="64">
        <v>37000</v>
      </c>
      <c r="F467" s="64">
        <v>38000</v>
      </c>
      <c r="G467" s="64">
        <v>40000</v>
      </c>
      <c r="H467" s="64">
        <v>41000</v>
      </c>
      <c r="HT467" s="110"/>
      <c r="HU467" s="110"/>
      <c r="HV467" s="110"/>
      <c r="HW467" s="110"/>
      <c r="HX467" s="110"/>
      <c r="HY467" s="110"/>
      <c r="HZ467" s="110"/>
      <c r="IA467" s="110"/>
      <c r="IB467" s="110"/>
      <c r="IC467" s="110"/>
      <c r="ID467" s="110"/>
      <c r="IE467" s="110"/>
      <c r="IF467" s="110"/>
      <c r="IG467" s="110"/>
      <c r="IH467" s="110"/>
      <c r="II467" s="110"/>
      <c r="IJ467" s="110"/>
    </row>
    <row r="468" spans="1:227" ht="12.75">
      <c r="A468" s="128" t="s">
        <v>2624</v>
      </c>
      <c r="B468" s="128"/>
      <c r="C468" s="129" t="s">
        <v>2625</v>
      </c>
      <c r="D468" s="130"/>
      <c r="E468" s="131">
        <f aca="true" t="shared" si="29" ref="E468:H469">E469</f>
        <v>41571200</v>
      </c>
      <c r="F468" s="131">
        <f t="shared" si="29"/>
        <v>38304150</v>
      </c>
      <c r="G468" s="131">
        <f t="shared" si="29"/>
        <v>500000</v>
      </c>
      <c r="H468" s="131">
        <f t="shared" si="29"/>
        <v>500000</v>
      </c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  <c r="AA468" s="110"/>
      <c r="AB468" s="110"/>
      <c r="AC468" s="110"/>
      <c r="AD468" s="110"/>
      <c r="AE468" s="110"/>
      <c r="AF468" s="110"/>
      <c r="AG468" s="110"/>
      <c r="AH468" s="110"/>
      <c r="AI468" s="110"/>
      <c r="AJ468" s="110"/>
      <c r="AK468" s="110"/>
      <c r="AL468" s="110"/>
      <c r="AM468" s="110"/>
      <c r="AN468" s="110"/>
      <c r="AO468" s="110"/>
      <c r="AP468" s="110"/>
      <c r="AQ468" s="110"/>
      <c r="AR468" s="110"/>
      <c r="AS468" s="110"/>
      <c r="AT468" s="110"/>
      <c r="AU468" s="110"/>
      <c r="AV468" s="110"/>
      <c r="AW468" s="110"/>
      <c r="AX468" s="110"/>
      <c r="AY468" s="110"/>
      <c r="AZ468" s="110"/>
      <c r="BA468" s="110"/>
      <c r="BB468" s="110"/>
      <c r="BC468" s="110"/>
      <c r="BD468" s="110"/>
      <c r="BE468" s="110"/>
      <c r="BF468" s="110"/>
      <c r="BG468" s="110"/>
      <c r="BH468" s="110"/>
      <c r="BI468" s="110"/>
      <c r="BJ468" s="110"/>
      <c r="BK468" s="110"/>
      <c r="BL468" s="110"/>
      <c r="BM468" s="110"/>
      <c r="BN468" s="110"/>
      <c r="BO468" s="110"/>
      <c r="BP468" s="110"/>
      <c r="BQ468" s="110"/>
      <c r="BR468" s="110"/>
      <c r="BS468" s="110"/>
      <c r="BT468" s="110"/>
      <c r="BU468" s="110"/>
      <c r="BV468" s="110"/>
      <c r="BW468" s="110"/>
      <c r="BX468" s="110"/>
      <c r="BY468" s="110"/>
      <c r="BZ468" s="110"/>
      <c r="CA468" s="110"/>
      <c r="CB468" s="110"/>
      <c r="CC468" s="110"/>
      <c r="CD468" s="110"/>
      <c r="CE468" s="110"/>
      <c r="CF468" s="110"/>
      <c r="CG468" s="110"/>
      <c r="CH468" s="110"/>
      <c r="CI468" s="110"/>
      <c r="CJ468" s="110"/>
      <c r="CK468" s="110"/>
      <c r="CL468" s="110"/>
      <c r="CM468" s="110"/>
      <c r="CN468" s="110"/>
      <c r="CO468" s="110"/>
      <c r="CP468" s="110"/>
      <c r="CQ468" s="110"/>
      <c r="CR468" s="110"/>
      <c r="CS468" s="110"/>
      <c r="CT468" s="110"/>
      <c r="CU468" s="110"/>
      <c r="CV468" s="110"/>
      <c r="CW468" s="110"/>
      <c r="CX468" s="110"/>
      <c r="CY468" s="110"/>
      <c r="CZ468" s="110"/>
      <c r="DA468" s="110"/>
      <c r="DB468" s="110"/>
      <c r="DC468" s="110"/>
      <c r="DD468" s="110"/>
      <c r="DE468" s="110"/>
      <c r="DF468" s="110"/>
      <c r="DG468" s="110"/>
      <c r="DH468" s="110"/>
      <c r="DI468" s="110"/>
      <c r="DJ468" s="110"/>
      <c r="DK468" s="110"/>
      <c r="DL468" s="110"/>
      <c r="DM468" s="110"/>
      <c r="DN468" s="110"/>
      <c r="DO468" s="110"/>
      <c r="DP468" s="110"/>
      <c r="DQ468" s="110"/>
      <c r="DR468" s="110"/>
      <c r="DS468" s="110"/>
      <c r="DT468" s="110"/>
      <c r="DU468" s="110"/>
      <c r="DV468" s="110"/>
      <c r="DW468" s="110"/>
      <c r="DX468" s="110"/>
      <c r="DY468" s="110"/>
      <c r="DZ468" s="110"/>
      <c r="EA468" s="110"/>
      <c r="EB468" s="110"/>
      <c r="EC468" s="110"/>
      <c r="ED468" s="110"/>
      <c r="EE468" s="110"/>
      <c r="EF468" s="110"/>
      <c r="EG468" s="110"/>
      <c r="EH468" s="110"/>
      <c r="EI468" s="110"/>
      <c r="EJ468" s="110"/>
      <c r="EK468" s="110"/>
      <c r="EL468" s="110"/>
      <c r="EM468" s="110"/>
      <c r="EN468" s="110"/>
      <c r="EO468" s="110"/>
      <c r="EP468" s="110"/>
      <c r="EQ468" s="110"/>
      <c r="ER468" s="110"/>
      <c r="ES468" s="110"/>
      <c r="ET468" s="110"/>
      <c r="EU468" s="110"/>
      <c r="EV468" s="110"/>
      <c r="EW468" s="110"/>
      <c r="EX468" s="110"/>
      <c r="EY468" s="110"/>
      <c r="EZ468" s="110"/>
      <c r="FA468" s="110"/>
      <c r="FB468" s="110"/>
      <c r="FC468" s="110"/>
      <c r="FD468" s="110"/>
      <c r="FE468" s="110"/>
      <c r="FF468" s="110"/>
      <c r="FG468" s="110"/>
      <c r="FH468" s="110"/>
      <c r="FI468" s="110"/>
      <c r="FJ468" s="110"/>
      <c r="FK468" s="110"/>
      <c r="FL468" s="110"/>
      <c r="FM468" s="110"/>
      <c r="FN468" s="110"/>
      <c r="FO468" s="110"/>
      <c r="FP468" s="110"/>
      <c r="FQ468" s="110"/>
      <c r="FR468" s="110"/>
      <c r="FS468" s="110"/>
      <c r="FT468" s="110"/>
      <c r="FU468" s="110"/>
      <c r="FV468" s="110"/>
      <c r="FW468" s="110"/>
      <c r="FX468" s="110"/>
      <c r="FY468" s="110"/>
      <c r="FZ468" s="110"/>
      <c r="GA468" s="110"/>
      <c r="GB468" s="110"/>
      <c r="GC468" s="110"/>
      <c r="GD468" s="110"/>
      <c r="GE468" s="110"/>
      <c r="GF468" s="110"/>
      <c r="GG468" s="110"/>
      <c r="GH468" s="110"/>
      <c r="GI468" s="110"/>
      <c r="GJ468" s="110"/>
      <c r="GK468" s="110"/>
      <c r="GL468" s="110"/>
      <c r="GM468" s="110"/>
      <c r="GN468" s="110"/>
      <c r="GO468" s="110"/>
      <c r="GP468" s="110"/>
      <c r="GQ468" s="110"/>
      <c r="GR468" s="110"/>
      <c r="GS468" s="110"/>
      <c r="GT468" s="110"/>
      <c r="GU468" s="110"/>
      <c r="GV468" s="110"/>
      <c r="GW468" s="110"/>
      <c r="GX468" s="110"/>
      <c r="GY468" s="110"/>
      <c r="GZ468" s="110"/>
      <c r="HA468" s="110"/>
      <c r="HB468" s="110"/>
      <c r="HC468" s="110"/>
      <c r="HD468" s="110"/>
      <c r="HE468" s="110"/>
      <c r="HF468" s="110"/>
      <c r="HG468" s="110"/>
      <c r="HH468" s="110"/>
      <c r="HI468" s="110"/>
      <c r="HJ468" s="110"/>
      <c r="HK468" s="110"/>
      <c r="HL468" s="110"/>
      <c r="HM468" s="110"/>
      <c r="HN468" s="110"/>
      <c r="HO468" s="110"/>
      <c r="HP468" s="110"/>
      <c r="HQ468" s="110"/>
      <c r="HR468" s="110"/>
      <c r="HS468" s="110"/>
    </row>
    <row r="469" spans="1:227" ht="12.75">
      <c r="A469" s="132" t="s">
        <v>2626</v>
      </c>
      <c r="B469" s="132"/>
      <c r="C469" s="133" t="s">
        <v>2277</v>
      </c>
      <c r="D469" s="134"/>
      <c r="E469" s="131">
        <f t="shared" si="29"/>
        <v>41571200</v>
      </c>
      <c r="F469" s="131">
        <f t="shared" si="29"/>
        <v>38304150</v>
      </c>
      <c r="G469" s="131">
        <f t="shared" si="29"/>
        <v>500000</v>
      </c>
      <c r="H469" s="131">
        <f t="shared" si="29"/>
        <v>500000</v>
      </c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  <c r="AA469" s="110"/>
      <c r="AB469" s="110"/>
      <c r="AC469" s="110"/>
      <c r="AD469" s="110"/>
      <c r="AE469" s="110"/>
      <c r="AF469" s="110"/>
      <c r="AG469" s="110"/>
      <c r="AH469" s="110"/>
      <c r="AI469" s="110"/>
      <c r="AJ469" s="110"/>
      <c r="AK469" s="110"/>
      <c r="AL469" s="110"/>
      <c r="AM469" s="110"/>
      <c r="AN469" s="110"/>
      <c r="AO469" s="110"/>
      <c r="AP469" s="110"/>
      <c r="AQ469" s="110"/>
      <c r="AR469" s="110"/>
      <c r="AS469" s="110"/>
      <c r="AT469" s="110"/>
      <c r="AU469" s="110"/>
      <c r="AV469" s="110"/>
      <c r="AW469" s="110"/>
      <c r="AX469" s="110"/>
      <c r="AY469" s="110"/>
      <c r="AZ469" s="110"/>
      <c r="BA469" s="110"/>
      <c r="BB469" s="110"/>
      <c r="BC469" s="110"/>
      <c r="BD469" s="110"/>
      <c r="BE469" s="110"/>
      <c r="BF469" s="110"/>
      <c r="BG469" s="110"/>
      <c r="BH469" s="110"/>
      <c r="BI469" s="110"/>
      <c r="BJ469" s="110"/>
      <c r="BK469" s="110"/>
      <c r="BL469" s="110"/>
      <c r="BM469" s="110"/>
      <c r="BN469" s="110"/>
      <c r="BO469" s="110"/>
      <c r="BP469" s="110"/>
      <c r="BQ469" s="110"/>
      <c r="BR469" s="110"/>
      <c r="BS469" s="110"/>
      <c r="BT469" s="110"/>
      <c r="BU469" s="110"/>
      <c r="BV469" s="110"/>
      <c r="BW469" s="110"/>
      <c r="BX469" s="110"/>
      <c r="BY469" s="110"/>
      <c r="BZ469" s="110"/>
      <c r="CA469" s="110"/>
      <c r="CB469" s="110"/>
      <c r="CC469" s="110"/>
      <c r="CD469" s="110"/>
      <c r="CE469" s="110"/>
      <c r="CF469" s="110"/>
      <c r="CG469" s="110"/>
      <c r="CH469" s="110"/>
      <c r="CI469" s="110"/>
      <c r="CJ469" s="110"/>
      <c r="CK469" s="110"/>
      <c r="CL469" s="110"/>
      <c r="CM469" s="110"/>
      <c r="CN469" s="110"/>
      <c r="CO469" s="110"/>
      <c r="CP469" s="110"/>
      <c r="CQ469" s="110"/>
      <c r="CR469" s="110"/>
      <c r="CS469" s="110"/>
      <c r="CT469" s="110"/>
      <c r="CU469" s="110"/>
      <c r="CV469" s="110"/>
      <c r="CW469" s="110"/>
      <c r="CX469" s="110"/>
      <c r="CY469" s="110"/>
      <c r="CZ469" s="110"/>
      <c r="DA469" s="110"/>
      <c r="DB469" s="110"/>
      <c r="DC469" s="110"/>
      <c r="DD469" s="110"/>
      <c r="DE469" s="110"/>
      <c r="DF469" s="110"/>
      <c r="DG469" s="110"/>
      <c r="DH469" s="110"/>
      <c r="DI469" s="110"/>
      <c r="DJ469" s="110"/>
      <c r="DK469" s="110"/>
      <c r="DL469" s="110"/>
      <c r="DM469" s="110"/>
      <c r="DN469" s="110"/>
      <c r="DO469" s="110"/>
      <c r="DP469" s="110"/>
      <c r="DQ469" s="110"/>
      <c r="DR469" s="110"/>
      <c r="DS469" s="110"/>
      <c r="DT469" s="110"/>
      <c r="DU469" s="110"/>
      <c r="DV469" s="110"/>
      <c r="DW469" s="110"/>
      <c r="DX469" s="110"/>
      <c r="DY469" s="110"/>
      <c r="DZ469" s="110"/>
      <c r="EA469" s="110"/>
      <c r="EB469" s="110"/>
      <c r="EC469" s="110"/>
      <c r="ED469" s="110"/>
      <c r="EE469" s="110"/>
      <c r="EF469" s="110"/>
      <c r="EG469" s="110"/>
      <c r="EH469" s="110"/>
      <c r="EI469" s="110"/>
      <c r="EJ469" s="110"/>
      <c r="EK469" s="110"/>
      <c r="EL469" s="110"/>
      <c r="EM469" s="110"/>
      <c r="EN469" s="110"/>
      <c r="EO469" s="110"/>
      <c r="EP469" s="110"/>
      <c r="EQ469" s="110"/>
      <c r="ER469" s="110"/>
      <c r="ES469" s="110"/>
      <c r="ET469" s="110"/>
      <c r="EU469" s="110"/>
      <c r="EV469" s="110"/>
      <c r="EW469" s="110"/>
      <c r="EX469" s="110"/>
      <c r="EY469" s="110"/>
      <c r="EZ469" s="110"/>
      <c r="FA469" s="110"/>
      <c r="FB469" s="110"/>
      <c r="FC469" s="110"/>
      <c r="FD469" s="110"/>
      <c r="FE469" s="110"/>
      <c r="FF469" s="110"/>
      <c r="FG469" s="110"/>
      <c r="FH469" s="110"/>
      <c r="FI469" s="110"/>
      <c r="FJ469" s="110"/>
      <c r="FK469" s="110"/>
      <c r="FL469" s="110"/>
      <c r="FM469" s="110"/>
      <c r="FN469" s="110"/>
      <c r="FO469" s="110"/>
      <c r="FP469" s="110"/>
      <c r="FQ469" s="110"/>
      <c r="FR469" s="110"/>
      <c r="FS469" s="110"/>
      <c r="FT469" s="110"/>
      <c r="FU469" s="110"/>
      <c r="FV469" s="110"/>
      <c r="FW469" s="110"/>
      <c r="FX469" s="110"/>
      <c r="FY469" s="110"/>
      <c r="FZ469" s="110"/>
      <c r="GA469" s="110"/>
      <c r="GB469" s="110"/>
      <c r="GC469" s="110"/>
      <c r="GD469" s="110"/>
      <c r="GE469" s="110"/>
      <c r="GF469" s="110"/>
      <c r="GG469" s="110"/>
      <c r="GH469" s="110"/>
      <c r="GI469" s="110"/>
      <c r="GJ469" s="110"/>
      <c r="GK469" s="110"/>
      <c r="GL469" s="110"/>
      <c r="GM469" s="110"/>
      <c r="GN469" s="110"/>
      <c r="GO469" s="110"/>
      <c r="GP469" s="110"/>
      <c r="GQ469" s="110"/>
      <c r="GR469" s="110"/>
      <c r="GS469" s="110"/>
      <c r="GT469" s="110"/>
      <c r="GU469" s="110"/>
      <c r="GV469" s="110"/>
      <c r="GW469" s="110"/>
      <c r="GX469" s="110"/>
      <c r="GY469" s="110"/>
      <c r="GZ469" s="110"/>
      <c r="HA469" s="110"/>
      <c r="HB469" s="110"/>
      <c r="HC469" s="110"/>
      <c r="HD469" s="110"/>
      <c r="HE469" s="110"/>
      <c r="HF469" s="110"/>
      <c r="HG469" s="110"/>
      <c r="HH469" s="110"/>
      <c r="HI469" s="110"/>
      <c r="HJ469" s="110"/>
      <c r="HK469" s="110"/>
      <c r="HL469" s="110"/>
      <c r="HM469" s="110"/>
      <c r="HN469" s="110"/>
      <c r="HO469" s="110"/>
      <c r="HP469" s="110"/>
      <c r="HQ469" s="110"/>
      <c r="HR469" s="110"/>
      <c r="HS469" s="110"/>
    </row>
    <row r="470" spans="1:244" s="111" customFormat="1" ht="12" customHeight="1">
      <c r="A470" s="103" t="s">
        <v>2627</v>
      </c>
      <c r="B470" s="103"/>
      <c r="C470" s="119" t="s">
        <v>763</v>
      </c>
      <c r="D470" s="139"/>
      <c r="E470" s="62">
        <f>SUM(E471+E482)</f>
        <v>41571200</v>
      </c>
      <c r="F470" s="62">
        <f>F471</f>
        <v>38304150</v>
      </c>
      <c r="G470" s="62">
        <f>G471</f>
        <v>500000</v>
      </c>
      <c r="H470" s="62">
        <f>H471</f>
        <v>500000</v>
      </c>
      <c r="HT470" s="110"/>
      <c r="HU470" s="110"/>
      <c r="HV470" s="110"/>
      <c r="HW470" s="110"/>
      <c r="HX470" s="110"/>
      <c r="HY470" s="110"/>
      <c r="HZ470" s="110"/>
      <c r="IA470" s="110"/>
      <c r="IB470" s="110"/>
      <c r="IC470" s="110"/>
      <c r="ID470" s="110"/>
      <c r="IE470" s="110"/>
      <c r="IF470" s="110"/>
      <c r="IG470" s="110"/>
      <c r="IH470" s="110"/>
      <c r="II470" s="110"/>
      <c r="IJ470" s="110"/>
    </row>
    <row r="471" spans="1:244" s="111" customFormat="1" ht="12" customHeight="1">
      <c r="A471" s="103" t="s">
        <v>2635</v>
      </c>
      <c r="B471" s="103"/>
      <c r="C471" s="119" t="s">
        <v>2636</v>
      </c>
      <c r="D471" s="139"/>
      <c r="E471" s="62">
        <f>SUM(E472+E476)</f>
        <v>7721700</v>
      </c>
      <c r="F471" s="62">
        <f>SUM(F472+F482)</f>
        <v>38304150</v>
      </c>
      <c r="G471" s="62">
        <f>SUM(G472+G482)</f>
        <v>500000</v>
      </c>
      <c r="H471" s="62">
        <f>SUM(H472+H482)</f>
        <v>500000</v>
      </c>
      <c r="HT471" s="110"/>
      <c r="HU471" s="110"/>
      <c r="HV471" s="110"/>
      <c r="HW471" s="110"/>
      <c r="HX471" s="110"/>
      <c r="HY471" s="110"/>
      <c r="HZ471" s="110"/>
      <c r="IA471" s="110"/>
      <c r="IB471" s="110"/>
      <c r="IC471" s="110"/>
      <c r="ID471" s="110"/>
      <c r="IE471" s="110"/>
      <c r="IF471" s="110"/>
      <c r="IG471" s="110"/>
      <c r="IH471" s="110"/>
      <c r="II471" s="110"/>
      <c r="IJ471" s="110"/>
    </row>
    <row r="472" spans="1:244" s="148" customFormat="1" ht="21" customHeight="1">
      <c r="A472" s="103" t="s">
        <v>2637</v>
      </c>
      <c r="B472" s="103"/>
      <c r="C472" s="119" t="s">
        <v>2638</v>
      </c>
      <c r="D472" s="139"/>
      <c r="E472" s="62">
        <f>E473</f>
        <v>5428000</v>
      </c>
      <c r="F472" s="62">
        <f>F473</f>
        <v>0</v>
      </c>
      <c r="G472" s="62">
        <f>G473</f>
        <v>0</v>
      </c>
      <c r="H472" s="62">
        <f>H473</f>
        <v>0</v>
      </c>
      <c r="HT472" s="112"/>
      <c r="HU472" s="112"/>
      <c r="HV472" s="112"/>
      <c r="HW472" s="112"/>
      <c r="HX472" s="112"/>
      <c r="HY472" s="112"/>
      <c r="HZ472" s="112"/>
      <c r="IA472" s="112"/>
      <c r="IB472" s="112"/>
      <c r="IC472" s="112"/>
      <c r="ID472" s="112"/>
      <c r="IE472" s="112"/>
      <c r="IF472" s="112"/>
      <c r="IG472" s="112"/>
      <c r="IH472" s="112"/>
      <c r="II472" s="112"/>
      <c r="IJ472" s="112"/>
    </row>
    <row r="473" spans="1:244" s="196" customFormat="1" ht="27.75" customHeight="1">
      <c r="A473" s="194" t="s">
        <v>2639</v>
      </c>
      <c r="C473" s="195" t="s">
        <v>2640</v>
      </c>
      <c r="D473" s="139"/>
      <c r="E473" s="62">
        <f>SUM(E474:E475)</f>
        <v>5428000</v>
      </c>
      <c r="F473" s="62">
        <f>SUM(F474:F475)</f>
        <v>0</v>
      </c>
      <c r="G473" s="62">
        <f>SUM(G474:G475)</f>
        <v>0</v>
      </c>
      <c r="H473" s="62">
        <f>SUM(H474:H475)</f>
        <v>0</v>
      </c>
      <c r="HT473" s="112"/>
      <c r="HU473" s="112"/>
      <c r="HV473" s="112"/>
      <c r="HW473" s="112"/>
      <c r="HX473" s="112"/>
      <c r="HY473" s="112"/>
      <c r="HZ473" s="112"/>
      <c r="IA473" s="112"/>
      <c r="IB473" s="112"/>
      <c r="IC473" s="112"/>
      <c r="ID473" s="112"/>
      <c r="IE473" s="112"/>
      <c r="IF473" s="112"/>
      <c r="IG473" s="112"/>
      <c r="IH473" s="112"/>
      <c r="II473" s="112"/>
      <c r="IJ473" s="112"/>
    </row>
    <row r="474" spans="1:244" s="21" customFormat="1" ht="12.75" customHeight="1" hidden="1">
      <c r="A474" s="101"/>
      <c r="B474" s="101"/>
      <c r="C474" s="120" t="s">
        <v>1338</v>
      </c>
      <c r="D474" s="142" t="s">
        <v>29</v>
      </c>
      <c r="E474" s="64">
        <v>1022000</v>
      </c>
      <c r="F474" s="64"/>
      <c r="G474" s="64"/>
      <c r="H474" s="64"/>
      <c r="HT474" s="110"/>
      <c r="HU474" s="110"/>
      <c r="HV474" s="110"/>
      <c r="HW474" s="110"/>
      <c r="HX474" s="110"/>
      <c r="HY474" s="110"/>
      <c r="HZ474" s="110"/>
      <c r="IA474" s="110"/>
      <c r="IB474" s="110"/>
      <c r="IC474" s="110"/>
      <c r="ID474" s="110"/>
      <c r="IE474" s="110"/>
      <c r="IF474" s="110"/>
      <c r="IG474" s="110"/>
      <c r="IH474" s="110"/>
      <c r="II474" s="110"/>
      <c r="IJ474" s="110"/>
    </row>
    <row r="475" spans="1:244" s="21" customFormat="1" ht="12.75" customHeight="1" hidden="1">
      <c r="A475" s="101"/>
      <c r="B475" s="101"/>
      <c r="C475" s="120" t="s">
        <v>1340</v>
      </c>
      <c r="D475" s="142" t="s">
        <v>1339</v>
      </c>
      <c r="E475" s="64">
        <v>4406000</v>
      </c>
      <c r="F475" s="64"/>
      <c r="G475" s="64"/>
      <c r="H475" s="64"/>
      <c r="HT475" s="110"/>
      <c r="HU475" s="110"/>
      <c r="HV475" s="110"/>
      <c r="HW475" s="110"/>
      <c r="HX475" s="110"/>
      <c r="HY475" s="110"/>
      <c r="HZ475" s="110"/>
      <c r="IA475" s="110"/>
      <c r="IB475" s="110"/>
      <c r="IC475" s="110"/>
      <c r="ID475" s="110"/>
      <c r="IE475" s="110"/>
      <c r="IF475" s="110"/>
      <c r="IG475" s="110"/>
      <c r="IH475" s="110"/>
      <c r="II475" s="110"/>
      <c r="IJ475" s="110"/>
    </row>
    <row r="476" spans="1:244" s="148" customFormat="1" ht="17.25" customHeight="1">
      <c r="A476" s="103" t="s">
        <v>2628</v>
      </c>
      <c r="B476" s="103"/>
      <c r="C476" s="119" t="s">
        <v>2629</v>
      </c>
      <c r="D476" s="139"/>
      <c r="E476" s="62">
        <f>SUM(E477)</f>
        <v>2293700</v>
      </c>
      <c r="F476" s="62">
        <f>SUM(F477)</f>
        <v>0</v>
      </c>
      <c r="G476" s="62">
        <f>SUM(G477)</f>
        <v>0</v>
      </c>
      <c r="H476" s="62">
        <f>SUM(H477)</f>
        <v>0</v>
      </c>
      <c r="HT476" s="112"/>
      <c r="HU476" s="112"/>
      <c r="HV476" s="112"/>
      <c r="HW476" s="112"/>
      <c r="HX476" s="112"/>
      <c r="HY476" s="112"/>
      <c r="HZ476" s="112"/>
      <c r="IA476" s="112"/>
      <c r="IB476" s="112"/>
      <c r="IC476" s="112"/>
      <c r="ID476" s="112"/>
      <c r="IE476" s="112"/>
      <c r="IF476" s="112"/>
      <c r="IG476" s="112"/>
      <c r="IH476" s="112"/>
      <c r="II476" s="112"/>
      <c r="IJ476" s="112"/>
    </row>
    <row r="477" spans="1:244" s="196" customFormat="1" ht="16.5" customHeight="1">
      <c r="A477" s="194" t="s">
        <v>2630</v>
      </c>
      <c r="C477" s="195" t="s">
        <v>2631</v>
      </c>
      <c r="D477" s="139"/>
      <c r="E477" s="62">
        <f>SUM(E478:E481)</f>
        <v>2293700</v>
      </c>
      <c r="F477" s="62">
        <f>SUM(F478:F481)</f>
        <v>0</v>
      </c>
      <c r="G477" s="62">
        <f>SUM(G478:G481)</f>
        <v>0</v>
      </c>
      <c r="H477" s="62">
        <f>SUM(H478:H481)</f>
        <v>0</v>
      </c>
      <c r="HT477" s="112"/>
      <c r="HU477" s="112"/>
      <c r="HV477" s="112"/>
      <c r="HW477" s="112"/>
      <c r="HX477" s="112"/>
      <c r="HY477" s="112"/>
      <c r="HZ477" s="112"/>
      <c r="IA477" s="112"/>
      <c r="IB477" s="112"/>
      <c r="IC477" s="112"/>
      <c r="ID477" s="112"/>
      <c r="IE477" s="112"/>
      <c r="IF477" s="112"/>
      <c r="IG477" s="112"/>
      <c r="IH477" s="112"/>
      <c r="II477" s="112"/>
      <c r="IJ477" s="112"/>
    </row>
    <row r="478" spans="1:244" s="21" customFormat="1" ht="13.5" customHeight="1" hidden="1">
      <c r="A478" s="101"/>
      <c r="B478" s="101"/>
      <c r="C478" s="101" t="s">
        <v>1941</v>
      </c>
      <c r="D478" s="102" t="s">
        <v>1919</v>
      </c>
      <c r="E478" s="64">
        <v>1311000</v>
      </c>
      <c r="F478" s="64"/>
      <c r="G478" s="64"/>
      <c r="H478" s="64"/>
      <c r="HT478" s="110"/>
      <c r="HU478" s="110"/>
      <c r="HV478" s="110"/>
      <c r="HW478" s="110"/>
      <c r="HX478" s="110"/>
      <c r="HY478" s="110"/>
      <c r="HZ478" s="110"/>
      <c r="IA478" s="110"/>
      <c r="IB478" s="110"/>
      <c r="IC478" s="110"/>
      <c r="ID478" s="110"/>
      <c r="IE478" s="110"/>
      <c r="IF478" s="110"/>
      <c r="IG478" s="110"/>
      <c r="IH478" s="110"/>
      <c r="II478" s="110"/>
      <c r="IJ478" s="110"/>
    </row>
    <row r="479" spans="1:244" s="21" customFormat="1" ht="13.5" customHeight="1" hidden="1">
      <c r="A479" s="101"/>
      <c r="B479" s="101"/>
      <c r="C479" s="101" t="s">
        <v>1996</v>
      </c>
      <c r="D479" s="102" t="s">
        <v>1997</v>
      </c>
      <c r="E479" s="64">
        <v>243750</v>
      </c>
      <c r="F479" s="64"/>
      <c r="G479" s="64"/>
      <c r="H479" s="64"/>
      <c r="HT479" s="110"/>
      <c r="HU479" s="110"/>
      <c r="HV479" s="110"/>
      <c r="HW479" s="110"/>
      <c r="HX479" s="110"/>
      <c r="HY479" s="110"/>
      <c r="HZ479" s="110"/>
      <c r="IA479" s="110"/>
      <c r="IB479" s="110"/>
      <c r="IC479" s="110"/>
      <c r="ID479" s="110"/>
      <c r="IE479" s="110"/>
      <c r="IF479" s="110"/>
      <c r="IG479" s="110"/>
      <c r="IH479" s="110"/>
      <c r="II479" s="110"/>
      <c r="IJ479" s="110"/>
    </row>
    <row r="480" spans="1:244" s="21" customFormat="1" ht="13.5" customHeight="1" hidden="1">
      <c r="A480" s="101"/>
      <c r="B480" s="101"/>
      <c r="C480" s="101" t="s">
        <v>1998</v>
      </c>
      <c r="D480" s="102" t="s">
        <v>1999</v>
      </c>
      <c r="E480" s="64">
        <v>493100</v>
      </c>
      <c r="F480" s="64"/>
      <c r="G480" s="64"/>
      <c r="H480" s="64"/>
      <c r="HT480" s="110"/>
      <c r="HU480" s="110"/>
      <c r="HV480" s="110"/>
      <c r="HW480" s="110"/>
      <c r="HX480" s="110"/>
      <c r="HY480" s="110"/>
      <c r="HZ480" s="110"/>
      <c r="IA480" s="110"/>
      <c r="IB480" s="110"/>
      <c r="IC480" s="110"/>
      <c r="ID480" s="110"/>
      <c r="IE480" s="110"/>
      <c r="IF480" s="110"/>
      <c r="IG480" s="110"/>
      <c r="IH480" s="110"/>
      <c r="II480" s="110"/>
      <c r="IJ480" s="110"/>
    </row>
    <row r="481" spans="1:244" s="21" customFormat="1" ht="13.5" customHeight="1" hidden="1">
      <c r="A481" s="101"/>
      <c r="B481" s="101"/>
      <c r="C481" s="101" t="s">
        <v>2000</v>
      </c>
      <c r="D481" s="102" t="s">
        <v>2001</v>
      </c>
      <c r="E481" s="64">
        <v>245850</v>
      </c>
      <c r="F481" s="64"/>
      <c r="G481" s="64"/>
      <c r="H481" s="64"/>
      <c r="HT481" s="110"/>
      <c r="HU481" s="110"/>
      <c r="HV481" s="110"/>
      <c r="HW481" s="110"/>
      <c r="HX481" s="110"/>
      <c r="HY481" s="110"/>
      <c r="HZ481" s="110"/>
      <c r="IA481" s="110"/>
      <c r="IB481" s="110"/>
      <c r="IC481" s="110"/>
      <c r="ID481" s="110"/>
      <c r="IE481" s="110"/>
      <c r="IF481" s="110"/>
      <c r="IG481" s="110"/>
      <c r="IH481" s="110"/>
      <c r="II481" s="110"/>
      <c r="IJ481" s="110"/>
    </row>
    <row r="482" spans="1:244" s="148" customFormat="1" ht="17.25" customHeight="1">
      <c r="A482" s="103" t="s">
        <v>2632</v>
      </c>
      <c r="B482" s="103"/>
      <c r="C482" s="119" t="s">
        <v>2400</v>
      </c>
      <c r="D482" s="139"/>
      <c r="E482" s="62">
        <f aca="true" t="shared" si="30" ref="E482:H483">E483</f>
        <v>33849500</v>
      </c>
      <c r="F482" s="62">
        <f t="shared" si="30"/>
        <v>38304150</v>
      </c>
      <c r="G482" s="62">
        <f t="shared" si="30"/>
        <v>500000</v>
      </c>
      <c r="H482" s="62">
        <f t="shared" si="30"/>
        <v>500000</v>
      </c>
      <c r="HT482" s="112"/>
      <c r="HU482" s="112"/>
      <c r="HV482" s="112"/>
      <c r="HW482" s="112"/>
      <c r="HX482" s="112"/>
      <c r="HY482" s="112"/>
      <c r="HZ482" s="112"/>
      <c r="IA482" s="112"/>
      <c r="IB482" s="112"/>
      <c r="IC482" s="112"/>
      <c r="ID482" s="112"/>
      <c r="IE482" s="112"/>
      <c r="IF482" s="112"/>
      <c r="IG482" s="112"/>
      <c r="IH482" s="112"/>
      <c r="II482" s="112"/>
      <c r="IJ482" s="112"/>
    </row>
    <row r="483" spans="1:244" s="196" customFormat="1" ht="16.5" customHeight="1">
      <c r="A483" s="194" t="s">
        <v>2633</v>
      </c>
      <c r="C483" s="195" t="s">
        <v>2400</v>
      </c>
      <c r="D483" s="139"/>
      <c r="E483" s="62">
        <f t="shared" si="30"/>
        <v>33849500</v>
      </c>
      <c r="F483" s="62">
        <f t="shared" si="30"/>
        <v>38304150</v>
      </c>
      <c r="G483" s="62">
        <f t="shared" si="30"/>
        <v>500000</v>
      </c>
      <c r="H483" s="62">
        <f t="shared" si="30"/>
        <v>500000</v>
      </c>
      <c r="HT483" s="112"/>
      <c r="HU483" s="112"/>
      <c r="HV483" s="112"/>
      <c r="HW483" s="112"/>
      <c r="HX483" s="112"/>
      <c r="HY483" s="112"/>
      <c r="HZ483" s="112"/>
      <c r="IA483" s="112"/>
      <c r="IB483" s="112"/>
      <c r="IC483" s="112"/>
      <c r="ID483" s="112"/>
      <c r="IE483" s="112"/>
      <c r="IF483" s="112"/>
      <c r="IG483" s="112"/>
      <c r="IH483" s="112"/>
      <c r="II483" s="112"/>
      <c r="IJ483" s="112"/>
    </row>
    <row r="484" spans="1:244" s="196" customFormat="1" ht="16.5" customHeight="1">
      <c r="A484" s="194" t="s">
        <v>2634</v>
      </c>
      <c r="C484" s="195" t="s">
        <v>2403</v>
      </c>
      <c r="D484" s="139"/>
      <c r="E484" s="62">
        <f>SUM(E485:E491)</f>
        <v>33849500</v>
      </c>
      <c r="F484" s="62">
        <f>SUM(F485:F491)</f>
        <v>38304150</v>
      </c>
      <c r="G484" s="62">
        <f>SUM(G485:G491)</f>
        <v>500000</v>
      </c>
      <c r="H484" s="62">
        <f>SUM(H485:H491)</f>
        <v>500000</v>
      </c>
      <c r="HT484" s="112"/>
      <c r="HU484" s="112"/>
      <c r="HV484" s="112"/>
      <c r="HW484" s="112"/>
      <c r="HX484" s="112"/>
      <c r="HY484" s="112"/>
      <c r="HZ484" s="112"/>
      <c r="IA484" s="112"/>
      <c r="IB484" s="112"/>
      <c r="IC484" s="112"/>
      <c r="ID484" s="112"/>
      <c r="IE484" s="112"/>
      <c r="IF484" s="112"/>
      <c r="IG484" s="112"/>
      <c r="IH484" s="112"/>
      <c r="II484" s="112"/>
      <c r="IJ484" s="112"/>
    </row>
    <row r="485" spans="1:244" s="140" customFormat="1" ht="12.75" hidden="1">
      <c r="A485" s="101"/>
      <c r="B485" s="101"/>
      <c r="C485" s="120" t="s">
        <v>1052</v>
      </c>
      <c r="D485" s="142" t="s">
        <v>150</v>
      </c>
      <c r="E485" s="64">
        <v>26000000</v>
      </c>
      <c r="F485" s="64">
        <v>28000000</v>
      </c>
      <c r="G485" s="64"/>
      <c r="H485" s="64"/>
      <c r="HT485" s="141"/>
      <c r="HU485" s="141"/>
      <c r="HV485" s="141"/>
      <c r="HW485" s="141"/>
      <c r="HX485" s="141"/>
      <c r="HY485" s="141"/>
      <c r="HZ485" s="141"/>
      <c r="IA485" s="141"/>
      <c r="IB485" s="141"/>
      <c r="IC485" s="141"/>
      <c r="ID485" s="141"/>
      <c r="IE485" s="141"/>
      <c r="IF485" s="141"/>
      <c r="IG485" s="141"/>
      <c r="IH485" s="141"/>
      <c r="II485" s="141"/>
      <c r="IJ485" s="141"/>
    </row>
    <row r="486" spans="1:244" s="140" customFormat="1" ht="12.75" hidden="1">
      <c r="A486" s="101"/>
      <c r="B486" s="101"/>
      <c r="C486" s="101" t="s">
        <v>1389</v>
      </c>
      <c r="D486" s="102" t="s">
        <v>1155</v>
      </c>
      <c r="E486" s="64">
        <v>3890000</v>
      </c>
      <c r="F486" s="64">
        <v>4000000</v>
      </c>
      <c r="G486" s="64">
        <v>500000</v>
      </c>
      <c r="H486" s="64">
        <v>500000</v>
      </c>
      <c r="HT486" s="141"/>
      <c r="HU486" s="141"/>
      <c r="HV486" s="141"/>
      <c r="HW486" s="141"/>
      <c r="HX486" s="141"/>
      <c r="HY486" s="141"/>
      <c r="HZ486" s="141"/>
      <c r="IA486" s="141"/>
      <c r="IB486" s="141"/>
      <c r="IC486" s="141"/>
      <c r="ID486" s="141"/>
      <c r="IE486" s="141"/>
      <c r="IF486" s="141"/>
      <c r="IG486" s="141"/>
      <c r="IH486" s="141"/>
      <c r="II486" s="141"/>
      <c r="IJ486" s="141"/>
    </row>
    <row r="487" spans="1:244" s="140" customFormat="1" ht="12.75" hidden="1">
      <c r="A487" s="101"/>
      <c r="B487" s="101"/>
      <c r="C487" s="101" t="s">
        <v>1400</v>
      </c>
      <c r="D487" s="102" t="s">
        <v>1401</v>
      </c>
      <c r="E487" s="64">
        <v>243750</v>
      </c>
      <c r="F487" s="64">
        <v>54000</v>
      </c>
      <c r="G487" s="64"/>
      <c r="H487" s="64"/>
      <c r="HT487" s="141"/>
      <c r="HU487" s="141"/>
      <c r="HV487" s="141"/>
      <c r="HW487" s="141"/>
      <c r="HX487" s="141"/>
      <c r="HY487" s="141"/>
      <c r="HZ487" s="141"/>
      <c r="IA487" s="141"/>
      <c r="IB487" s="141"/>
      <c r="IC487" s="141"/>
      <c r="ID487" s="141"/>
      <c r="IE487" s="141"/>
      <c r="IF487" s="141"/>
      <c r="IG487" s="141"/>
      <c r="IH487" s="141"/>
      <c r="II487" s="141"/>
      <c r="IJ487" s="141"/>
    </row>
    <row r="488" spans="1:244" s="140" customFormat="1" ht="12.75" hidden="1">
      <c r="A488" s="101"/>
      <c r="B488" s="101"/>
      <c r="C488" s="101" t="s">
        <v>1613</v>
      </c>
      <c r="D488" s="102" t="s">
        <v>1612</v>
      </c>
      <c r="E488" s="64">
        <v>243750</v>
      </c>
      <c r="F488" s="64">
        <v>243750</v>
      </c>
      <c r="G488" s="64"/>
      <c r="H488" s="64"/>
      <c r="HT488" s="141"/>
      <c r="HU488" s="141"/>
      <c r="HV488" s="141"/>
      <c r="HW488" s="141"/>
      <c r="HX488" s="141"/>
      <c r="HY488" s="141"/>
      <c r="HZ488" s="141"/>
      <c r="IA488" s="141"/>
      <c r="IB488" s="141"/>
      <c r="IC488" s="141"/>
      <c r="ID488" s="141"/>
      <c r="IE488" s="141"/>
      <c r="IF488" s="141"/>
      <c r="IG488" s="141"/>
      <c r="IH488" s="141"/>
      <c r="II488" s="141"/>
      <c r="IJ488" s="141"/>
    </row>
    <row r="489" spans="1:244" s="140" customFormat="1" ht="12.75" hidden="1">
      <c r="A489" s="101"/>
      <c r="B489" s="101"/>
      <c r="C489" s="101" t="s">
        <v>1714</v>
      </c>
      <c r="D489" s="102" t="s">
        <v>1715</v>
      </c>
      <c r="E489" s="64">
        <v>2975000</v>
      </c>
      <c r="F489" s="64">
        <v>2925000</v>
      </c>
      <c r="G489" s="64"/>
      <c r="H489" s="64"/>
      <c r="HT489" s="141"/>
      <c r="HU489" s="141"/>
      <c r="HV489" s="141"/>
      <c r="HW489" s="141"/>
      <c r="HX489" s="141"/>
      <c r="HY489" s="141"/>
      <c r="HZ489" s="141"/>
      <c r="IA489" s="141"/>
      <c r="IB489" s="141"/>
      <c r="IC489" s="141"/>
      <c r="ID489" s="141"/>
      <c r="IE489" s="141"/>
      <c r="IF489" s="141"/>
      <c r="IG489" s="141"/>
      <c r="IH489" s="141"/>
      <c r="II489" s="141"/>
      <c r="IJ489" s="141"/>
    </row>
    <row r="490" spans="1:244" s="140" customFormat="1" ht="12.75" hidden="1">
      <c r="A490" s="101"/>
      <c r="B490" s="101"/>
      <c r="C490" s="101" t="s">
        <v>1911</v>
      </c>
      <c r="D490" s="102" t="s">
        <v>1912</v>
      </c>
      <c r="E490" s="64">
        <v>240000</v>
      </c>
      <c r="F490" s="64">
        <v>2831400</v>
      </c>
      <c r="G490" s="64"/>
      <c r="H490" s="64"/>
      <c r="HT490" s="141"/>
      <c r="HU490" s="141"/>
      <c r="HV490" s="141"/>
      <c r="HW490" s="141"/>
      <c r="HX490" s="141"/>
      <c r="HY490" s="141"/>
      <c r="HZ490" s="141"/>
      <c r="IA490" s="141"/>
      <c r="IB490" s="141"/>
      <c r="IC490" s="141"/>
      <c r="ID490" s="141"/>
      <c r="IE490" s="141"/>
      <c r="IF490" s="141"/>
      <c r="IG490" s="141"/>
      <c r="IH490" s="141"/>
      <c r="II490" s="141"/>
      <c r="IJ490" s="141"/>
    </row>
    <row r="491" spans="1:244" s="140" customFormat="1" ht="12.75" hidden="1">
      <c r="A491" s="101"/>
      <c r="B491" s="101"/>
      <c r="C491" s="101" t="s">
        <v>1909</v>
      </c>
      <c r="D491" s="102" t="s">
        <v>1910</v>
      </c>
      <c r="E491" s="64">
        <v>257000</v>
      </c>
      <c r="F491" s="64">
        <v>250000</v>
      </c>
      <c r="G491" s="64"/>
      <c r="H491" s="64"/>
      <c r="HT491" s="141"/>
      <c r="HU491" s="141"/>
      <c r="HV491" s="141"/>
      <c r="HW491" s="141"/>
      <c r="HX491" s="141"/>
      <c r="HY491" s="141"/>
      <c r="HZ491" s="141"/>
      <c r="IA491" s="141"/>
      <c r="IB491" s="141"/>
      <c r="IC491" s="141"/>
      <c r="ID491" s="141"/>
      <c r="IE491" s="141"/>
      <c r="IF491" s="141"/>
      <c r="IG491" s="141"/>
      <c r="IH491" s="141"/>
      <c r="II491" s="141"/>
      <c r="IJ491" s="141"/>
    </row>
    <row r="492" spans="1:8" ht="12.75">
      <c r="A492" s="125" t="s">
        <v>325</v>
      </c>
      <c r="B492" s="125"/>
      <c r="C492" s="126" t="s">
        <v>326</v>
      </c>
      <c r="D492" s="127"/>
      <c r="E492" s="76">
        <f aca="true" t="shared" si="31" ref="E492:H493">SUM(E493)</f>
        <v>73070500</v>
      </c>
      <c r="F492" s="76">
        <f t="shared" si="31"/>
        <v>83541200</v>
      </c>
      <c r="G492" s="76">
        <f t="shared" si="31"/>
        <v>94946800</v>
      </c>
      <c r="H492" s="76">
        <f t="shared" si="31"/>
        <v>97795200</v>
      </c>
    </row>
    <row r="493" spans="1:244" s="183" customFormat="1" ht="12.75">
      <c r="A493" s="149" t="s">
        <v>327</v>
      </c>
      <c r="B493" s="149"/>
      <c r="C493" s="150" t="s">
        <v>328</v>
      </c>
      <c r="D493" s="151"/>
      <c r="E493" s="152">
        <f t="shared" si="31"/>
        <v>73070500</v>
      </c>
      <c r="F493" s="152">
        <f t="shared" si="31"/>
        <v>83541200</v>
      </c>
      <c r="G493" s="152">
        <f t="shared" si="31"/>
        <v>94946800</v>
      </c>
      <c r="H493" s="152">
        <f t="shared" si="31"/>
        <v>97795200</v>
      </c>
      <c r="IG493" s="110"/>
      <c r="IH493" s="110"/>
      <c r="II493" s="110"/>
      <c r="IJ493" s="110"/>
    </row>
    <row r="494" spans="1:244" s="183" customFormat="1" ht="12.75">
      <c r="A494" s="153" t="s">
        <v>329</v>
      </c>
      <c r="B494" s="153"/>
      <c r="C494" s="154" t="s">
        <v>330</v>
      </c>
      <c r="D494" s="155"/>
      <c r="E494" s="156">
        <f>SUM(E495,E497)</f>
        <v>73070500</v>
      </c>
      <c r="F494" s="156">
        <f>SUM(F495,F497)</f>
        <v>83541200</v>
      </c>
      <c r="G494" s="156">
        <f>SUM(G495,G497)</f>
        <v>94946800</v>
      </c>
      <c r="H494" s="156">
        <f>SUM(H495,H497)</f>
        <v>97795200</v>
      </c>
      <c r="IG494" s="110"/>
      <c r="IH494" s="110"/>
      <c r="II494" s="110"/>
      <c r="IJ494" s="110"/>
    </row>
    <row r="495" spans="1:244" s="184" customFormat="1" ht="22.5">
      <c r="A495" s="157" t="s">
        <v>331</v>
      </c>
      <c r="B495" s="157"/>
      <c r="C495" s="158" t="s">
        <v>332</v>
      </c>
      <c r="D495" s="159"/>
      <c r="E495" s="160">
        <f>SUM(E496)</f>
        <v>4981500</v>
      </c>
      <c r="F495" s="160">
        <f>SUM(F496)</f>
        <v>5410400</v>
      </c>
      <c r="G495" s="160">
        <f>SUM(G496)</f>
        <v>5876200</v>
      </c>
      <c r="H495" s="160">
        <f>SUM(H496)</f>
        <v>6052500</v>
      </c>
      <c r="IG495" s="110"/>
      <c r="IH495" s="110"/>
      <c r="II495" s="110"/>
      <c r="IJ495" s="110"/>
    </row>
    <row r="496" spans="1:244" s="21" customFormat="1" ht="18">
      <c r="A496" s="101" t="s">
        <v>333</v>
      </c>
      <c r="B496" s="101"/>
      <c r="C496" s="120" t="s">
        <v>334</v>
      </c>
      <c r="D496" s="142" t="s">
        <v>380</v>
      </c>
      <c r="E496" s="64">
        <v>4981500</v>
      </c>
      <c r="F496" s="64">
        <v>5410400</v>
      </c>
      <c r="G496" s="64">
        <v>5876200</v>
      </c>
      <c r="H496" s="64">
        <v>6052500</v>
      </c>
      <c r="HT496" s="110"/>
      <c r="HU496" s="110"/>
      <c r="HV496" s="110"/>
      <c r="HW496" s="110"/>
      <c r="HX496" s="110"/>
      <c r="HY496" s="110"/>
      <c r="HZ496" s="110"/>
      <c r="IA496" s="110"/>
      <c r="IB496" s="110"/>
      <c r="IC496" s="110"/>
      <c r="ID496" s="110"/>
      <c r="IE496" s="110"/>
      <c r="IF496" s="110"/>
      <c r="IG496" s="110"/>
      <c r="IH496" s="110"/>
      <c r="II496" s="110"/>
      <c r="IJ496" s="110"/>
    </row>
    <row r="497" spans="1:244" s="183" customFormat="1" ht="22.5" customHeight="1">
      <c r="A497" s="153" t="s">
        <v>335</v>
      </c>
      <c r="B497" s="153"/>
      <c r="C497" s="154" t="s">
        <v>336</v>
      </c>
      <c r="D497" s="155"/>
      <c r="E497" s="156">
        <f>SUM(E498+E503)</f>
        <v>68089000</v>
      </c>
      <c r="F497" s="156">
        <f>SUM(F498+F503)</f>
        <v>78130800</v>
      </c>
      <c r="G497" s="156">
        <f>SUM(G498+G503)</f>
        <v>89070600</v>
      </c>
      <c r="H497" s="156">
        <f>SUM(H498+H503)</f>
        <v>91742700</v>
      </c>
      <c r="IG497" s="110"/>
      <c r="IH497" s="110"/>
      <c r="II497" s="110"/>
      <c r="IJ497" s="110"/>
    </row>
    <row r="498" spans="1:244" s="183" customFormat="1" ht="12.75" customHeight="1">
      <c r="A498" s="153" t="s">
        <v>337</v>
      </c>
      <c r="B498" s="153"/>
      <c r="C498" s="154" t="s">
        <v>338</v>
      </c>
      <c r="D498" s="155"/>
      <c r="E498" s="156">
        <f>SUM(E499:E502)</f>
        <v>27879900</v>
      </c>
      <c r="F498" s="156">
        <f>SUM(F499:F502)</f>
        <v>29477100</v>
      </c>
      <c r="G498" s="156">
        <f>SUM(G499:G502)</f>
        <v>31155700</v>
      </c>
      <c r="H498" s="156">
        <f>SUM(H499:H502)</f>
        <v>32090200</v>
      </c>
      <c r="IG498" s="110"/>
      <c r="IH498" s="110"/>
      <c r="II498" s="110"/>
      <c r="IJ498" s="110"/>
    </row>
    <row r="499" spans="1:244" s="140" customFormat="1" ht="12.75" hidden="1">
      <c r="A499" s="101" t="s">
        <v>339</v>
      </c>
      <c r="B499" s="101"/>
      <c r="C499" s="120" t="s">
        <v>340</v>
      </c>
      <c r="D499" s="142" t="s">
        <v>380</v>
      </c>
      <c r="E499" s="64">
        <v>431800</v>
      </c>
      <c r="F499" s="64">
        <v>456600</v>
      </c>
      <c r="G499" s="64">
        <v>482600</v>
      </c>
      <c r="H499" s="64">
        <v>497000</v>
      </c>
      <c r="HT499" s="141"/>
      <c r="HU499" s="141"/>
      <c r="HV499" s="141"/>
      <c r="HW499" s="141"/>
      <c r="HX499" s="141"/>
      <c r="HY499" s="141"/>
      <c r="HZ499" s="141"/>
      <c r="IA499" s="141"/>
      <c r="IB499" s="141"/>
      <c r="IC499" s="141"/>
      <c r="ID499" s="141"/>
      <c r="IE499" s="141"/>
      <c r="IF499" s="141"/>
      <c r="IG499" s="141"/>
      <c r="IH499" s="141"/>
      <c r="II499" s="141"/>
      <c r="IJ499" s="141"/>
    </row>
    <row r="500" spans="1:244" s="140" customFormat="1" ht="12.75" hidden="1">
      <c r="A500" s="101" t="s">
        <v>341</v>
      </c>
      <c r="B500" s="101"/>
      <c r="C500" s="120" t="s">
        <v>342</v>
      </c>
      <c r="D500" s="142" t="s">
        <v>380</v>
      </c>
      <c r="E500" s="64">
        <v>27197700</v>
      </c>
      <c r="F500" s="64">
        <v>28755800</v>
      </c>
      <c r="G500" s="64">
        <v>30393300</v>
      </c>
      <c r="H500" s="64">
        <v>31305000</v>
      </c>
      <c r="HT500" s="141"/>
      <c r="HU500" s="141"/>
      <c r="HV500" s="141"/>
      <c r="HW500" s="141"/>
      <c r="HX500" s="141"/>
      <c r="HY500" s="141"/>
      <c r="HZ500" s="141"/>
      <c r="IA500" s="141"/>
      <c r="IB500" s="141"/>
      <c r="IC500" s="141"/>
      <c r="ID500" s="141"/>
      <c r="IE500" s="141"/>
      <c r="IF500" s="141"/>
      <c r="IG500" s="141"/>
      <c r="IH500" s="141"/>
      <c r="II500" s="141"/>
      <c r="IJ500" s="141"/>
    </row>
    <row r="501" spans="1:244" s="140" customFormat="1" ht="13.5" customHeight="1" hidden="1">
      <c r="A501" s="101" t="s">
        <v>343</v>
      </c>
      <c r="B501" s="101"/>
      <c r="C501" s="120" t="s">
        <v>1906</v>
      </c>
      <c r="D501" s="142" t="s">
        <v>380</v>
      </c>
      <c r="E501" s="64">
        <v>136700</v>
      </c>
      <c r="F501" s="64">
        <v>144500</v>
      </c>
      <c r="G501" s="64">
        <v>152700</v>
      </c>
      <c r="H501" s="64">
        <v>157200</v>
      </c>
      <c r="HT501" s="141"/>
      <c r="HU501" s="141"/>
      <c r="HV501" s="141"/>
      <c r="HW501" s="141"/>
      <c r="HX501" s="141"/>
      <c r="HY501" s="141"/>
      <c r="HZ501" s="141"/>
      <c r="IA501" s="141"/>
      <c r="IB501" s="141"/>
      <c r="IC501" s="141"/>
      <c r="ID501" s="141"/>
      <c r="IE501" s="141"/>
      <c r="IF501" s="141"/>
      <c r="IG501" s="141"/>
      <c r="IH501" s="141"/>
      <c r="II501" s="141"/>
      <c r="IJ501" s="141"/>
    </row>
    <row r="502" spans="1:244" s="140" customFormat="1" ht="12.75" hidden="1">
      <c r="A502" s="101" t="s">
        <v>345</v>
      </c>
      <c r="B502" s="101"/>
      <c r="C502" s="120" t="s">
        <v>346</v>
      </c>
      <c r="D502" s="142" t="s">
        <v>380</v>
      </c>
      <c r="E502" s="64">
        <v>113700</v>
      </c>
      <c r="F502" s="64">
        <v>120200</v>
      </c>
      <c r="G502" s="64">
        <v>127100</v>
      </c>
      <c r="H502" s="64">
        <v>131000</v>
      </c>
      <c r="HT502" s="141"/>
      <c r="HU502" s="141"/>
      <c r="HV502" s="141"/>
      <c r="HW502" s="141"/>
      <c r="HX502" s="141"/>
      <c r="HY502" s="141"/>
      <c r="HZ502" s="141"/>
      <c r="IA502" s="141"/>
      <c r="IB502" s="141"/>
      <c r="IC502" s="141"/>
      <c r="ID502" s="141"/>
      <c r="IE502" s="141"/>
      <c r="IF502" s="141"/>
      <c r="IG502" s="141"/>
      <c r="IH502" s="141"/>
      <c r="II502" s="141"/>
      <c r="IJ502" s="141"/>
    </row>
    <row r="503" spans="1:244" s="185" customFormat="1" ht="22.5">
      <c r="A503" s="177" t="s">
        <v>347</v>
      </c>
      <c r="B503" s="177"/>
      <c r="C503" s="178" t="s">
        <v>348</v>
      </c>
      <c r="D503" s="137"/>
      <c r="E503" s="179">
        <f>SUM(E504:E505)</f>
        <v>40209100</v>
      </c>
      <c r="F503" s="179">
        <f>SUM(F504:F505)</f>
        <v>48653700</v>
      </c>
      <c r="G503" s="179">
        <f>SUM(G504:G505)</f>
        <v>57914900</v>
      </c>
      <c r="H503" s="179">
        <f>SUM(H504:H505)</f>
        <v>59652500</v>
      </c>
      <c r="IG503" s="186"/>
      <c r="IH503" s="186"/>
      <c r="II503" s="186"/>
      <c r="IJ503" s="186"/>
    </row>
    <row r="504" spans="1:244" s="140" customFormat="1" ht="12.75">
      <c r="A504" s="101" t="s">
        <v>349</v>
      </c>
      <c r="B504" s="101"/>
      <c r="C504" s="120" t="s">
        <v>350</v>
      </c>
      <c r="D504" s="142" t="s">
        <v>380</v>
      </c>
      <c r="E504" s="64">
        <v>622800</v>
      </c>
      <c r="F504" s="64">
        <v>753600</v>
      </c>
      <c r="G504" s="64">
        <v>897000</v>
      </c>
      <c r="H504" s="64">
        <v>924000</v>
      </c>
      <c r="HT504" s="141"/>
      <c r="HU504" s="141"/>
      <c r="HV504" s="141"/>
      <c r="HW504" s="141"/>
      <c r="HX504" s="141"/>
      <c r="HY504" s="141"/>
      <c r="HZ504" s="141"/>
      <c r="IA504" s="141"/>
      <c r="IB504" s="141"/>
      <c r="IC504" s="141"/>
      <c r="ID504" s="141"/>
      <c r="IE504" s="141"/>
      <c r="IF504" s="141"/>
      <c r="IG504" s="141"/>
      <c r="IH504" s="141"/>
      <c r="II504" s="141"/>
      <c r="IJ504" s="141"/>
    </row>
    <row r="505" spans="1:244" s="140" customFormat="1" ht="12.75">
      <c r="A505" s="101" t="s">
        <v>351</v>
      </c>
      <c r="B505" s="101"/>
      <c r="C505" s="120" t="s">
        <v>352</v>
      </c>
      <c r="D505" s="142" t="s">
        <v>380</v>
      </c>
      <c r="E505" s="64">
        <v>39586300</v>
      </c>
      <c r="F505" s="64">
        <v>47900100</v>
      </c>
      <c r="G505" s="64">
        <v>57017900</v>
      </c>
      <c r="H505" s="64">
        <v>58728500</v>
      </c>
      <c r="HT505" s="141"/>
      <c r="HU505" s="141"/>
      <c r="HV505" s="141"/>
      <c r="HW505" s="141"/>
      <c r="HX505" s="141"/>
      <c r="HY505" s="141"/>
      <c r="HZ505" s="141"/>
      <c r="IA505" s="141"/>
      <c r="IB505" s="141"/>
      <c r="IC505" s="141"/>
      <c r="ID505" s="141"/>
      <c r="IE505" s="141"/>
      <c r="IF505" s="141"/>
      <c r="IG505" s="141"/>
      <c r="IH505" s="141"/>
      <c r="II505" s="141"/>
      <c r="IJ505" s="141"/>
    </row>
    <row r="506" spans="1:8" ht="17.25" customHeight="1">
      <c r="A506" s="125" t="s">
        <v>584</v>
      </c>
      <c r="B506" s="125"/>
      <c r="C506" s="126" t="s">
        <v>397</v>
      </c>
      <c r="D506" s="127"/>
      <c r="E506" s="76">
        <f>SUM(E507:E512)</f>
        <v>-40844120</v>
      </c>
      <c r="F506" s="76">
        <f>SUM(F507:F512)</f>
        <v>-42067200</v>
      </c>
      <c r="G506" s="76">
        <f>SUM(G507:G512)</f>
        <v>-43329800</v>
      </c>
      <c r="H506" s="76">
        <f>SUM(H507:H512)</f>
        <v>-44630000</v>
      </c>
    </row>
    <row r="507" spans="1:244" s="21" customFormat="1" ht="12.75">
      <c r="A507" s="101"/>
      <c r="B507" s="101"/>
      <c r="C507" s="120" t="s">
        <v>353</v>
      </c>
      <c r="D507" s="142"/>
      <c r="E507" s="64">
        <f>-E259</f>
        <v>-13448000</v>
      </c>
      <c r="F507" s="64">
        <f>-F259</f>
        <v>-13850000</v>
      </c>
      <c r="G507" s="64">
        <f>-G259</f>
        <v>-14266000</v>
      </c>
      <c r="H507" s="64">
        <f>-H259</f>
        <v>-14694000</v>
      </c>
      <c r="HT507" s="110"/>
      <c r="HU507" s="110"/>
      <c r="HV507" s="110"/>
      <c r="HW507" s="110"/>
      <c r="HX507" s="110"/>
      <c r="HY507" s="110"/>
      <c r="HZ507" s="110"/>
      <c r="IA507" s="110"/>
      <c r="IB507" s="110"/>
      <c r="IC507" s="110"/>
      <c r="ID507" s="110"/>
      <c r="IE507" s="110"/>
      <c r="IF507" s="110"/>
      <c r="IG507" s="110"/>
      <c r="IH507" s="110"/>
      <c r="II507" s="110"/>
      <c r="IJ507" s="110"/>
    </row>
    <row r="508" spans="1:244" s="21" customFormat="1" ht="12.75">
      <c r="A508" s="101"/>
      <c r="B508" s="101"/>
      <c r="C508" s="120" t="s">
        <v>355</v>
      </c>
      <c r="D508" s="142"/>
      <c r="E508" s="64">
        <f>-E275</f>
        <v>-197720</v>
      </c>
      <c r="F508" s="64">
        <f>-F275</f>
        <v>-204000</v>
      </c>
      <c r="G508" s="64">
        <f>-G275</f>
        <v>-210000</v>
      </c>
      <c r="H508" s="64">
        <f>-H275</f>
        <v>-216000</v>
      </c>
      <c r="HT508" s="110"/>
      <c r="HU508" s="110"/>
      <c r="HV508" s="110"/>
      <c r="HW508" s="110"/>
      <c r="HX508" s="110"/>
      <c r="HY508" s="110"/>
      <c r="HZ508" s="110"/>
      <c r="IA508" s="110"/>
      <c r="IB508" s="110"/>
      <c r="IC508" s="110"/>
      <c r="ID508" s="110"/>
      <c r="IE508" s="110"/>
      <c r="IF508" s="110"/>
      <c r="IG508" s="110"/>
      <c r="IH508" s="110"/>
      <c r="II508" s="110"/>
      <c r="IJ508" s="110"/>
    </row>
    <row r="509" spans="1:244" s="21" customFormat="1" ht="12.75">
      <c r="A509" s="101"/>
      <c r="B509" s="101"/>
      <c r="C509" s="120" t="s">
        <v>357</v>
      </c>
      <c r="D509" s="142"/>
      <c r="E509" s="64">
        <f>-E334</f>
        <v>-119000</v>
      </c>
      <c r="F509" s="64">
        <f>-F334</f>
        <v>-122400</v>
      </c>
      <c r="G509" s="64">
        <f>-G334</f>
        <v>-126200</v>
      </c>
      <c r="H509" s="64">
        <f>-H334</f>
        <v>-130000</v>
      </c>
      <c r="HT509" s="110"/>
      <c r="HU509" s="110"/>
      <c r="HV509" s="110"/>
      <c r="HW509" s="110"/>
      <c r="HX509" s="110"/>
      <c r="HY509" s="110"/>
      <c r="HZ509" s="110"/>
      <c r="IA509" s="110"/>
      <c r="IB509" s="110"/>
      <c r="IC509" s="110"/>
      <c r="ID509" s="110"/>
      <c r="IE509" s="110"/>
      <c r="IF509" s="110"/>
      <c r="IG509" s="110"/>
      <c r="IH509" s="110"/>
      <c r="II509" s="110"/>
      <c r="IJ509" s="110"/>
    </row>
    <row r="510" spans="1:244" s="21" customFormat="1" ht="12.75">
      <c r="A510" s="101"/>
      <c r="B510" s="101"/>
      <c r="C510" s="120" t="s">
        <v>359</v>
      </c>
      <c r="D510" s="142"/>
      <c r="E510" s="64">
        <f>-E347</f>
        <v>-18719200</v>
      </c>
      <c r="F510" s="64">
        <f>-F347</f>
        <v>-19280000</v>
      </c>
      <c r="G510" s="64">
        <f>-G347</f>
        <v>-19859200</v>
      </c>
      <c r="H510" s="64">
        <f>-H347</f>
        <v>-20454800</v>
      </c>
      <c r="HT510" s="110"/>
      <c r="HU510" s="110"/>
      <c r="HV510" s="110"/>
      <c r="HW510" s="110"/>
      <c r="HX510" s="110"/>
      <c r="HY510" s="110"/>
      <c r="HZ510" s="110"/>
      <c r="IA510" s="110"/>
      <c r="IB510" s="110"/>
      <c r="IC510" s="110"/>
      <c r="ID510" s="110"/>
      <c r="IE510" s="110"/>
      <c r="IF510" s="110"/>
      <c r="IG510" s="110"/>
      <c r="IH510" s="110"/>
      <c r="II510" s="110"/>
      <c r="IJ510" s="110"/>
    </row>
    <row r="511" spans="1:244" s="21" customFormat="1" ht="12.75">
      <c r="A511" s="101"/>
      <c r="B511" s="101"/>
      <c r="C511" s="120" t="s">
        <v>361</v>
      </c>
      <c r="D511" s="142"/>
      <c r="E511" s="64">
        <f>-E353</f>
        <v>-8080800</v>
      </c>
      <c r="F511" s="64">
        <f>-F353</f>
        <v>-8323200</v>
      </c>
      <c r="G511" s="64">
        <f>-G353</f>
        <v>-8572000</v>
      </c>
      <c r="H511" s="64">
        <f>-H353</f>
        <v>-8830000</v>
      </c>
      <c r="HT511" s="110"/>
      <c r="HU511" s="110"/>
      <c r="HV511" s="110"/>
      <c r="HW511" s="110"/>
      <c r="HX511" s="110"/>
      <c r="HY511" s="110"/>
      <c r="HZ511" s="110"/>
      <c r="IA511" s="110"/>
      <c r="IB511" s="110"/>
      <c r="IC511" s="110"/>
      <c r="ID511" s="110"/>
      <c r="IE511" s="110"/>
      <c r="IF511" s="110"/>
      <c r="IG511" s="110"/>
      <c r="IH511" s="110"/>
      <c r="II511" s="110"/>
      <c r="IJ511" s="110"/>
    </row>
    <row r="512" spans="1:244" s="21" customFormat="1" ht="12.75">
      <c r="A512" s="101"/>
      <c r="B512" s="101"/>
      <c r="C512" s="120" t="s">
        <v>363</v>
      </c>
      <c r="D512" s="142"/>
      <c r="E512" s="64">
        <f>-E359</f>
        <v>-279400</v>
      </c>
      <c r="F512" s="64">
        <f>-F359</f>
        <v>-287600</v>
      </c>
      <c r="G512" s="64">
        <f>-G359</f>
        <v>-296400</v>
      </c>
      <c r="H512" s="64">
        <f>-H359</f>
        <v>-305200</v>
      </c>
      <c r="HT512" s="110"/>
      <c r="HU512" s="110"/>
      <c r="HV512" s="110"/>
      <c r="HW512" s="110"/>
      <c r="HX512" s="110"/>
      <c r="HY512" s="110"/>
      <c r="HZ512" s="110"/>
      <c r="IA512" s="110"/>
      <c r="IB512" s="110"/>
      <c r="IC512" s="110"/>
      <c r="ID512" s="110"/>
      <c r="IE512" s="110"/>
      <c r="IF512" s="110"/>
      <c r="IG512" s="110"/>
      <c r="IH512" s="110"/>
      <c r="II512" s="110"/>
      <c r="IJ512" s="110"/>
    </row>
    <row r="513" spans="1:8" ht="17.25" customHeight="1">
      <c r="A513" s="125"/>
      <c r="B513" s="125"/>
      <c r="C513" s="126" t="s">
        <v>398</v>
      </c>
      <c r="D513" s="127"/>
      <c r="E513" s="76">
        <f>SUM(E514:E524)</f>
        <v>-11744500</v>
      </c>
      <c r="F513" s="76">
        <f>SUM(F514:F524)</f>
        <v>-12260000</v>
      </c>
      <c r="G513" s="76">
        <f>SUM(G514:G524)</f>
        <v>-12425000</v>
      </c>
      <c r="H513" s="76">
        <f>SUM(H514:H524)</f>
        <v>-12796000</v>
      </c>
    </row>
    <row r="514" spans="1:244" s="21" customFormat="1" ht="12.75">
      <c r="A514" s="101" t="s">
        <v>59</v>
      </c>
      <c r="B514" s="101"/>
      <c r="C514" s="120" t="s">
        <v>60</v>
      </c>
      <c r="D514" s="142" t="s">
        <v>87</v>
      </c>
      <c r="E514" s="64">
        <v>-3747900</v>
      </c>
      <c r="F514" s="64">
        <v>-3914100</v>
      </c>
      <c r="G514" s="64">
        <v>-4031040</v>
      </c>
      <c r="H514" s="64">
        <v>-4151460</v>
      </c>
      <c r="HT514" s="110"/>
      <c r="HU514" s="110"/>
      <c r="HV514" s="110"/>
      <c r="HW514" s="110"/>
      <c r="HX514" s="110"/>
      <c r="HY514" s="110"/>
      <c r="HZ514" s="110"/>
      <c r="IA514" s="110"/>
      <c r="IB514" s="110"/>
      <c r="IC514" s="110"/>
      <c r="ID514" s="110"/>
      <c r="IE514" s="110"/>
      <c r="IF514" s="110"/>
      <c r="IG514" s="110"/>
      <c r="IH514" s="110"/>
      <c r="II514" s="110"/>
      <c r="IJ514" s="110"/>
    </row>
    <row r="515" spans="1:244" s="21" customFormat="1" ht="12.75">
      <c r="A515" s="101" t="s">
        <v>61</v>
      </c>
      <c r="B515" s="101"/>
      <c r="C515" s="120" t="s">
        <v>62</v>
      </c>
      <c r="D515" s="142" t="s">
        <v>88</v>
      </c>
      <c r="E515" s="64">
        <v>-1561625</v>
      </c>
      <c r="F515" s="64">
        <v>-1630875</v>
      </c>
      <c r="G515" s="64">
        <v>-1679600</v>
      </c>
      <c r="H515" s="64">
        <v>-1729775</v>
      </c>
      <c r="HT515" s="110"/>
      <c r="HU515" s="110"/>
      <c r="HV515" s="110"/>
      <c r="HW515" s="110"/>
      <c r="HX515" s="110"/>
      <c r="HY515" s="110"/>
      <c r="HZ515" s="110"/>
      <c r="IA515" s="110"/>
      <c r="IB515" s="110"/>
      <c r="IC515" s="110"/>
      <c r="ID515" s="110"/>
      <c r="IE515" s="110"/>
      <c r="IF515" s="110"/>
      <c r="IG515" s="110"/>
      <c r="IH515" s="110"/>
      <c r="II515" s="110"/>
      <c r="IJ515" s="110"/>
    </row>
    <row r="516" spans="1:244" s="21" customFormat="1" ht="12.75">
      <c r="A516" s="101" t="s">
        <v>63</v>
      </c>
      <c r="B516" s="101"/>
      <c r="C516" s="120" t="s">
        <v>64</v>
      </c>
      <c r="D516" s="142" t="s">
        <v>89</v>
      </c>
      <c r="E516" s="64">
        <v>-936975</v>
      </c>
      <c r="F516" s="64">
        <v>-978525</v>
      </c>
      <c r="G516" s="64">
        <v>-1007760</v>
      </c>
      <c r="H516" s="64">
        <v>-1037865</v>
      </c>
      <c r="HT516" s="110"/>
      <c r="HU516" s="110"/>
      <c r="HV516" s="110"/>
      <c r="HW516" s="110"/>
      <c r="HX516" s="110"/>
      <c r="HY516" s="110"/>
      <c r="HZ516" s="110"/>
      <c r="IA516" s="110"/>
      <c r="IB516" s="110"/>
      <c r="IC516" s="110"/>
      <c r="ID516" s="110"/>
      <c r="IE516" s="110"/>
      <c r="IF516" s="110"/>
      <c r="IG516" s="110"/>
      <c r="IH516" s="110"/>
      <c r="II516" s="110"/>
      <c r="IJ516" s="110"/>
    </row>
    <row r="517" spans="1:244" s="21" customFormat="1" ht="12.75">
      <c r="A517" s="101" t="s">
        <v>528</v>
      </c>
      <c r="B517" s="101"/>
      <c r="C517" s="120" t="s">
        <v>529</v>
      </c>
      <c r="D517" s="142" t="s">
        <v>87</v>
      </c>
      <c r="E517" s="64">
        <v>-335400</v>
      </c>
      <c r="F517" s="64">
        <v>-351060</v>
      </c>
      <c r="G517" s="64">
        <v>-361920</v>
      </c>
      <c r="H517" s="64">
        <v>-372600</v>
      </c>
      <c r="HT517" s="110"/>
      <c r="HU517" s="110"/>
      <c r="HV517" s="110"/>
      <c r="HW517" s="110"/>
      <c r="HX517" s="110"/>
      <c r="HY517" s="110"/>
      <c r="HZ517" s="110"/>
      <c r="IA517" s="110"/>
      <c r="IB517" s="110"/>
      <c r="IC517" s="110"/>
      <c r="ID517" s="110"/>
      <c r="IE517" s="110"/>
      <c r="IF517" s="110"/>
      <c r="IG517" s="110"/>
      <c r="IH517" s="110"/>
      <c r="II517" s="110"/>
      <c r="IJ517" s="110"/>
    </row>
    <row r="518" spans="1:244" s="21" customFormat="1" ht="12.75">
      <c r="A518" s="101" t="s">
        <v>530</v>
      </c>
      <c r="B518" s="101"/>
      <c r="C518" s="120" t="s">
        <v>531</v>
      </c>
      <c r="D518" s="142" t="s">
        <v>88</v>
      </c>
      <c r="E518" s="64">
        <v>-139750</v>
      </c>
      <c r="F518" s="64">
        <v>-146275</v>
      </c>
      <c r="G518" s="64">
        <v>-150800</v>
      </c>
      <c r="H518" s="64">
        <v>-155250</v>
      </c>
      <c r="HT518" s="110"/>
      <c r="HU518" s="110"/>
      <c r="HV518" s="110"/>
      <c r="HW518" s="110"/>
      <c r="HX518" s="110"/>
      <c r="HY518" s="110"/>
      <c r="HZ518" s="110"/>
      <c r="IA518" s="110"/>
      <c r="IB518" s="110"/>
      <c r="IC518" s="110"/>
      <c r="ID518" s="110"/>
      <c r="IE518" s="110"/>
      <c r="IF518" s="110"/>
      <c r="IG518" s="110"/>
      <c r="IH518" s="110"/>
      <c r="II518" s="110"/>
      <c r="IJ518" s="110"/>
    </row>
    <row r="519" spans="1:244" s="21" customFormat="1" ht="12.75">
      <c r="A519" s="101" t="s">
        <v>532</v>
      </c>
      <c r="B519" s="101"/>
      <c r="C519" s="120" t="s">
        <v>533</v>
      </c>
      <c r="D519" s="142" t="s">
        <v>89</v>
      </c>
      <c r="E519" s="64">
        <v>-83850</v>
      </c>
      <c r="F519" s="64">
        <v>-87765</v>
      </c>
      <c r="G519" s="64">
        <v>-90480</v>
      </c>
      <c r="H519" s="64">
        <v>-93150</v>
      </c>
      <c r="HT519" s="110"/>
      <c r="HU519" s="110"/>
      <c r="HV519" s="110"/>
      <c r="HW519" s="110"/>
      <c r="HX519" s="110"/>
      <c r="HY519" s="110"/>
      <c r="HZ519" s="110"/>
      <c r="IA519" s="110"/>
      <c r="IB519" s="110"/>
      <c r="IC519" s="110"/>
      <c r="ID519" s="110"/>
      <c r="IE519" s="110"/>
      <c r="IF519" s="110"/>
      <c r="IG519" s="110"/>
      <c r="IH519" s="110"/>
      <c r="II519" s="110"/>
      <c r="IJ519" s="110"/>
    </row>
    <row r="520" spans="1:244" s="21" customFormat="1" ht="12.75">
      <c r="A520" s="101" t="s">
        <v>538</v>
      </c>
      <c r="B520" s="101"/>
      <c r="C520" s="120" t="s">
        <v>539</v>
      </c>
      <c r="D520" s="142" t="s">
        <v>87</v>
      </c>
      <c r="E520" s="64">
        <v>-1873140</v>
      </c>
      <c r="F520" s="64">
        <v>-1953840</v>
      </c>
      <c r="G520" s="64">
        <v>-1891500</v>
      </c>
      <c r="H520" s="64">
        <v>-1948080</v>
      </c>
      <c r="HT520" s="110"/>
      <c r="HU520" s="110"/>
      <c r="HV520" s="110"/>
      <c r="HW520" s="110"/>
      <c r="HX520" s="110"/>
      <c r="HY520" s="110"/>
      <c r="HZ520" s="110"/>
      <c r="IA520" s="110"/>
      <c r="IB520" s="110"/>
      <c r="IC520" s="110"/>
      <c r="ID520" s="110"/>
      <c r="IE520" s="110"/>
      <c r="IF520" s="110"/>
      <c r="IG520" s="110"/>
      <c r="IH520" s="110"/>
      <c r="II520" s="110"/>
      <c r="IJ520" s="110"/>
    </row>
    <row r="521" spans="1:244" s="21" customFormat="1" ht="12.75">
      <c r="A521" s="101" t="s">
        <v>540</v>
      </c>
      <c r="B521" s="101"/>
      <c r="C521" s="120" t="s">
        <v>541</v>
      </c>
      <c r="D521" s="142" t="s">
        <v>88</v>
      </c>
      <c r="E521" s="64">
        <v>-780475</v>
      </c>
      <c r="F521" s="64">
        <v>-814100</v>
      </c>
      <c r="G521" s="64">
        <v>-788125</v>
      </c>
      <c r="H521" s="64">
        <v>-811700</v>
      </c>
      <c r="HT521" s="110"/>
      <c r="HU521" s="110"/>
      <c r="HV521" s="110"/>
      <c r="HW521" s="110"/>
      <c r="HX521" s="110"/>
      <c r="HY521" s="110"/>
      <c r="HZ521" s="110"/>
      <c r="IA521" s="110"/>
      <c r="IB521" s="110"/>
      <c r="IC521" s="110"/>
      <c r="ID521" s="110"/>
      <c r="IE521" s="110"/>
      <c r="IF521" s="110"/>
      <c r="IG521" s="110"/>
      <c r="IH521" s="110"/>
      <c r="II521" s="110"/>
      <c r="IJ521" s="110"/>
    </row>
    <row r="522" spans="1:244" s="21" customFormat="1" ht="12.75">
      <c r="A522" s="101" t="s">
        <v>542</v>
      </c>
      <c r="B522" s="101"/>
      <c r="C522" s="120" t="s">
        <v>543</v>
      </c>
      <c r="D522" s="142" t="s">
        <v>89</v>
      </c>
      <c r="E522" s="64">
        <v>-468285</v>
      </c>
      <c r="F522" s="64">
        <v>-488460</v>
      </c>
      <c r="G522" s="64">
        <v>-472875</v>
      </c>
      <c r="H522" s="64">
        <v>-487020</v>
      </c>
      <c r="HT522" s="110"/>
      <c r="HU522" s="110"/>
      <c r="HV522" s="110"/>
      <c r="HW522" s="110"/>
      <c r="HX522" s="110"/>
      <c r="HY522" s="110"/>
      <c r="HZ522" s="110"/>
      <c r="IA522" s="110"/>
      <c r="IB522" s="110"/>
      <c r="IC522" s="110"/>
      <c r="ID522" s="110"/>
      <c r="IE522" s="110"/>
      <c r="IF522" s="110"/>
      <c r="IG522" s="110"/>
      <c r="IH522" s="110"/>
      <c r="II522" s="110"/>
      <c r="IJ522" s="110"/>
    </row>
    <row r="523" spans="1:244" s="21" customFormat="1" ht="18">
      <c r="A523" s="101" t="s">
        <v>552</v>
      </c>
      <c r="B523" s="101"/>
      <c r="C523" s="120" t="s">
        <v>1436</v>
      </c>
      <c r="D523" s="142" t="s">
        <v>87</v>
      </c>
      <c r="E523" s="64">
        <v>-257100</v>
      </c>
      <c r="F523" s="64">
        <v>-268000</v>
      </c>
      <c r="G523" s="64">
        <v>-275900</v>
      </c>
      <c r="H523" s="64">
        <v>-284100</v>
      </c>
      <c r="HT523" s="110"/>
      <c r="HU523" s="110"/>
      <c r="HV523" s="110"/>
      <c r="HW523" s="110"/>
      <c r="HX523" s="110"/>
      <c r="HY523" s="110"/>
      <c r="HZ523" s="110"/>
      <c r="IA523" s="110"/>
      <c r="IB523" s="110"/>
      <c r="IC523" s="110"/>
      <c r="ID523" s="110"/>
      <c r="IE523" s="110"/>
      <c r="IF523" s="110"/>
      <c r="IG523" s="110"/>
      <c r="IH523" s="110"/>
      <c r="II523" s="110"/>
      <c r="IJ523" s="110"/>
    </row>
    <row r="524" spans="1:244" s="21" customFormat="1" ht="12.75">
      <c r="A524" s="101" t="s">
        <v>1037</v>
      </c>
      <c r="B524" s="101"/>
      <c r="C524" s="120" t="s">
        <v>1138</v>
      </c>
      <c r="D524" s="142" t="s">
        <v>145</v>
      </c>
      <c r="E524" s="64">
        <v>-1560000</v>
      </c>
      <c r="F524" s="64">
        <v>-1627000</v>
      </c>
      <c r="G524" s="64">
        <v>-1675000</v>
      </c>
      <c r="H524" s="64">
        <v>-1725000</v>
      </c>
      <c r="HT524" s="110"/>
      <c r="HU524" s="110"/>
      <c r="HV524" s="110"/>
      <c r="HW524" s="110"/>
      <c r="HX524" s="110"/>
      <c r="HY524" s="110"/>
      <c r="HZ524" s="110"/>
      <c r="IA524" s="110"/>
      <c r="IB524" s="110"/>
      <c r="IC524" s="110"/>
      <c r="ID524" s="110"/>
      <c r="IE524" s="110"/>
      <c r="IF524" s="110"/>
      <c r="IG524" s="110"/>
      <c r="IH524" s="110"/>
      <c r="II524" s="110"/>
      <c r="IJ524" s="110"/>
    </row>
    <row r="525" spans="1:244" s="21" customFormat="1" ht="12.75">
      <c r="A525" s="101"/>
      <c r="B525" s="101"/>
      <c r="C525" s="161" t="s">
        <v>1391</v>
      </c>
      <c r="D525" s="142"/>
      <c r="E525" s="76">
        <f>E506+E513</f>
        <v>-52588620</v>
      </c>
      <c r="F525" s="76">
        <f>F506+F513</f>
        <v>-54327200</v>
      </c>
      <c r="G525" s="76">
        <f>G506+G513</f>
        <v>-55754800</v>
      </c>
      <c r="H525" s="76">
        <f>H506+H513</f>
        <v>-57426000</v>
      </c>
      <c r="HT525" s="110"/>
      <c r="HU525" s="110"/>
      <c r="HV525" s="110"/>
      <c r="HW525" s="110"/>
      <c r="HX525" s="110"/>
      <c r="HY525" s="110"/>
      <c r="HZ525" s="110"/>
      <c r="IA525" s="110"/>
      <c r="IB525" s="110"/>
      <c r="IC525" s="110"/>
      <c r="ID525" s="110"/>
      <c r="IE525" s="110"/>
      <c r="IF525" s="110"/>
      <c r="IG525" s="110"/>
      <c r="IH525" s="110"/>
      <c r="II525" s="110"/>
      <c r="IJ525" s="110"/>
    </row>
    <row r="526" spans="1:8" ht="12.75">
      <c r="A526" s="125"/>
      <c r="B526" s="125"/>
      <c r="C526" s="126" t="s">
        <v>84</v>
      </c>
      <c r="D526" s="127"/>
      <c r="E526" s="76">
        <f>SUM(E2+E449+E492+E506+E513)</f>
        <v>700000000</v>
      </c>
      <c r="F526" s="76">
        <f>SUM(F2+F449+F492+F506+F513)</f>
        <v>713400000</v>
      </c>
      <c r="G526" s="76">
        <f>SUM(G2+G449+G492+G506+G513)</f>
        <v>706000000</v>
      </c>
      <c r="H526" s="76">
        <f>SUM(H2+H449+H492+H506+H513)</f>
        <v>726000000</v>
      </c>
    </row>
    <row r="527" spans="1:244" s="34" customFormat="1" ht="15">
      <c r="A527" s="162"/>
      <c r="B527" s="162"/>
      <c r="C527" s="163"/>
      <c r="D527" s="164"/>
      <c r="E527" s="165"/>
      <c r="F527" s="165"/>
      <c r="G527" s="165"/>
      <c r="H527" s="165"/>
      <c r="HT527" s="110"/>
      <c r="HU527" s="110"/>
      <c r="HV527" s="110"/>
      <c r="HW527" s="110"/>
      <c r="HX527" s="110"/>
      <c r="HY527" s="110"/>
      <c r="HZ527" s="110"/>
      <c r="IA527" s="110"/>
      <c r="IB527" s="110"/>
      <c r="IC527" s="110"/>
      <c r="ID527" s="110"/>
      <c r="IE527" s="110"/>
      <c r="IF527" s="110"/>
      <c r="IG527" s="110"/>
      <c r="IH527" s="110"/>
      <c r="II527" s="110"/>
      <c r="IJ527" s="110"/>
    </row>
    <row r="529" spans="5:8" ht="12.75">
      <c r="E529" s="180"/>
      <c r="F529" s="180"/>
      <c r="G529" s="180"/>
      <c r="H529" s="180"/>
    </row>
    <row r="533" spans="5:8" ht="12.75">
      <c r="E533" s="180"/>
      <c r="F533" s="180"/>
      <c r="G533" s="180"/>
      <c r="H533" s="180"/>
    </row>
    <row r="537" spans="1:245" s="111" customFormat="1" ht="12.75">
      <c r="A537" s="146"/>
      <c r="B537" s="146"/>
      <c r="C537" s="166"/>
      <c r="D537" s="166"/>
      <c r="E537" s="180"/>
      <c r="F537" s="180"/>
      <c r="G537" s="180"/>
      <c r="H537" s="180"/>
      <c r="HT537" s="110"/>
      <c r="HU537" s="110"/>
      <c r="HV537" s="110"/>
      <c r="HW537" s="110"/>
      <c r="HX537" s="110"/>
      <c r="HY537" s="110"/>
      <c r="HZ537" s="110"/>
      <c r="IA537" s="110"/>
      <c r="IB537" s="110"/>
      <c r="IC537" s="110"/>
      <c r="ID537" s="110"/>
      <c r="IE537" s="110"/>
      <c r="IF537" s="110"/>
      <c r="IG537" s="110"/>
      <c r="IH537" s="110"/>
      <c r="II537" s="110"/>
      <c r="IJ537" s="110"/>
      <c r="IK537" s="110"/>
    </row>
  </sheetData>
  <sheetProtection/>
  <printOptions horizontalCentered="1"/>
  <pageMargins left="0.4330708661417323" right="0.2362204724409449" top="0.8661417322834646" bottom="0.37" header="0.31496062992125984" footer="0.15748031496062992"/>
  <pageSetup fitToHeight="0" horizontalDpi="600" verticalDpi="600" orientation="landscape" paperSize="9" r:id="rId1"/>
  <headerFooter alignWithMargins="0">
    <oddHeader>&amp;CPREFEITURA MUNICIPAL DE SANTA MARIA&amp;12
&amp;10SECRETARIA DE MUNICÍPIO DAS FINANÇAS
LDO 2019</oddHeader>
  </headerFooter>
  <colBreaks count="2" manualBreakCount="2">
    <brk id="166" max="65535" man="1"/>
    <brk id="206" max="8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L25" sqref="L25"/>
    </sheetView>
  </sheetViews>
  <sheetFormatPr defaultColWidth="11.7109375" defaultRowHeight="12.75"/>
  <cols>
    <col min="1" max="1" width="34.00390625" style="1" customWidth="1"/>
    <col min="2" max="8" width="12.421875" style="1" customWidth="1"/>
    <col min="9" max="16384" width="11.7109375" style="1" customWidth="1"/>
  </cols>
  <sheetData>
    <row r="1" spans="1:8" s="2" customFormat="1" ht="15.75">
      <c r="A1" s="217" t="s">
        <v>399</v>
      </c>
      <c r="B1" s="218" t="s">
        <v>1750</v>
      </c>
      <c r="C1" s="218"/>
      <c r="D1" s="218"/>
      <c r="E1" s="218" t="s">
        <v>400</v>
      </c>
      <c r="F1" s="218"/>
      <c r="G1" s="218"/>
      <c r="H1" s="218"/>
    </row>
    <row r="2" spans="1:8" s="2" customFormat="1" ht="15.75">
      <c r="A2" s="217"/>
      <c r="B2" s="3">
        <v>2015</v>
      </c>
      <c r="C2" s="3">
        <v>2016</v>
      </c>
      <c r="D2" s="3">
        <v>2017</v>
      </c>
      <c r="E2" s="3">
        <v>2018</v>
      </c>
      <c r="F2" s="3">
        <v>2019</v>
      </c>
      <c r="G2" s="3">
        <v>2020</v>
      </c>
      <c r="H2" s="3">
        <v>2021</v>
      </c>
    </row>
    <row r="3" spans="1:8" s="7" customFormat="1" ht="15" customHeight="1">
      <c r="A3" s="4" t="s">
        <v>401</v>
      </c>
      <c r="B3" s="6">
        <f aca="true" t="shared" si="0" ref="B3:G3">SUM(B4:B10)</f>
        <v>534057420.61</v>
      </c>
      <c r="C3" s="6">
        <f t="shared" si="0"/>
        <v>591717225.31</v>
      </c>
      <c r="D3" s="6">
        <f t="shared" si="0"/>
        <v>627569450.6430001</v>
      </c>
      <c r="E3" s="6">
        <f t="shared" si="0"/>
        <v>623149920</v>
      </c>
      <c r="F3" s="6">
        <f t="shared" si="0"/>
        <v>643719550</v>
      </c>
      <c r="G3" s="6">
        <f t="shared" si="0"/>
        <v>664028000</v>
      </c>
      <c r="H3" s="6">
        <f>SUM(H4:H10)</f>
        <v>682849800</v>
      </c>
    </row>
    <row r="4" spans="1:8" ht="15" customHeight="1">
      <c r="A4" s="8" t="s">
        <v>2672</v>
      </c>
      <c r="B4" s="9">
        <f>'Receita LOA ATÉ 2017'!D3</f>
        <v>137203095.87</v>
      </c>
      <c r="C4" s="9">
        <f>'Receita LOA ATÉ 2017'!E3</f>
        <v>150081748.84</v>
      </c>
      <c r="D4" s="9">
        <f>'Receita LOA ATÉ 2017'!F3</f>
        <v>168949435.11999997</v>
      </c>
      <c r="E4" s="9">
        <f>'Receita LOA 2018 A 2020'!E3</f>
        <v>198713770</v>
      </c>
      <c r="F4" s="9">
        <f>'Receita LOA 2018 A 2020'!F3</f>
        <v>204690950</v>
      </c>
      <c r="G4" s="9">
        <f>'Receita LOA 2018 A 2020'!G3</f>
        <v>210825000</v>
      </c>
      <c r="H4" s="9">
        <f>'Receita LOA 2018 A 2020'!H3</f>
        <v>216934700</v>
      </c>
    </row>
    <row r="5" spans="1:8" ht="15" customHeight="1">
      <c r="A5" s="8" t="s">
        <v>402</v>
      </c>
      <c r="B5" s="9">
        <f>'Receita LOA ATÉ 2017'!D72</f>
        <v>35699720.05</v>
      </c>
      <c r="C5" s="9">
        <f>'Receita LOA ATÉ 2017'!E72</f>
        <v>39093432.68</v>
      </c>
      <c r="D5" s="9">
        <f>'Receita LOA ATÉ 2017'!F72</f>
        <v>41305373.1</v>
      </c>
      <c r="E5" s="9">
        <f>'Receita LOA 2018 A 2020'!E118</f>
        <v>40383900</v>
      </c>
      <c r="F5" s="9">
        <f>'Receita LOA 2018 A 2020'!F118</f>
        <v>42252000</v>
      </c>
      <c r="G5" s="9">
        <f>'Receita LOA 2018 A 2020'!G118</f>
        <v>44200300</v>
      </c>
      <c r="H5" s="9">
        <f>'Receita LOA 2018 A 2020'!H118</f>
        <v>45525000</v>
      </c>
    </row>
    <row r="6" spans="1:8" ht="15" customHeight="1">
      <c r="A6" s="8" t="s">
        <v>403</v>
      </c>
      <c r="B6" s="9">
        <f>'Receita LOA ATÉ 2017'!D103</f>
        <v>50451377.43000001</v>
      </c>
      <c r="C6" s="9">
        <f>'Receita LOA ATÉ 2017'!E103</f>
        <v>56906569.190000005</v>
      </c>
      <c r="D6" s="9">
        <f>'Receita LOA ATÉ 2017'!F103</f>
        <v>56157122.07000001</v>
      </c>
      <c r="E6" s="9">
        <f>'Receita LOA 2018 A 2020'!E152</f>
        <v>28501050</v>
      </c>
      <c r="F6" s="9">
        <f>'Receita LOA 2018 A 2020'!F152</f>
        <v>29170000</v>
      </c>
      <c r="G6" s="9">
        <f>'Receita LOA 2018 A 2020'!G152</f>
        <v>30404900</v>
      </c>
      <c r="H6" s="9">
        <f>'Receita LOA 2018 A 2020'!H152</f>
        <v>31313600</v>
      </c>
    </row>
    <row r="7" spans="1:8" ht="15" customHeight="1">
      <c r="A7" s="8" t="s">
        <v>404</v>
      </c>
      <c r="B7" s="10">
        <f>'[1]Receita LDO 2017'!F304</f>
        <v>0</v>
      </c>
      <c r="C7" s="10">
        <f>'[1]Receita LDO 2017'!G304</f>
        <v>0</v>
      </c>
      <c r="D7" s="10">
        <f>'[1]Receita LDO 2017'!H304</f>
        <v>0</v>
      </c>
      <c r="E7" s="10">
        <f>'[1]Receita LDO 2017'!I304</f>
        <v>0</v>
      </c>
      <c r="F7" s="10">
        <f>'[1]Receita LDO 2017'!H304</f>
        <v>0</v>
      </c>
      <c r="G7" s="10"/>
      <c r="H7" s="10"/>
    </row>
    <row r="8" spans="1:8" ht="15" customHeight="1">
      <c r="A8" s="8" t="s">
        <v>405</v>
      </c>
      <c r="B8" s="9">
        <f>'Receita LOA ATÉ 2017'!D281</f>
        <v>4517273.92</v>
      </c>
      <c r="C8" s="9">
        <f>'Receita LOA ATÉ 2017'!E281</f>
        <v>3289851.31</v>
      </c>
      <c r="D8" s="9">
        <f>'Receita LOA ATÉ 2017'!F281</f>
        <v>3433705.2</v>
      </c>
      <c r="E8" s="9">
        <f>'Receita LOA 2018 A 2020'!E239</f>
        <v>3700400</v>
      </c>
      <c r="F8" s="9">
        <f>'Receita LOA 2018 A 2020'!F239</f>
        <v>3550400</v>
      </c>
      <c r="G8" s="9">
        <f>'Receita LOA 2018 A 2020'!G239</f>
        <v>3656400</v>
      </c>
      <c r="H8" s="9">
        <f>'Receita LOA 2018 A 2020'!H239</f>
        <v>3766400</v>
      </c>
    </row>
    <row r="9" spans="1:8" ht="15" customHeight="1">
      <c r="A9" s="8" t="s">
        <v>406</v>
      </c>
      <c r="B9" s="9">
        <f>'Receita LOA ATÉ 2017'!D288</f>
        <v>282457276.74</v>
      </c>
      <c r="C9" s="9">
        <f>'Receita LOA ATÉ 2017'!E288</f>
        <v>316420350.9</v>
      </c>
      <c r="D9" s="9">
        <f>'Receita LOA ATÉ 2017'!F288</f>
        <v>323479632.6700001</v>
      </c>
      <c r="E9" s="9">
        <f>'Receita LOA 2018 A 2020'!E250</f>
        <v>339938100</v>
      </c>
      <c r="F9" s="9">
        <f>'Receita LOA 2018 A 2020'!F250</f>
        <v>352113100</v>
      </c>
      <c r="G9" s="9">
        <f>'Receita LOA 2018 A 2020'!G250</f>
        <v>362511200</v>
      </c>
      <c r="H9" s="9">
        <f>'Receita LOA 2018 A 2020'!H250</f>
        <v>372533700</v>
      </c>
    </row>
    <row r="10" spans="1:8" ht="15" customHeight="1">
      <c r="A10" s="8" t="s">
        <v>41</v>
      </c>
      <c r="B10" s="9">
        <f>'Receita LOA ATÉ 2017'!D444</f>
        <v>23728676.6</v>
      </c>
      <c r="C10" s="9">
        <f>'Receita LOA ATÉ 2017'!E444</f>
        <v>25925272.389999997</v>
      </c>
      <c r="D10" s="9">
        <f>'Receita LOA ATÉ 2017'!F444</f>
        <v>34244182.482999995</v>
      </c>
      <c r="E10" s="9">
        <f>'Receita LOA 2018 A 2020'!E398</f>
        <v>11912700</v>
      </c>
      <c r="F10" s="9">
        <f>'Receita LOA 2018 A 2020'!F398</f>
        <v>11943100</v>
      </c>
      <c r="G10" s="9">
        <f>'Receita LOA 2018 A 2020'!G398</f>
        <v>12430200</v>
      </c>
      <c r="H10" s="9">
        <f>'Receita LOA 2018 A 2020'!H398</f>
        <v>12776400</v>
      </c>
    </row>
    <row r="11" spans="1:8" s="7" customFormat="1" ht="15" customHeight="1">
      <c r="A11" s="4" t="s">
        <v>407</v>
      </c>
      <c r="B11" s="6">
        <f>SUM(B12:B16)</f>
        <v>9709764.49</v>
      </c>
      <c r="C11" s="6">
        <f>SUM(C12:C16)</f>
        <v>9966446.15</v>
      </c>
      <c r="D11" s="6">
        <f>SUM(D12:D16)</f>
        <v>7791563.08</v>
      </c>
      <c r="E11" s="6">
        <f>SUM(E12:E15)</f>
        <v>56368200</v>
      </c>
      <c r="F11" s="6">
        <f>SUM(F12:F15)</f>
        <v>40466450</v>
      </c>
      <c r="G11" s="6">
        <f>SUM(G12:G15)</f>
        <v>2780000</v>
      </c>
      <c r="H11" s="6">
        <f>SUM(H12:H15)</f>
        <v>2781000</v>
      </c>
    </row>
    <row r="12" spans="1:8" ht="15" customHeight="1">
      <c r="A12" s="8" t="s">
        <v>408</v>
      </c>
      <c r="B12" s="9">
        <f>'Receita LOA ATÉ 2017'!D605</f>
        <v>1514988.68</v>
      </c>
      <c r="C12" s="9">
        <f>'Receita LOA ATÉ 2017'!E605</f>
        <v>5051581.95</v>
      </c>
      <c r="D12" s="9">
        <f>'Receita LOA ATÉ 2017'!F605</f>
        <v>4391904.61</v>
      </c>
      <c r="E12" s="9">
        <f>'Receita LOA 2018 A 2020'!E450</f>
        <v>11600000</v>
      </c>
      <c r="F12" s="10">
        <f>'Receita LOA 2018 A 2020'!F450</f>
        <v>0</v>
      </c>
      <c r="G12" s="10">
        <f>'Receita LOA 2018 A 2020'!G450</f>
        <v>0</v>
      </c>
      <c r="H12" s="10">
        <f>'Receita LOA 2018 A 2020'!H450</f>
        <v>0</v>
      </c>
    </row>
    <row r="13" spans="1:8" ht="15" customHeight="1">
      <c r="A13" s="8" t="s">
        <v>409</v>
      </c>
      <c r="B13" s="9">
        <f>'Receita LOA ATÉ 2017'!D612</f>
        <v>861784.86</v>
      </c>
      <c r="C13" s="9">
        <f>'Receita LOA ATÉ 2017'!E612</f>
        <v>597155.13</v>
      </c>
      <c r="D13" s="9">
        <f>'Receita LOA ATÉ 2017'!F612</f>
        <v>583990.42</v>
      </c>
      <c r="E13" s="9">
        <f>'Receita LOA 2018 A 2020'!E456</f>
        <v>3160000</v>
      </c>
      <c r="F13" s="9">
        <f>'Receita LOA 2018 A 2020'!F456</f>
        <v>2124300</v>
      </c>
      <c r="G13" s="9">
        <f>'Receita LOA 2018 A 2020'!G456</f>
        <v>2240000</v>
      </c>
      <c r="H13" s="9">
        <f>'Receita LOA 2018 A 2020'!H456</f>
        <v>2240000</v>
      </c>
    </row>
    <row r="14" spans="1:8" ht="15" customHeight="1">
      <c r="A14" s="8" t="s">
        <v>410</v>
      </c>
      <c r="B14" s="9">
        <f>'Receita LOA ATÉ 2017'!D625</f>
        <v>32686.75</v>
      </c>
      <c r="C14" s="9">
        <f>'Receita LOA ATÉ 2017'!E625</f>
        <v>33527.61</v>
      </c>
      <c r="D14" s="9">
        <f>'Receita LOA ATÉ 2017'!F625</f>
        <v>20791.99</v>
      </c>
      <c r="E14" s="9">
        <f>'Receita LOA 2018 A 2020'!E463</f>
        <v>37000</v>
      </c>
      <c r="F14" s="9">
        <f>'Receita LOA 2018 A 2020'!F463</f>
        <v>38000</v>
      </c>
      <c r="G14" s="9">
        <f>'Receita LOA 2018 A 2020'!G463</f>
        <v>40000</v>
      </c>
      <c r="H14" s="9">
        <f>'Receita LOA 2018 A 2020'!H463</f>
        <v>41000</v>
      </c>
    </row>
    <row r="15" spans="1:8" ht="15" customHeight="1">
      <c r="A15" s="8" t="s">
        <v>411</v>
      </c>
      <c r="B15" s="10">
        <f>'Receita LOA ATÉ 2017'!D628</f>
        <v>7297935.95</v>
      </c>
      <c r="C15" s="10">
        <f>'Receita LOA ATÉ 2017'!E628</f>
        <v>4282265.83</v>
      </c>
      <c r="D15" s="10">
        <f>'Receita LOA ATÉ 2017'!F628</f>
        <v>2792795.9899999998</v>
      </c>
      <c r="E15" s="10">
        <f>'Receita LOA 2018 A 2020'!E468</f>
        <v>41571200</v>
      </c>
      <c r="F15" s="10">
        <f>'Receita LOA 2018 A 2020'!F468</f>
        <v>38304150</v>
      </c>
      <c r="G15" s="10">
        <f>'Receita LOA 2018 A 2020'!G468</f>
        <v>500000</v>
      </c>
      <c r="H15" s="10">
        <f>'Receita LOA 2018 A 2020'!H468</f>
        <v>500000</v>
      </c>
    </row>
    <row r="16" spans="1:8" ht="15" customHeight="1">
      <c r="A16" s="8" t="s">
        <v>412</v>
      </c>
      <c r="B16" s="10">
        <f>'Receita LOA ATÉ 2017'!D665</f>
        <v>2368.25</v>
      </c>
      <c r="C16" s="10">
        <f>'Receita LOA ATÉ 2017'!E665</f>
        <v>1915.63</v>
      </c>
      <c r="D16" s="10">
        <f>'Receita LOA ATÉ 2017'!F665</f>
        <v>2080.07</v>
      </c>
      <c r="E16" s="10">
        <v>0</v>
      </c>
      <c r="F16" s="10">
        <v>0</v>
      </c>
      <c r="G16" s="10">
        <v>0</v>
      </c>
      <c r="H16" s="10">
        <v>0</v>
      </c>
    </row>
    <row r="17" spans="1:8" s="7" customFormat="1" ht="15" customHeight="1">
      <c r="A17" s="4" t="s">
        <v>1706</v>
      </c>
      <c r="B17" s="6">
        <f>'Receita LOA ATÉ 2017'!D667</f>
        <v>52015214.010000005</v>
      </c>
      <c r="C17" s="6">
        <f>'Receita LOA ATÉ 2017'!E667</f>
        <v>61396638.519999996</v>
      </c>
      <c r="D17" s="6">
        <f>'Receita LOA ATÉ 2017'!F667</f>
        <v>70771348.38</v>
      </c>
      <c r="E17" s="6">
        <f>'Receita LOA 2018 A 2020'!E492</f>
        <v>73070500</v>
      </c>
      <c r="F17" s="6">
        <f>'Receita LOA 2018 A 2020'!F492</f>
        <v>83541200</v>
      </c>
      <c r="G17" s="6">
        <f>'Receita LOA 2018 A 2020'!G492</f>
        <v>94946800</v>
      </c>
      <c r="H17" s="6">
        <f>'Receita LOA 2018 A 2020'!H492</f>
        <v>97795200</v>
      </c>
    </row>
    <row r="18" spans="1:8" s="7" customFormat="1" ht="15" customHeight="1">
      <c r="A18" s="4" t="s">
        <v>1707</v>
      </c>
      <c r="B18" s="6">
        <f>'Receita LOA ATÉ 2017'!D953-B19</f>
        <v>-21009882.50999999</v>
      </c>
      <c r="C18" s="6">
        <f>'Receita LOA ATÉ 2017'!E953-C19</f>
        <v>-19824126.879999995</v>
      </c>
      <c r="D18" s="6">
        <f>'Receita LOA ATÉ 2017'!F953-D19</f>
        <v>-23915711.64</v>
      </c>
      <c r="E18" s="6">
        <f>'Receita LOA 2018 A 2020'!E513</f>
        <v>-11744500</v>
      </c>
      <c r="F18" s="6">
        <f>'Receita LOA 2018 A 2020'!F513</f>
        <v>-12260000</v>
      </c>
      <c r="G18" s="6">
        <f>'Receita LOA 2018 A 2020'!G513</f>
        <v>-12425000</v>
      </c>
      <c r="H18" s="6">
        <f>'Receita LOA 2018 A 2020'!H513</f>
        <v>-12796000</v>
      </c>
    </row>
    <row r="19" spans="1:8" s="7" customFormat="1" ht="15" customHeight="1">
      <c r="A19" s="4" t="s">
        <v>416</v>
      </c>
      <c r="B19" s="6">
        <f>'Receita LOA ATÉ 2017'!D681</f>
        <v>-34545594.09</v>
      </c>
      <c r="C19" s="6">
        <f>'Receita LOA ATÉ 2017'!E681</f>
        <v>-37710848.76</v>
      </c>
      <c r="D19" s="6">
        <f>'Receita LOA ATÉ 2017'!F681</f>
        <v>-38290443.61</v>
      </c>
      <c r="E19" s="6">
        <f>'Receita LOA 2018 A 2020'!E506</f>
        <v>-40844120</v>
      </c>
      <c r="F19" s="6">
        <f>'Receita LOA 2018 A 2020'!F506</f>
        <v>-42067200</v>
      </c>
      <c r="G19" s="6">
        <f>'Receita LOA 2018 A 2020'!G506</f>
        <v>-43329800</v>
      </c>
      <c r="H19" s="6">
        <f>'Receita LOA 2018 A 2020'!H506</f>
        <v>-44630000</v>
      </c>
    </row>
    <row r="20" spans="1:8" s="7" customFormat="1" ht="15" customHeight="1">
      <c r="A20" s="4" t="s">
        <v>413</v>
      </c>
      <c r="B20" s="5">
        <f aca="true" t="shared" si="1" ref="B20:G20">B3+B11+B17+B18+B19</f>
        <v>540226922.51</v>
      </c>
      <c r="C20" s="5">
        <f t="shared" si="1"/>
        <v>605545334.3399999</v>
      </c>
      <c r="D20" s="5">
        <f t="shared" si="1"/>
        <v>643926206.8530002</v>
      </c>
      <c r="E20" s="5">
        <f t="shared" si="1"/>
        <v>700000000</v>
      </c>
      <c r="F20" s="5">
        <f t="shared" si="1"/>
        <v>713400000</v>
      </c>
      <c r="G20" s="5">
        <f t="shared" si="1"/>
        <v>706000000</v>
      </c>
      <c r="H20" s="5">
        <f>H3+H11+H17+H18+H19</f>
        <v>726000000</v>
      </c>
    </row>
    <row r="21" spans="1:8" ht="12.75">
      <c r="A21" s="11"/>
      <c r="B21" s="12"/>
      <c r="C21" s="12"/>
      <c r="D21" s="12"/>
      <c r="E21" s="12"/>
      <c r="F21" s="12"/>
      <c r="G21" s="12"/>
      <c r="H21" s="12"/>
    </row>
    <row r="22" spans="1:8" s="13" customFormat="1" ht="15.75">
      <c r="A22" s="218" t="s">
        <v>414</v>
      </c>
      <c r="B22" s="218"/>
      <c r="C22" s="218"/>
      <c r="D22" s="218"/>
      <c r="E22" s="218"/>
      <c r="F22" s="218"/>
      <c r="G22" s="218"/>
      <c r="H22" s="218"/>
    </row>
    <row r="23" spans="1:8" s="13" customFormat="1" ht="15" customHeight="1">
      <c r="A23" s="114" t="s">
        <v>1913</v>
      </c>
      <c r="B23" s="115" t="s">
        <v>1392</v>
      </c>
      <c r="C23" s="115" t="s">
        <v>1405</v>
      </c>
      <c r="D23" s="115" t="s">
        <v>1558</v>
      </c>
      <c r="E23" s="115" t="s">
        <v>1736</v>
      </c>
      <c r="F23" s="3">
        <v>2019</v>
      </c>
      <c r="G23" s="3">
        <v>2020</v>
      </c>
      <c r="H23" s="3">
        <v>2021</v>
      </c>
    </row>
    <row r="24" spans="1:8" ht="15" customHeight="1">
      <c r="A24" s="8" t="s">
        <v>415</v>
      </c>
      <c r="B24" s="10">
        <f>B5-'Receita LOA ATÉ 2017'!D98-'Receita LOA ATÉ 2017'!D102</f>
        <v>28000855.179999992</v>
      </c>
      <c r="C24" s="10">
        <f>C5-'Receita LOA ATÉ 2017'!E98-'Receita LOA ATÉ 2017'!E102</f>
        <v>30664229.799999997</v>
      </c>
      <c r="D24" s="10">
        <f>D5-'Receita LOA ATÉ 2017'!F98-'Receita LOA ATÉ 2017'!F102</f>
        <v>32803758.46</v>
      </c>
      <c r="E24" s="10">
        <f>E5-'Receita LOA 2018 A 2020'!E146</f>
        <v>31507400</v>
      </c>
      <c r="F24" s="10">
        <f>F5-'Receita LOA 2018 A 2020'!F146</f>
        <v>33109000</v>
      </c>
      <c r="G24" s="10">
        <f>G5-'Receita LOA 2018 A 2020'!G146</f>
        <v>34783300</v>
      </c>
      <c r="H24" s="10">
        <f>H5-'Receita LOA 2018 A 2020'!H146</f>
        <v>35825000</v>
      </c>
    </row>
    <row r="25" spans="1:8" ht="15" customHeight="1">
      <c r="A25" s="8" t="s">
        <v>416</v>
      </c>
      <c r="B25" s="9">
        <f aca="true" t="shared" si="2" ref="B25:G25">-B19</f>
        <v>34545594.09</v>
      </c>
      <c r="C25" s="9">
        <f t="shared" si="2"/>
        <v>37710848.76</v>
      </c>
      <c r="D25" s="9">
        <f t="shared" si="2"/>
        <v>38290443.61</v>
      </c>
      <c r="E25" s="9">
        <f t="shared" si="2"/>
        <v>40844120</v>
      </c>
      <c r="F25" s="9">
        <f t="shared" si="2"/>
        <v>42067200</v>
      </c>
      <c r="G25" s="9">
        <f t="shared" si="2"/>
        <v>43329800</v>
      </c>
      <c r="H25" s="9">
        <f>-H19</f>
        <v>44630000</v>
      </c>
    </row>
    <row r="26" spans="1:8" ht="15" customHeight="1">
      <c r="A26" s="8" t="s">
        <v>1751</v>
      </c>
      <c r="B26" s="10">
        <f>-'Receita LOA ATÉ 2017'!D688+'Receita LOA ATÉ 2017'!D701</f>
        <v>612819.25</v>
      </c>
      <c r="C26" s="10">
        <f>-'Receita LOA ATÉ 2017'!E688+'Receita LOA ATÉ 2017'!E701</f>
        <v>928698.7400000001</v>
      </c>
      <c r="D26" s="10">
        <f>-'Receita LOA ATÉ 2017'!F688+'Receita LOA ATÉ 2017'!F701</f>
        <v>1004911.8300000001</v>
      </c>
      <c r="E26" s="10">
        <f>-E18-1560000</f>
        <v>10184500</v>
      </c>
      <c r="F26" s="10">
        <f>-F18-1627000</f>
        <v>10633000</v>
      </c>
      <c r="G26" s="10">
        <f>-G18-1675000</f>
        <v>10750000</v>
      </c>
      <c r="H26" s="10">
        <f>-H18-1725000</f>
        <v>11071000</v>
      </c>
    </row>
    <row r="27" spans="1:8" ht="15" customHeight="1">
      <c r="A27" s="8" t="s">
        <v>417</v>
      </c>
      <c r="B27" s="10">
        <f>'Receita LOA ATÉ 2017'!D269</f>
        <v>39589328.93000001</v>
      </c>
      <c r="C27" s="10">
        <f>'Receita LOA ATÉ 2017'!E269</f>
        <v>44942653.730000004</v>
      </c>
      <c r="D27" s="10">
        <f>'Receita LOA ATÉ 2017'!F269</f>
        <v>45412431.43000001</v>
      </c>
      <c r="E27" s="10">
        <f>'Receita LOA 2018 A 2020'!E227</f>
        <v>20058500</v>
      </c>
      <c r="F27" s="10">
        <f>'Receita LOA 2018 A 2020'!F227</f>
        <v>20925000</v>
      </c>
      <c r="G27" s="10">
        <f>'Receita LOA 2018 A 2020'!G227</f>
        <v>21822700</v>
      </c>
      <c r="H27" s="10">
        <f>'Receita LOA 2018 A 2020'!H227</f>
        <v>22478000</v>
      </c>
    </row>
    <row r="28" spans="1:8" ht="15" customHeight="1">
      <c r="A28" s="14" t="s">
        <v>418</v>
      </c>
      <c r="B28" s="10">
        <f>'Receita LOA ATÉ 2017'!D595</f>
        <v>460590.92</v>
      </c>
      <c r="C28" s="10">
        <f>'Receita LOA ATÉ 2017'!E595</f>
        <v>471627.02</v>
      </c>
      <c r="D28" s="10">
        <f>'Receita LOA ATÉ 2017'!F595</f>
        <v>481078.4</v>
      </c>
      <c r="E28" s="10">
        <f>'Receita LOA 2018 A 2020'!E441</f>
        <v>479800</v>
      </c>
      <c r="F28" s="10">
        <f>'Receita LOA 2018 A 2020'!F441</f>
        <v>83300</v>
      </c>
      <c r="G28" s="10">
        <f>'Receita LOA 2018 A 2020'!G441</f>
        <v>86800</v>
      </c>
      <c r="H28" s="10">
        <f>'Receita LOA 2018 A 2020'!H441</f>
        <v>90000</v>
      </c>
    </row>
    <row r="29" spans="1:8" ht="15" customHeight="1">
      <c r="A29" s="14" t="s">
        <v>1057</v>
      </c>
      <c r="B29" s="10">
        <f>'Receita LOA ATÉ 2017'!D207</f>
        <v>181619.81</v>
      </c>
      <c r="C29" s="10">
        <f>'Receita LOA ATÉ 2017'!E207</f>
        <v>590664.84</v>
      </c>
      <c r="D29" s="10">
        <f>'Receita LOA ATÉ 2017'!F207</f>
        <v>990417.42</v>
      </c>
      <c r="E29" s="10">
        <f>'Receita LOA 2018 A 2020'!E205</f>
        <v>309300</v>
      </c>
      <c r="F29" s="10">
        <f>'Receita LOA 2018 A 2020'!F205</f>
        <v>322700</v>
      </c>
      <c r="G29" s="10">
        <f>'Receita LOA 2018 A 2020'!G205</f>
        <v>336500</v>
      </c>
      <c r="H29" s="10">
        <f>'Receita LOA 2018 A 2020'!H205</f>
        <v>346000</v>
      </c>
    </row>
    <row r="30" spans="1:8" ht="15" customHeight="1">
      <c r="A30" s="14" t="s">
        <v>1058</v>
      </c>
      <c r="B30" s="10">
        <f>'Receita LOA ATÉ 2017'!D533</f>
        <v>8442339.47</v>
      </c>
      <c r="C30" s="10">
        <f>'Receita LOA ATÉ 2017'!E533</f>
        <v>6070761.29</v>
      </c>
      <c r="D30" s="10">
        <f>'Receita LOA ATÉ 2017'!F533</f>
        <v>4450604.47</v>
      </c>
      <c r="E30" s="10">
        <f>'Receita LOA 2018 A 2020'!E432</f>
        <v>8284700</v>
      </c>
      <c r="F30" s="10">
        <f>'Receita LOA 2018 A 2020'!F432</f>
        <v>8642600</v>
      </c>
      <c r="G30" s="10">
        <f>'Receita LOA 2018 A 2020'!G432</f>
        <v>9013400</v>
      </c>
      <c r="H30" s="10">
        <f>'Receita LOA 2018 A 2020'!H432</f>
        <v>9283000</v>
      </c>
    </row>
    <row r="31" spans="1:8" ht="15" customHeight="1">
      <c r="A31" s="14" t="s">
        <v>419</v>
      </c>
      <c r="B31" s="10">
        <f>'Receita LOA ATÉ 2017'!D12+'Receita LOA ATÉ 2017'!D16</f>
        <v>16017415.08</v>
      </c>
      <c r="C31" s="10">
        <f>'Receita LOA ATÉ 2017'!E12+'Receita LOA ATÉ 2017'!E16</f>
        <v>18504530.91</v>
      </c>
      <c r="D31" s="10">
        <f>'Receita LOA ATÉ 2017'!F12+'Receita LOA ATÉ 2017'!F16</f>
        <v>20836080.249999996</v>
      </c>
      <c r="E31" s="10">
        <f>'Receita LOA 2018 A 2020'!E9+'Receita LOA 2018 A 2020'!E13</f>
        <v>20245000</v>
      </c>
      <c r="F31" s="10">
        <f>'Receita LOA 2018 A 2020'!F9+'Receita LOA 2018 A 2020'!F13</f>
        <v>20846000</v>
      </c>
      <c r="G31" s="10">
        <f>'Receita LOA 2018 A 2020'!G9+'Receita LOA 2018 A 2020'!G13</f>
        <v>21465000</v>
      </c>
      <c r="H31" s="10">
        <f>'Receita LOA 2018 A 2020'!H9+'Receita LOA 2018 A 2020'!H13</f>
        <v>22115000</v>
      </c>
    </row>
    <row r="32" spans="1:8" ht="15" customHeight="1">
      <c r="A32" s="14" t="s">
        <v>1708</v>
      </c>
      <c r="B32" s="10">
        <v>3151971.54</v>
      </c>
      <c r="C32" s="10">
        <v>2963728.05</v>
      </c>
      <c r="D32" s="10">
        <v>4508131.4</v>
      </c>
      <c r="E32" s="10"/>
      <c r="F32" s="10"/>
      <c r="G32" s="10"/>
      <c r="H32" s="10"/>
    </row>
    <row r="33" spans="1:8" s="7" customFormat="1" ht="15" customHeight="1">
      <c r="A33" s="4" t="s">
        <v>420</v>
      </c>
      <c r="B33" s="6">
        <f aca="true" t="shared" si="3" ref="B33:G33">SUM(B3-B24-B25-B27-B28-B31-B29-B26-B30-B32)</f>
        <v>403054886.34</v>
      </c>
      <c r="C33" s="6">
        <f t="shared" si="3"/>
        <v>448869482.16999996</v>
      </c>
      <c r="D33" s="6">
        <f>SUM(D3-D24-D25-D27-D28-D31-D29-D26-D30-D32)</f>
        <v>478791593.3730001</v>
      </c>
      <c r="E33" s="6">
        <f>SUM(E3-E24-E25-E27-E28-E31-E29-E26-E30-E32)</f>
        <v>491236600</v>
      </c>
      <c r="F33" s="6">
        <f t="shared" si="3"/>
        <v>507090750</v>
      </c>
      <c r="G33" s="6">
        <f t="shared" si="3"/>
        <v>522440500</v>
      </c>
      <c r="H33" s="6">
        <f>SUM(H3-H24-H25-H27-H28-H31-H29-H26-H30-H32)</f>
        <v>537011800</v>
      </c>
    </row>
    <row r="35" spans="2:3" ht="12.75">
      <c r="B35" s="167"/>
      <c r="C35" s="12"/>
    </row>
    <row r="36" ht="12.75">
      <c r="B36" s="117"/>
    </row>
    <row r="37" ht="12.75">
      <c r="B37" s="117"/>
    </row>
    <row r="38" ht="12.75">
      <c r="B38" s="118"/>
    </row>
  </sheetData>
  <sheetProtection/>
  <mergeCells count="4">
    <mergeCell ref="A1:A2"/>
    <mergeCell ref="B1:D1"/>
    <mergeCell ref="E1:H1"/>
    <mergeCell ref="A22:H22"/>
  </mergeCells>
  <printOptions horizontalCentered="1"/>
  <pageMargins left="0.1968503937007874" right="0.1968503937007874" top="1.062992125984252" bottom="0.1968503937007874" header="0.31496062992125984" footer="0.15748031496062992"/>
  <pageSetup horizontalDpi="600" verticalDpi="600" orientation="landscape" paperSize="9" r:id="rId1"/>
  <headerFooter>
    <oddHeader>&amp;C&amp;"-,Regular"&amp;11PREFEITURA MUNICIPAL DE SANTA MARIA&amp;12
SECRETARIA DE MUNICÍPIO DE FINANÇAS
LDO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nizeti</dc:creator>
  <cp:keywords/>
  <dc:description/>
  <cp:lastModifiedBy>Nizeti</cp:lastModifiedBy>
  <cp:lastPrinted>2018-05-14T14:15:39Z</cp:lastPrinted>
  <dcterms:created xsi:type="dcterms:W3CDTF">2009-06-17T12:29:59Z</dcterms:created>
  <dcterms:modified xsi:type="dcterms:W3CDTF">2018-05-14T14:17:19Z</dcterms:modified>
  <cp:category/>
  <cp:version/>
  <cp:contentType/>
  <cp:contentStatus/>
</cp:coreProperties>
</file>