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7410" tabRatio="584" activeTab="7"/>
  </bookViews>
  <sheets>
    <sheet name="I P T U" sheetId="1" r:id="rId1"/>
    <sheet name="I T B I" sheetId="2" r:id="rId2"/>
    <sheet name="I S S" sheetId="3" r:id="rId3"/>
    <sheet name="I C M S" sheetId="4" r:id="rId4"/>
    <sheet name="F P M" sheetId="5" r:id="rId5"/>
    <sheet name="I P I" sheetId="6" r:id="rId6"/>
    <sheet name="L C" sheetId="7" r:id="rId7"/>
    <sheet name="I P V A" sheetId="8" r:id="rId8"/>
    <sheet name="ITR" sheetId="9" r:id="rId9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<sst xmlns="http://schemas.openxmlformats.org/spreadsheetml/2006/main" count="278" uniqueCount="51">
  <si>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</si>
  <si>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</si>
  <si>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</si>
  <si>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</si>
  <si>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</si>
  <si>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</si>
  <si>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</si>
  <si>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</si>
  <si>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</si>
  <si>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</si>
  <si>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</si>
  <si>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</si>
  <si>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</si>
  <si>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</si>
  <si>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</si>
  <si>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</si>
  <si>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</si>
  <si>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</si>
  <si>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</si>
  <si>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</si>
  <si>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</si>
  <si>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</si>
  <si>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</si>
  <si>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</si>
  <si>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</si>
  <si>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</si>
  <si>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</si>
  <si>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</si>
  <si>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</si>
  <si>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Crescimento Econômico: 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</si>
  <si>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</si>
  <si>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</si>
  <si>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</si>
  <si>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</si>
  <si>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</si>
  <si>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</t>
  </si>
  <si>
    <t>PPA 2018 - 2021</t>
  </si>
  <si>
    <t>ANEXO I</t>
  </si>
  <si>
    <t>1.1.1.8.02.3.1. - I S S</t>
  </si>
  <si>
    <t>1.7.1.8.01.2.1./1.7.1.8.01.3./1.7.1.8.01.4. - F P M</t>
  </si>
  <si>
    <t>1.7.1.8.06.1.1. - L.C. Nº 87/96</t>
  </si>
  <si>
    <t>1.7.2.8.01.1.1 - I C M S</t>
  </si>
  <si>
    <t>1.7.2.8.01.3.1. - I P I</t>
  </si>
  <si>
    <t>LDO 2019</t>
  </si>
  <si>
    <t>1.7.1.8.01.5.1. - ITR</t>
  </si>
  <si>
    <t>c) os valores previstos foram arredondados para uma melhor visualização dos mesmos.</t>
  </si>
  <si>
    <t>a) Para o exercício de 2018 foi considerada a previsão constante na LOA 2018;</t>
  </si>
  <si>
    <t>b) a inflação projetada para os exercícios seguintes foi de 3%;</t>
  </si>
  <si>
    <t>1.1.1.8.01.1.1- I P T U - Principal</t>
  </si>
  <si>
    <t>1.1.1.8.01.4.1 - I T B I - Principal</t>
  </si>
  <si>
    <t>1.7.2.8.01.2.1. - I P V A - Principal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</si>
</sst>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(* #,##0.00_);_(* \(#,##0.00\);_(* \-??_);_(@_)"/>
    <numFmt numFmtId="165" formatCode="#,##0.000_);[Red]\(#,##0.000\)"/>
    <numFmt numFmtId="166" formatCode="#,##0.00_ ;\-#,##0.00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.000%"/>
    <numFmt numFmtId="172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2" fillId="0" borderId="10" xfId="60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165" fontId="2" fillId="0" borderId="10" xfId="6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790575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6" sqref="J26"/>
    </sheetView>
  </sheetViews>
  <sheetFormatPr defaultColWidth="11.57421875" defaultRowHeight="12.75"/>
  <cols>
    <col min="1" max="1" width="13.140625" style="1" customWidth="1"/>
    <col min="2" max="8" width="14.28125" style="1" customWidth="1"/>
    <col min="9" max="9" width="12.28125" style="1" bestFit="1" customWidth="1"/>
    <col min="10" max="11" width="12.57421875" style="1" customWidth="1"/>
    <col min="12" max="16384" width="11.57421875" style="1" customWidth="1"/>
  </cols>
  <sheetData>
    <row r="1" spans="1:8" ht="15">
      <c r="A1"/>
      <c r="B1" s="2"/>
      <c r="C1" s="2"/>
      <c r="D1" s="2"/>
      <c r="E1" s="2"/>
      <c r="F1" s="3"/>
      <c r="G1" s="3"/>
      <c r="H1" s="3"/>
    </row>
    <row r="2" spans="1:8" ht="15.75">
      <c r="A2"/>
      <c r="B2" s="36" t="s">
        <v>0</v>
      </c>
      <c r="C2" s="36"/>
      <c r="D2" s="36"/>
      <c r="E2" s="28"/>
      <c r="F2" s="3"/>
      <c r="G2" s="3"/>
      <c r="H2" s="3"/>
    </row>
    <row r="3" spans="1:8" ht="15">
      <c r="A3"/>
      <c r="B3" s="36" t="s">
        <v>1</v>
      </c>
      <c r="C3" s="36"/>
      <c r="D3" s="36"/>
      <c r="E3" s="28"/>
      <c r="F3" s="4"/>
      <c r="G3" s="4"/>
      <c r="H3" s="4"/>
    </row>
    <row r="4" spans="1:8" ht="15.75">
      <c r="A4"/>
      <c r="B4" s="37"/>
      <c r="C4" s="37"/>
      <c r="D4" s="37"/>
      <c r="E4" s="29"/>
      <c r="F4" s="6"/>
      <c r="G4" s="6"/>
      <c r="H4" s="6"/>
    </row>
    <row r="5" spans="1:8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ht="10.5" customHeight="1">
      <c r="A7" s="2"/>
      <c r="B7" s="2"/>
      <c r="C7" s="2"/>
      <c r="D7" s="2"/>
      <c r="E7" s="2"/>
      <c r="F7" s="2"/>
      <c r="G7" s="2"/>
      <c r="H7" s="2"/>
    </row>
    <row r="8" spans="1:8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2" spans="1:8" ht="12">
      <c r="A12" s="9" t="s">
        <v>4</v>
      </c>
      <c r="B12" s="33" t="s">
        <v>48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">
      <c r="A13" s="33" t="s">
        <v>22</v>
      </c>
      <c r="B13" s="33"/>
      <c r="C13" s="33"/>
      <c r="D13" s="33"/>
      <c r="E13" s="33"/>
      <c r="F13" s="25">
        <v>1.03</v>
      </c>
      <c r="G13" s="25">
        <v>1.03</v>
      </c>
      <c r="H13" s="25">
        <v>1.03</v>
      </c>
    </row>
    <row r="14" spans="1:8" ht="12">
      <c r="A14" s="33" t="s">
        <v>20</v>
      </c>
      <c r="B14" s="33"/>
      <c r="C14" s="33"/>
      <c r="D14" s="33"/>
      <c r="E14" s="33"/>
      <c r="F14" s="25">
        <v>1</v>
      </c>
      <c r="G14" s="25">
        <v>1</v>
      </c>
      <c r="H14" s="25">
        <v>1</v>
      </c>
    </row>
    <row r="15" spans="1:8" ht="12">
      <c r="A15" s="38" t="s">
        <v>21</v>
      </c>
      <c r="B15" s="38"/>
      <c r="C15" s="38"/>
      <c r="D15" s="38"/>
      <c r="E15" s="38"/>
      <c r="F15" s="25">
        <v>1</v>
      </c>
      <c r="G15" s="25">
        <v>1</v>
      </c>
      <c r="H15" s="25">
        <v>1</v>
      </c>
    </row>
    <row r="16" spans="1:8" ht="12">
      <c r="A16" s="33" t="s">
        <v>23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5" ht="12">
      <c r="A17" s="12"/>
      <c r="B17" s="12"/>
      <c r="C17" s="12"/>
      <c r="D17" s="12"/>
      <c r="E17" s="12"/>
    </row>
    <row r="18" spans="1:8" ht="12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11" ht="12">
      <c r="A19" s="13" t="s">
        <v>6</v>
      </c>
      <c r="B19" s="14">
        <v>13221348.04</v>
      </c>
      <c r="C19" s="14">
        <v>14719003.33</v>
      </c>
      <c r="D19" s="14">
        <v>18767138.82</v>
      </c>
      <c r="E19" s="14">
        <v>21572826.07359</v>
      </c>
      <c r="F19" s="14">
        <f>E19*$G$16</f>
        <v>22220010.8557977</v>
      </c>
      <c r="G19" s="14">
        <f>F19*$H$16</f>
        <v>22886611.18147163</v>
      </c>
      <c r="H19" s="14">
        <f>G19*$H$16</f>
        <v>23573209.51691578</v>
      </c>
      <c r="I19" s="30"/>
      <c r="J19" s="30"/>
      <c r="K19" s="30"/>
    </row>
    <row r="20" spans="1:11" ht="12">
      <c r="A20" s="13" t="s">
        <v>7</v>
      </c>
      <c r="B20" s="14">
        <v>1446742.67</v>
      </c>
      <c r="C20" s="14">
        <v>1624447.05</v>
      </c>
      <c r="D20" s="14">
        <v>1713587.5</v>
      </c>
      <c r="E20" s="14">
        <v>1969768.83125</v>
      </c>
      <c r="F20" s="14">
        <f aca="true" t="shared" si="0" ref="F20:F29">E20*$G$16</f>
        <v>2028861.8961875</v>
      </c>
      <c r="G20" s="14">
        <f aca="true" t="shared" si="1" ref="G20:G29">F20*$H$16</f>
        <v>2089727.7530731251</v>
      </c>
      <c r="H20" s="14">
        <f aca="true" t="shared" si="2" ref="H20:H29">G20*$H$16</f>
        <v>2152419.585665319</v>
      </c>
      <c r="I20" s="30"/>
      <c r="J20" s="30"/>
      <c r="K20" s="30"/>
    </row>
    <row r="21" spans="1:11" ht="12">
      <c r="A21" s="13" t="s">
        <v>8</v>
      </c>
      <c r="B21" s="14">
        <v>4341419.94</v>
      </c>
      <c r="C21" s="14">
        <v>5239471.19</v>
      </c>
      <c r="D21" s="14">
        <v>1586454.23</v>
      </c>
      <c r="E21" s="14">
        <v>1823629.137385</v>
      </c>
      <c r="F21" s="14">
        <f t="shared" si="0"/>
        <v>1878338.01150655</v>
      </c>
      <c r="G21" s="14">
        <f t="shared" si="1"/>
        <v>1934688.1518517465</v>
      </c>
      <c r="H21" s="14">
        <f t="shared" si="2"/>
        <v>1992728.7964072989</v>
      </c>
      <c r="I21" s="30"/>
      <c r="J21" s="30"/>
      <c r="K21" s="30"/>
    </row>
    <row r="22" spans="1:11" ht="12">
      <c r="A22" s="13" t="s">
        <v>9</v>
      </c>
      <c r="B22" s="14">
        <v>1031670.67</v>
      </c>
      <c r="C22" s="14">
        <v>1278096.77</v>
      </c>
      <c r="D22" s="14">
        <v>1422844.52</v>
      </c>
      <c r="E22" s="14">
        <v>1635559.77574</v>
      </c>
      <c r="F22" s="14">
        <f t="shared" si="0"/>
        <v>1684626.5690122</v>
      </c>
      <c r="G22" s="14">
        <f t="shared" si="1"/>
        <v>1735165.366082566</v>
      </c>
      <c r="H22" s="14">
        <f t="shared" si="2"/>
        <v>1787220.3270650432</v>
      </c>
      <c r="I22" s="30"/>
      <c r="J22" s="30"/>
      <c r="K22" s="30"/>
    </row>
    <row r="23" spans="1:11" ht="12">
      <c r="A23" s="13" t="s">
        <v>10</v>
      </c>
      <c r="B23" s="14">
        <v>976591.1</v>
      </c>
      <c r="C23" s="14">
        <v>1172530.17</v>
      </c>
      <c r="D23" s="14">
        <v>1469207.12</v>
      </c>
      <c r="E23" s="14">
        <v>1688853.5844400001</v>
      </c>
      <c r="F23" s="14">
        <f t="shared" si="0"/>
        <v>1739519.1919732</v>
      </c>
      <c r="G23" s="14">
        <f t="shared" si="1"/>
        <v>1791704.767732396</v>
      </c>
      <c r="H23" s="14">
        <f t="shared" si="2"/>
        <v>1845455.910764368</v>
      </c>
      <c r="I23" s="30"/>
      <c r="J23" s="30"/>
      <c r="K23" s="30"/>
    </row>
    <row r="24" spans="1:11" ht="12">
      <c r="A24" s="13" t="s">
        <v>11</v>
      </c>
      <c r="B24" s="14">
        <v>986126.08</v>
      </c>
      <c r="C24" s="14">
        <v>1188154.49</v>
      </c>
      <c r="D24" s="14">
        <v>1485946.63</v>
      </c>
      <c r="E24" s="14">
        <v>1708095.6511849998</v>
      </c>
      <c r="F24" s="14">
        <f t="shared" si="0"/>
        <v>1759338.5207205499</v>
      </c>
      <c r="G24" s="14">
        <f t="shared" si="1"/>
        <v>1812118.6763421665</v>
      </c>
      <c r="H24" s="14">
        <f t="shared" si="2"/>
        <v>1866482.2366324316</v>
      </c>
      <c r="I24" s="30"/>
      <c r="J24" s="30"/>
      <c r="K24" s="30"/>
    </row>
    <row r="25" spans="1:11" ht="12">
      <c r="A25" s="13" t="s">
        <v>12</v>
      </c>
      <c r="B25" s="14">
        <v>1085601.54</v>
      </c>
      <c r="C25" s="14">
        <v>1165757.63</v>
      </c>
      <c r="D25" s="14">
        <v>1438653.43</v>
      </c>
      <c r="E25" s="14">
        <v>1653732.1177849998</v>
      </c>
      <c r="F25" s="14">
        <f t="shared" si="0"/>
        <v>1703344.0813185498</v>
      </c>
      <c r="G25" s="14">
        <f t="shared" si="1"/>
        <v>1754444.4037581063</v>
      </c>
      <c r="H25" s="14">
        <f t="shared" si="2"/>
        <v>1807077.7358708496</v>
      </c>
      <c r="I25" s="30"/>
      <c r="J25" s="30"/>
      <c r="K25" s="30"/>
    </row>
    <row r="26" spans="1:11" ht="12">
      <c r="A26" s="13" t="s">
        <v>13</v>
      </c>
      <c r="B26" s="14">
        <v>1022758.84</v>
      </c>
      <c r="C26" s="14">
        <v>1103254.18</v>
      </c>
      <c r="D26" s="14">
        <v>1381839.28</v>
      </c>
      <c r="E26" s="14">
        <v>1588424.25236</v>
      </c>
      <c r="F26" s="14">
        <f t="shared" si="0"/>
        <v>1636076.9799308002</v>
      </c>
      <c r="G26" s="14">
        <f t="shared" si="1"/>
        <v>1685159.2893287241</v>
      </c>
      <c r="H26" s="14">
        <f t="shared" si="2"/>
        <v>1735714.0680085858</v>
      </c>
      <c r="I26" s="30"/>
      <c r="J26" s="30"/>
      <c r="K26" s="30"/>
    </row>
    <row r="27" spans="1:11" ht="12">
      <c r="A27" s="13" t="s">
        <v>14</v>
      </c>
      <c r="B27" s="14">
        <v>996164.7</v>
      </c>
      <c r="C27" s="14">
        <v>1090228.43</v>
      </c>
      <c r="D27" s="14">
        <v>1325115.6</v>
      </c>
      <c r="E27" s="14">
        <v>1697811.5</v>
      </c>
      <c r="F27" s="14">
        <f t="shared" si="0"/>
        <v>1748745.845</v>
      </c>
      <c r="G27" s="14">
        <f t="shared" si="1"/>
        <v>1801208.22035</v>
      </c>
      <c r="H27" s="14">
        <f t="shared" si="2"/>
        <v>1855244.4669605002</v>
      </c>
      <c r="I27" s="30"/>
      <c r="J27" s="30"/>
      <c r="K27" s="30"/>
    </row>
    <row r="28" spans="1:11" ht="12">
      <c r="A28" s="13" t="s">
        <v>15</v>
      </c>
      <c r="B28" s="14">
        <v>951777.1</v>
      </c>
      <c r="C28" s="14">
        <v>1102176.24</v>
      </c>
      <c r="D28" s="14">
        <v>1344931.45</v>
      </c>
      <c r="E28" s="14">
        <v>1772529</v>
      </c>
      <c r="F28" s="14">
        <f t="shared" si="0"/>
        <v>1825704.87</v>
      </c>
      <c r="G28" s="14">
        <f t="shared" si="1"/>
        <v>1880476.0161000001</v>
      </c>
      <c r="H28" s="14">
        <f t="shared" si="2"/>
        <v>1936890.296583</v>
      </c>
      <c r="I28" s="30"/>
      <c r="J28" s="30"/>
      <c r="K28" s="30"/>
    </row>
    <row r="29" spans="1:11" ht="12">
      <c r="A29" s="13" t="s">
        <v>16</v>
      </c>
      <c r="B29" s="14">
        <v>946693.26</v>
      </c>
      <c r="C29" s="14">
        <v>1106851.07</v>
      </c>
      <c r="D29" s="14">
        <v>1419427.02</v>
      </c>
      <c r="E29" s="14">
        <v>1716203.5</v>
      </c>
      <c r="F29" s="14">
        <f t="shared" si="0"/>
        <v>1767689.605</v>
      </c>
      <c r="G29" s="14">
        <f t="shared" si="1"/>
        <v>1820720.29315</v>
      </c>
      <c r="H29" s="14">
        <f t="shared" si="2"/>
        <v>1875341.9019445002</v>
      </c>
      <c r="I29" s="30"/>
      <c r="J29" s="30"/>
      <c r="K29" s="30"/>
    </row>
    <row r="30" spans="1:11" ht="12">
      <c r="A30" s="13" t="s">
        <v>17</v>
      </c>
      <c r="B30" s="14">
        <v>1500061.18</v>
      </c>
      <c r="C30" s="14">
        <v>2183408.24</v>
      </c>
      <c r="D30" s="14">
        <v>2637129.16</v>
      </c>
      <c r="E30" s="14">
        <v>3917566.58</v>
      </c>
      <c r="F30" s="14">
        <f>4095332.07-57588.5</f>
        <v>4037743.57</v>
      </c>
      <c r="G30" s="14">
        <f>4279472.02-121496.14</f>
        <v>4157975.8799999994</v>
      </c>
      <c r="H30" s="14">
        <f>4279472.02+2743.14</f>
        <v>4282215.159999999</v>
      </c>
      <c r="I30" s="30"/>
      <c r="J30" s="30"/>
      <c r="K30" s="30"/>
    </row>
    <row r="31" spans="1:11" ht="12">
      <c r="A31" s="13" t="s">
        <v>18</v>
      </c>
      <c r="B31" s="15">
        <f aca="true" t="shared" si="3" ref="B31:G31">SUM(B19:B30)</f>
        <v>28506955.12</v>
      </c>
      <c r="C31" s="15">
        <f t="shared" si="3"/>
        <v>32973378.78999999</v>
      </c>
      <c r="D31" s="15">
        <f t="shared" si="3"/>
        <v>35992274.760000005</v>
      </c>
      <c r="E31" s="15">
        <f t="shared" si="3"/>
        <v>42745000.003735</v>
      </c>
      <c r="F31" s="15">
        <f t="shared" si="3"/>
        <v>44029999.99644704</v>
      </c>
      <c r="G31" s="15">
        <f t="shared" si="3"/>
        <v>45349999.999240465</v>
      </c>
      <c r="H31" s="15">
        <f>SUM(H19:H30)</f>
        <v>46710000.00281767</v>
      </c>
      <c r="I31" s="30"/>
      <c r="J31" s="30"/>
      <c r="K31" s="30"/>
    </row>
    <row r="32" spans="3:8" ht="12">
      <c r="C32" s="30"/>
      <c r="D32" s="30"/>
      <c r="E32" s="30"/>
      <c r="F32" s="30"/>
      <c r="G32" s="30"/>
      <c r="H32" s="30"/>
    </row>
    <row r="33" spans="1:8" s="21" customFormat="1" ht="11.25">
      <c r="A33" s="20" t="s">
        <v>19</v>
      </c>
      <c r="E33" s="22"/>
      <c r="F33" s="22"/>
      <c r="G33" s="22"/>
      <c r="H33" s="22"/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spans="1:8" ht="12.75">
      <c r="A37" s="16"/>
      <c r="B37" s="17"/>
      <c r="C37" s="17"/>
      <c r="D37" s="17"/>
      <c r="E37" s="17"/>
      <c r="F37" s="17"/>
      <c r="G37" s="17"/>
      <c r="H37" s="17"/>
    </row>
    <row r="38" ht="12">
      <c r="A38" s="16"/>
    </row>
  </sheetData>
  <sheetProtection/>
  <mergeCells count="16">
    <mergeCell ref="A36:H36"/>
    <mergeCell ref="A35:H35"/>
    <mergeCell ref="B2:D2"/>
    <mergeCell ref="B3:D3"/>
    <mergeCell ref="B4:D4"/>
    <mergeCell ref="A14:E14"/>
    <mergeCell ref="A15:E15"/>
    <mergeCell ref="A16:E16"/>
    <mergeCell ref="A5:H5"/>
    <mergeCell ref="A10:H10"/>
    <mergeCell ref="A34:H34"/>
    <mergeCell ref="B12:E12"/>
    <mergeCell ref="A13:E13"/>
    <mergeCell ref="A6:H6"/>
    <mergeCell ref="A8:H8"/>
    <mergeCell ref="A9:H9"/>
  </mergeCells>
  <printOptions horizontalCentered="1"/>
  <pageMargins left="0.36" right="0.36" top="0.7875" bottom="0.7875" header="0.5118055555555556" footer="0.5118055555555556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2.57421875" style="0" customWidth="1"/>
    <col min="2" max="8" width="14.28125" style="0" customWidth="1"/>
    <col min="9" max="9" width="12.00390625" style="0" customWidth="1"/>
    <col min="10" max="10" width="11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2:8" ht="15.75">
      <c r="B2" s="36" t="s">
        <v>0</v>
      </c>
      <c r="C2" s="36"/>
      <c r="D2" s="36"/>
      <c r="E2" s="2"/>
      <c r="F2" s="2"/>
      <c r="G2" s="2"/>
      <c r="H2" s="2"/>
    </row>
    <row r="3" spans="2:8" ht="15">
      <c r="B3" s="36" t="s">
        <v>1</v>
      </c>
      <c r="C3" s="36"/>
      <c r="D3" s="36"/>
      <c r="E3" s="5"/>
      <c r="F3" s="5"/>
      <c r="G3" s="5"/>
      <c r="H3" s="5"/>
    </row>
    <row r="4" spans="2:8" ht="15.75">
      <c r="B4" s="37"/>
      <c r="C4" s="37"/>
      <c r="D4" s="37"/>
      <c r="E4" s="18"/>
      <c r="F4" s="18"/>
      <c r="G4" s="18"/>
      <c r="H4" s="1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8" ht="15">
      <c r="A11" s="31"/>
      <c r="B11" s="31"/>
      <c r="C11" s="31"/>
      <c r="D11" s="31"/>
      <c r="E11" s="31"/>
      <c r="F11" s="31"/>
      <c r="G11" s="31"/>
      <c r="H11" s="31"/>
    </row>
    <row r="12" spans="1:8" ht="12.75">
      <c r="A12" s="9" t="s">
        <v>4</v>
      </c>
      <c r="B12" s="33" t="s">
        <v>49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22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20</v>
      </c>
      <c r="B14" s="33"/>
      <c r="C14" s="33"/>
      <c r="D14" s="33"/>
      <c r="E14" s="33"/>
      <c r="F14" s="10">
        <v>1</v>
      </c>
      <c r="G14" s="10">
        <f>F14</f>
        <v>1</v>
      </c>
      <c r="H14" s="10">
        <f>G14</f>
        <v>1</v>
      </c>
    </row>
    <row r="15" spans="1:8" ht="12.75">
      <c r="A15" s="38" t="s">
        <v>21</v>
      </c>
      <c r="B15" s="38"/>
      <c r="C15" s="38"/>
      <c r="D15" s="38"/>
      <c r="E15" s="38"/>
      <c r="F15" s="10">
        <v>1</v>
      </c>
      <c r="G15" s="10">
        <v>1</v>
      </c>
      <c r="H15" s="10">
        <v>1</v>
      </c>
    </row>
    <row r="16" spans="1:8" ht="12.75">
      <c r="A16" s="33" t="s">
        <v>23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2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11" ht="12.75">
      <c r="A19" s="13" t="s">
        <v>6</v>
      </c>
      <c r="B19" s="14">
        <v>1320659.83</v>
      </c>
      <c r="C19" s="14">
        <v>1387238.56</v>
      </c>
      <c r="D19" s="14">
        <v>1452340.53</v>
      </c>
      <c r="E19" s="14">
        <v>1593580.6465425</v>
      </c>
      <c r="F19" s="14">
        <f>E19*$G$16</f>
        <v>1641388.065938775</v>
      </c>
      <c r="G19" s="14">
        <f>F19*$H$16</f>
        <v>1690629.7079169382</v>
      </c>
      <c r="H19" s="14">
        <f>G19*$H$16</f>
        <v>1741348.5991544465</v>
      </c>
      <c r="I19" s="27"/>
      <c r="J19" s="27"/>
      <c r="K19" s="27"/>
    </row>
    <row r="20" spans="1:11" ht="12.75">
      <c r="A20" s="13" t="s">
        <v>7</v>
      </c>
      <c r="B20" s="14">
        <v>1139414.25</v>
      </c>
      <c r="C20" s="14">
        <v>1069304.72</v>
      </c>
      <c r="D20" s="14">
        <v>1548719.99</v>
      </c>
      <c r="E20" s="14">
        <v>1699333.0090275002</v>
      </c>
      <c r="F20" s="14">
        <f aca="true" t="shared" si="0" ref="F20:F30">E20*$G$16</f>
        <v>1750312.9992983253</v>
      </c>
      <c r="G20" s="14">
        <f aca="true" t="shared" si="1" ref="G20:G30">F20*$H$16</f>
        <v>1802822.3892772752</v>
      </c>
      <c r="H20" s="14">
        <f aca="true" t="shared" si="2" ref="H20:H30">G20*$H$16</f>
        <v>1856907.0609555936</v>
      </c>
      <c r="I20" s="27"/>
      <c r="J20" s="27"/>
      <c r="K20" s="27"/>
    </row>
    <row r="21" spans="1:11" ht="12.75">
      <c r="A21" s="13" t="s">
        <v>8</v>
      </c>
      <c r="B21" s="14">
        <v>1557088.15</v>
      </c>
      <c r="C21" s="14">
        <v>1225254.96</v>
      </c>
      <c r="D21" s="14">
        <v>1229862.89</v>
      </c>
      <c r="E21" s="14">
        <v>1349467.0560525</v>
      </c>
      <c r="F21" s="14">
        <f t="shared" si="0"/>
        <v>1389951.067734075</v>
      </c>
      <c r="G21" s="14">
        <f t="shared" si="1"/>
        <v>1431649.5997660973</v>
      </c>
      <c r="H21" s="14">
        <f t="shared" si="2"/>
        <v>1474599.08775908</v>
      </c>
      <c r="I21" s="27"/>
      <c r="J21" s="27"/>
      <c r="K21" s="27"/>
    </row>
    <row r="22" spans="1:11" ht="12.75">
      <c r="A22" s="13" t="s">
        <v>9</v>
      </c>
      <c r="B22" s="14">
        <v>1476612.55</v>
      </c>
      <c r="C22" s="14">
        <v>1319510.11</v>
      </c>
      <c r="D22" s="14">
        <v>1792251.35</v>
      </c>
      <c r="E22" s="14">
        <v>1966547.7937875001</v>
      </c>
      <c r="F22" s="14">
        <f t="shared" si="0"/>
        <v>2025544.2276011251</v>
      </c>
      <c r="G22" s="14">
        <f t="shared" si="1"/>
        <v>2086310.554429159</v>
      </c>
      <c r="H22" s="14">
        <f t="shared" si="2"/>
        <v>2148899.871062034</v>
      </c>
      <c r="I22" s="27"/>
      <c r="J22" s="27"/>
      <c r="K22" s="27"/>
    </row>
    <row r="23" spans="1:11" ht="12.75">
      <c r="A23" s="13" t="s">
        <v>10</v>
      </c>
      <c r="B23" s="14">
        <v>1312090.71</v>
      </c>
      <c r="C23" s="14">
        <v>1489204.73</v>
      </c>
      <c r="D23" s="14">
        <v>1279239.52</v>
      </c>
      <c r="E23" s="14">
        <v>1403645.5633200002</v>
      </c>
      <c r="F23" s="14">
        <f t="shared" si="0"/>
        <v>1445754.9302196002</v>
      </c>
      <c r="G23" s="14">
        <f t="shared" si="1"/>
        <v>1489127.5781261884</v>
      </c>
      <c r="H23" s="14">
        <f t="shared" si="2"/>
        <v>1533801.405469974</v>
      </c>
      <c r="I23" s="27"/>
      <c r="J23" s="27"/>
      <c r="K23" s="27"/>
    </row>
    <row r="24" spans="1:11" ht="12.75">
      <c r="A24" s="13" t="s">
        <v>11</v>
      </c>
      <c r="B24" s="14">
        <v>1501518.87</v>
      </c>
      <c r="C24" s="14">
        <v>1382803.14</v>
      </c>
      <c r="D24" s="14">
        <v>1843512.57</v>
      </c>
      <c r="E24" s="14">
        <v>2022794.1674325003</v>
      </c>
      <c r="F24" s="14">
        <f t="shared" si="0"/>
        <v>2083477.9924554753</v>
      </c>
      <c r="G24" s="14">
        <f t="shared" si="1"/>
        <v>2145982.3322291397</v>
      </c>
      <c r="H24" s="14">
        <f t="shared" si="2"/>
        <v>2210361.802196014</v>
      </c>
      <c r="I24" s="27"/>
      <c r="J24" s="27"/>
      <c r="K24" s="27"/>
    </row>
    <row r="25" spans="1:11" ht="12.75">
      <c r="A25" s="13" t="s">
        <v>12</v>
      </c>
      <c r="B25" s="14">
        <v>1227326.87</v>
      </c>
      <c r="C25" s="14">
        <v>1205197.13</v>
      </c>
      <c r="D25" s="14">
        <v>1623400.97</v>
      </c>
      <c r="E25" s="14">
        <v>1781276.7143325</v>
      </c>
      <c r="F25" s="14">
        <f t="shared" si="0"/>
        <v>1834715.015762475</v>
      </c>
      <c r="G25" s="14">
        <f t="shared" si="1"/>
        <v>1889756.4662353494</v>
      </c>
      <c r="H25" s="14">
        <f t="shared" si="2"/>
        <v>1946449.16022241</v>
      </c>
      <c r="I25" s="27"/>
      <c r="J25" s="27"/>
      <c r="K25" s="27"/>
    </row>
    <row r="26" spans="1:11" ht="12.75">
      <c r="A26" s="13" t="s">
        <v>13</v>
      </c>
      <c r="B26" s="14">
        <v>1730362.82</v>
      </c>
      <c r="C26" s="14">
        <v>1256008.73</v>
      </c>
      <c r="D26" s="14">
        <v>1791715</v>
      </c>
      <c r="E26" s="14">
        <v>1965959.2837500002</v>
      </c>
      <c r="F26" s="14">
        <f t="shared" si="0"/>
        <v>2024938.0622625002</v>
      </c>
      <c r="G26" s="14">
        <f t="shared" si="1"/>
        <v>2085686.2041303753</v>
      </c>
      <c r="H26" s="14">
        <f t="shared" si="2"/>
        <v>2148256.7902542865</v>
      </c>
      <c r="I26" s="27"/>
      <c r="J26" s="27"/>
      <c r="K26" s="27"/>
    </row>
    <row r="27" spans="1:11" ht="12.75">
      <c r="A27" s="13" t="s">
        <v>14</v>
      </c>
      <c r="B27" s="14">
        <v>1967826.75</v>
      </c>
      <c r="C27" s="14">
        <v>1252447.14</v>
      </c>
      <c r="D27" s="14">
        <v>1431736.61</v>
      </c>
      <c r="E27" s="14">
        <v>2326718.625</v>
      </c>
      <c r="F27" s="14">
        <f t="shared" si="0"/>
        <v>2396520.18375</v>
      </c>
      <c r="G27" s="14">
        <f t="shared" si="1"/>
        <v>2468415.7892625</v>
      </c>
      <c r="H27" s="14">
        <f t="shared" si="2"/>
        <v>2542468.262940375</v>
      </c>
      <c r="I27" s="27"/>
      <c r="J27" s="27"/>
      <c r="K27" s="27"/>
    </row>
    <row r="28" spans="1:11" ht="12.75">
      <c r="A28" s="13" t="s">
        <v>15</v>
      </c>
      <c r="B28" s="14">
        <v>1054546.42</v>
      </c>
      <c r="C28" s="14">
        <v>1299509.32</v>
      </c>
      <c r="D28" s="14">
        <v>1433868.49</v>
      </c>
      <c r="E28" s="14">
        <v>2186270.625</v>
      </c>
      <c r="F28" s="14">
        <f t="shared" si="0"/>
        <v>2251858.74375</v>
      </c>
      <c r="G28" s="14">
        <f t="shared" si="1"/>
        <v>2319414.5060625</v>
      </c>
      <c r="H28" s="14">
        <f t="shared" si="2"/>
        <v>2388996.9412443754</v>
      </c>
      <c r="I28" s="27"/>
      <c r="J28" s="27"/>
      <c r="K28" s="27"/>
    </row>
    <row r="29" spans="1:11" ht="12.75">
      <c r="A29" s="13" t="s">
        <v>16</v>
      </c>
      <c r="B29" s="14">
        <v>1568728.01</v>
      </c>
      <c r="C29" s="14">
        <v>1413757.47</v>
      </c>
      <c r="D29" s="14">
        <v>1355745.75</v>
      </c>
      <c r="E29" s="14">
        <v>2360184.75</v>
      </c>
      <c r="F29" s="14">
        <f t="shared" si="0"/>
        <v>2430990.2925</v>
      </c>
      <c r="G29" s="14">
        <f t="shared" si="1"/>
        <v>2503920.001275</v>
      </c>
      <c r="H29" s="14">
        <f t="shared" si="2"/>
        <v>2579037.60131325</v>
      </c>
      <c r="I29" s="27"/>
      <c r="J29" s="27"/>
      <c r="K29" s="27"/>
    </row>
    <row r="30" spans="1:11" ht="12.75">
      <c r="A30" s="13" t="s">
        <v>17</v>
      </c>
      <c r="B30" s="14">
        <v>1725190.5</v>
      </c>
      <c r="C30" s="14">
        <v>1171275.14</v>
      </c>
      <c r="D30" s="14">
        <v>1826297.19</v>
      </c>
      <c r="E30" s="14">
        <v>2614221.77</v>
      </c>
      <c r="F30" s="14">
        <v>2692548.42</v>
      </c>
      <c r="G30" s="14">
        <v>2773284.87</v>
      </c>
      <c r="H30" s="14">
        <f>G30*$H$16+2390</f>
        <v>2858873.4161</v>
      </c>
      <c r="I30" s="27"/>
      <c r="J30" s="27"/>
      <c r="K30" s="27"/>
    </row>
    <row r="31" spans="1:8" ht="12.75">
      <c r="A31" s="13" t="s">
        <v>18</v>
      </c>
      <c r="B31" s="15">
        <f aca="true" t="shared" si="3" ref="B31:G31">SUM(B19:B30)</f>
        <v>17581365.73</v>
      </c>
      <c r="C31" s="15">
        <f t="shared" si="3"/>
        <v>15471511.150000002</v>
      </c>
      <c r="D31" s="15">
        <f t="shared" si="3"/>
        <v>18608690.860000003</v>
      </c>
      <c r="E31" s="15">
        <f t="shared" si="3"/>
        <v>23270000.004245</v>
      </c>
      <c r="F31" s="15">
        <f t="shared" si="3"/>
        <v>23968000.00127235</v>
      </c>
      <c r="G31" s="15">
        <f t="shared" si="3"/>
        <v>24686999.998710524</v>
      </c>
      <c r="H31" s="15">
        <f>SUM(H19:H30)</f>
        <v>25429999.99867184</v>
      </c>
    </row>
    <row r="32" spans="1:8" ht="16.5" customHeight="1">
      <c r="A32" s="1"/>
      <c r="B32" s="1"/>
      <c r="C32" s="30"/>
      <c r="D32" s="30"/>
      <c r="E32" s="30"/>
      <c r="F32" s="30"/>
      <c r="G32" s="30"/>
      <c r="H32" s="30"/>
    </row>
    <row r="33" spans="1:8" s="21" customFormat="1" ht="11.25">
      <c r="A33" s="20" t="s">
        <v>19</v>
      </c>
      <c r="F33" s="22"/>
      <c r="G33" s="22"/>
      <c r="H33" s="22"/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spans="1:8" s="1" customFormat="1" ht="12">
      <c r="A37" s="35"/>
      <c r="B37" s="35"/>
      <c r="C37" s="35"/>
      <c r="D37" s="35"/>
      <c r="E37" s="35"/>
      <c r="F37" s="35"/>
      <c r="G37" s="35"/>
      <c r="H37" s="35"/>
    </row>
    <row r="38" spans="1:8" ht="12.75">
      <c r="A38" s="16"/>
      <c r="B38" s="1"/>
      <c r="C38" s="1"/>
      <c r="D38" s="1"/>
      <c r="E38" s="1"/>
      <c r="F38" s="1"/>
      <c r="G38" s="1"/>
      <c r="H38" s="1"/>
    </row>
  </sheetData>
  <sheetProtection/>
  <mergeCells count="19">
    <mergeCell ref="A37:H37"/>
    <mergeCell ref="B2:D2"/>
    <mergeCell ref="B3:D3"/>
    <mergeCell ref="B4:D4"/>
    <mergeCell ref="A11:H11"/>
    <mergeCell ref="A15:E15"/>
    <mergeCell ref="A14:E14"/>
    <mergeCell ref="A5:H5"/>
    <mergeCell ref="A6:H6"/>
    <mergeCell ref="A16:E16"/>
    <mergeCell ref="A34:H34"/>
    <mergeCell ref="A36:H36"/>
    <mergeCell ref="A35:H35"/>
    <mergeCell ref="B12:E12"/>
    <mergeCell ref="A7:H7"/>
    <mergeCell ref="A8:H8"/>
    <mergeCell ref="A9:H9"/>
    <mergeCell ref="A10:H10"/>
    <mergeCell ref="A13:E13"/>
  </mergeCells>
  <printOptions horizontalCentered="1"/>
  <pageMargins left="0.33" right="0.33" top="0.7875" bottom="0.63" header="0.5118055555555556" footer="0.3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A36" sqref="A36:H36"/>
    </sheetView>
  </sheetViews>
  <sheetFormatPr defaultColWidth="9.140625" defaultRowHeight="12.75"/>
  <cols>
    <col min="1" max="1" width="13.28125" style="0" customWidth="1"/>
    <col min="2" max="8" width="14.28125" style="0" customWidth="1"/>
  </cols>
  <sheetData>
    <row r="1" spans="2:11" ht="15">
      <c r="B1" s="3"/>
      <c r="C1" s="3"/>
      <c r="D1" s="3"/>
      <c r="E1" s="2"/>
      <c r="F1" s="2"/>
      <c r="G1" s="2"/>
      <c r="H1" s="2"/>
      <c r="I1" s="7"/>
      <c r="J1" s="7"/>
      <c r="K1" s="7"/>
    </row>
    <row r="2" spans="2:11" ht="15.75">
      <c r="B2" s="36" t="s">
        <v>0</v>
      </c>
      <c r="C2" s="36"/>
      <c r="D2" s="36"/>
      <c r="E2" s="2"/>
      <c r="F2" s="2"/>
      <c r="G2" s="2"/>
      <c r="H2" s="2"/>
      <c r="I2" s="7"/>
      <c r="J2" s="7"/>
      <c r="K2" s="7"/>
    </row>
    <row r="3" spans="2:11" ht="15">
      <c r="B3" s="36" t="s">
        <v>1</v>
      </c>
      <c r="C3" s="36"/>
      <c r="D3" s="36"/>
      <c r="E3" s="5"/>
      <c r="F3" s="5"/>
      <c r="G3" s="5"/>
      <c r="H3" s="5"/>
      <c r="I3" s="7"/>
      <c r="J3" s="7"/>
      <c r="K3" s="7"/>
    </row>
    <row r="4" spans="2:11" ht="15.75">
      <c r="B4" s="37"/>
      <c r="C4" s="37"/>
      <c r="D4" s="37"/>
      <c r="E4" s="18"/>
      <c r="F4" s="18"/>
      <c r="G4" s="18"/>
      <c r="H4" s="18"/>
      <c r="I4" s="7"/>
      <c r="J4" s="7"/>
      <c r="K4" s="7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9" t="s">
        <v>4</v>
      </c>
      <c r="B12" s="33" t="s">
        <v>38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25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26</v>
      </c>
      <c r="B14" s="33"/>
      <c r="C14" s="33"/>
      <c r="D14" s="33"/>
      <c r="E14" s="33"/>
      <c r="F14" s="25">
        <v>1</v>
      </c>
      <c r="G14" s="25">
        <f>F14</f>
        <v>1</v>
      </c>
      <c r="H14" s="25">
        <f>F14</f>
        <v>1</v>
      </c>
    </row>
    <row r="15" spans="1:8" ht="12.75">
      <c r="A15" s="38" t="s">
        <v>27</v>
      </c>
      <c r="B15" s="38"/>
      <c r="C15" s="38"/>
      <c r="D15" s="38"/>
      <c r="E15" s="38"/>
      <c r="F15" s="25">
        <v>1</v>
      </c>
      <c r="G15" s="25">
        <f>F15</f>
        <v>1</v>
      </c>
      <c r="H15" s="25">
        <v>1</v>
      </c>
    </row>
    <row r="16" spans="1:8" ht="12.75">
      <c r="A16" s="33" t="s">
        <v>28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2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8" ht="12.75">
      <c r="A19" s="13" t="s">
        <v>6</v>
      </c>
      <c r="B19" s="14">
        <v>4766905.6</v>
      </c>
      <c r="C19" s="14">
        <v>4617891.23</v>
      </c>
      <c r="D19" s="14">
        <v>5370319.21</v>
      </c>
      <c r="E19" s="14">
        <v>5780343.0816835</v>
      </c>
      <c r="F19" s="14">
        <f>E19*$G$16</f>
        <v>5953753.374134005</v>
      </c>
      <c r="G19" s="14">
        <f>F19*$H$16</f>
        <v>6132365.975358025</v>
      </c>
      <c r="H19" s="14">
        <f>G19*$H$16</f>
        <v>6316336.954618766</v>
      </c>
    </row>
    <row r="20" spans="1:8" ht="12.75">
      <c r="A20" s="13" t="s">
        <v>7</v>
      </c>
      <c r="B20" s="14">
        <v>3568026.99</v>
      </c>
      <c r="C20" s="14">
        <v>4825559.9</v>
      </c>
      <c r="D20" s="14">
        <v>4619845.49</v>
      </c>
      <c r="E20" s="14">
        <v>4972570.6931615</v>
      </c>
      <c r="F20" s="14">
        <f aca="true" t="shared" si="0" ref="F20:F30">E20*$G$16</f>
        <v>5121747.8139563445</v>
      </c>
      <c r="G20" s="14">
        <f aca="true" t="shared" si="1" ref="G20:G30">F20*$H$16</f>
        <v>5275400.248375035</v>
      </c>
      <c r="H20" s="14">
        <f aca="true" t="shared" si="2" ref="H20:H30">G20*$H$16</f>
        <v>5433662.255826286</v>
      </c>
    </row>
    <row r="21" spans="1:8" ht="12.75">
      <c r="A21" s="13" t="s">
        <v>8</v>
      </c>
      <c r="B21" s="14">
        <v>4208713.24</v>
      </c>
      <c r="C21" s="14">
        <v>4304538.73</v>
      </c>
      <c r="D21" s="14">
        <v>5221922.25</v>
      </c>
      <c r="E21" s="14">
        <v>5620616.0137875</v>
      </c>
      <c r="F21" s="14">
        <f t="shared" si="0"/>
        <v>5789234.494201125</v>
      </c>
      <c r="G21" s="14">
        <f t="shared" si="1"/>
        <v>5962911.529027158</v>
      </c>
      <c r="H21" s="14">
        <f t="shared" si="2"/>
        <v>6141798.874897974</v>
      </c>
    </row>
    <row r="22" spans="1:8" ht="12.75">
      <c r="A22" s="13" t="s">
        <v>9</v>
      </c>
      <c r="B22" s="14">
        <v>4282155.58</v>
      </c>
      <c r="C22" s="14">
        <v>4411810.57</v>
      </c>
      <c r="D22" s="14">
        <v>5199303.82</v>
      </c>
      <c r="E22" s="14">
        <v>5596270.666657</v>
      </c>
      <c r="F22" s="14">
        <f t="shared" si="0"/>
        <v>5764158.78665671</v>
      </c>
      <c r="G22" s="14">
        <f t="shared" si="1"/>
        <v>5937083.550256412</v>
      </c>
      <c r="H22" s="14">
        <f t="shared" si="2"/>
        <v>6115196.056764104</v>
      </c>
    </row>
    <row r="23" spans="1:8" ht="12.75">
      <c r="A23" s="13" t="s">
        <v>10</v>
      </c>
      <c r="B23" s="14">
        <v>4153984.58</v>
      </c>
      <c r="C23" s="14">
        <v>5165545.09</v>
      </c>
      <c r="D23" s="14">
        <v>5295902.29</v>
      </c>
      <c r="E23" s="14">
        <v>5700244.4298415</v>
      </c>
      <c r="F23" s="14">
        <f t="shared" si="0"/>
        <v>5871251.762736745</v>
      </c>
      <c r="G23" s="14">
        <f t="shared" si="1"/>
        <v>6047389.3156188475</v>
      </c>
      <c r="H23" s="14">
        <f t="shared" si="2"/>
        <v>6228810.995087413</v>
      </c>
    </row>
    <row r="24" spans="1:8" ht="12.75">
      <c r="A24" s="13" t="s">
        <v>11</v>
      </c>
      <c r="B24" s="14">
        <v>4660029.56</v>
      </c>
      <c r="C24" s="14">
        <v>4508333.42</v>
      </c>
      <c r="D24" s="14">
        <v>5169528.64</v>
      </c>
      <c r="E24" s="14">
        <v>5564222.151663999</v>
      </c>
      <c r="F24" s="14">
        <f t="shared" si="0"/>
        <v>5731148.816213919</v>
      </c>
      <c r="G24" s="14">
        <f t="shared" si="1"/>
        <v>5903083.280700336</v>
      </c>
      <c r="H24" s="14">
        <f t="shared" si="2"/>
        <v>6080175.779121347</v>
      </c>
    </row>
    <row r="25" spans="1:8" ht="12.75">
      <c r="A25" s="13" t="s">
        <v>12</v>
      </c>
      <c r="B25" s="14">
        <v>4863557.41</v>
      </c>
      <c r="C25" s="14">
        <v>4551004.55</v>
      </c>
      <c r="D25" s="14">
        <v>5411844.83</v>
      </c>
      <c r="E25" s="14">
        <v>5825039.1827705</v>
      </c>
      <c r="F25" s="14">
        <f t="shared" si="0"/>
        <v>5999790.358253615</v>
      </c>
      <c r="G25" s="14">
        <f t="shared" si="1"/>
        <v>6179784.069001224</v>
      </c>
      <c r="H25" s="14">
        <f t="shared" si="2"/>
        <v>6365177.591071261</v>
      </c>
    </row>
    <row r="26" spans="1:8" ht="12.75">
      <c r="A26" s="13" t="s">
        <v>13</v>
      </c>
      <c r="B26" s="14">
        <v>4879690.47</v>
      </c>
      <c r="C26" s="14">
        <v>5150887.47</v>
      </c>
      <c r="D26" s="14">
        <v>5574642.26</v>
      </c>
      <c r="E26" s="14">
        <v>6000266.196550999</v>
      </c>
      <c r="F26" s="14">
        <f t="shared" si="0"/>
        <v>6180274.182447529</v>
      </c>
      <c r="G26" s="14">
        <f t="shared" si="1"/>
        <v>6365682.407920956</v>
      </c>
      <c r="H26" s="14">
        <f t="shared" si="2"/>
        <v>6556652.880158585</v>
      </c>
    </row>
    <row r="27" spans="1:8" ht="12.75">
      <c r="A27" s="13" t="s">
        <v>14</v>
      </c>
      <c r="B27" s="14">
        <v>4693497.66</v>
      </c>
      <c r="C27" s="14">
        <v>5397889.9</v>
      </c>
      <c r="D27" s="14">
        <v>5127823.64</v>
      </c>
      <c r="E27" s="14">
        <v>5809060.949999999</v>
      </c>
      <c r="F27" s="14">
        <f t="shared" si="0"/>
        <v>5983332.778499999</v>
      </c>
      <c r="G27" s="14">
        <f t="shared" si="1"/>
        <v>6162832.761854999</v>
      </c>
      <c r="H27" s="14">
        <f t="shared" si="2"/>
        <v>6347717.744710648</v>
      </c>
    </row>
    <row r="28" spans="1:8" ht="12.75">
      <c r="A28" s="13" t="s">
        <v>15</v>
      </c>
      <c r="B28" s="14">
        <v>5118793.95</v>
      </c>
      <c r="C28" s="14">
        <v>4942314.51</v>
      </c>
      <c r="D28" s="14">
        <v>5698801.34</v>
      </c>
      <c r="E28" s="14">
        <v>5753090.75</v>
      </c>
      <c r="F28" s="14">
        <f t="shared" si="0"/>
        <v>5925683.4725</v>
      </c>
      <c r="G28" s="14">
        <f t="shared" si="1"/>
        <v>6103453.976675</v>
      </c>
      <c r="H28" s="14">
        <f t="shared" si="2"/>
        <v>6286557.59597525</v>
      </c>
    </row>
    <row r="29" spans="1:8" ht="12.75">
      <c r="A29" s="13" t="s">
        <v>16</v>
      </c>
      <c r="B29" s="14">
        <v>4672824.86</v>
      </c>
      <c r="C29" s="14">
        <v>4690865</v>
      </c>
      <c r="D29" s="14">
        <v>5319062.58</v>
      </c>
      <c r="E29" s="14">
        <v>5885481.8</v>
      </c>
      <c r="F29" s="14">
        <f t="shared" si="0"/>
        <v>6062046.254</v>
      </c>
      <c r="G29" s="14">
        <f t="shared" si="1"/>
        <v>6243907.64162</v>
      </c>
      <c r="H29" s="14">
        <f t="shared" si="2"/>
        <v>6431224.8708686</v>
      </c>
    </row>
    <row r="30" spans="1:8" ht="12.75">
      <c r="A30" s="13" t="s">
        <v>17</v>
      </c>
      <c r="B30" s="14">
        <v>4183015.15</v>
      </c>
      <c r="C30" s="14">
        <v>5140987.71</v>
      </c>
      <c r="D30" s="14">
        <v>5470493.52</v>
      </c>
      <c r="E30" s="14">
        <v>5929794.08</v>
      </c>
      <c r="F30" s="14">
        <f>E30*$G$16-110</f>
        <v>6107577.9024</v>
      </c>
      <c r="G30" s="14">
        <f>F30*$H$16-4700</f>
        <v>6286105.239472</v>
      </c>
      <c r="H30" s="14">
        <f>G30*$H$16+2000</f>
        <v>6476688.39665616</v>
      </c>
    </row>
    <row r="31" spans="1:8" ht="12.75">
      <c r="A31" s="13" t="s">
        <v>18</v>
      </c>
      <c r="B31" s="15">
        <f>SUM(B19:B30)</f>
        <v>54051195.050000004</v>
      </c>
      <c r="C31" s="15">
        <f>SUM(C19:C30)</f>
        <v>57707628.08</v>
      </c>
      <c r="D31" s="15">
        <f>SUM(D19:D30)</f>
        <v>63479489.86999999</v>
      </c>
      <c r="E31" s="15">
        <f>SUM(E19:E30)</f>
        <v>68436999.9961165</v>
      </c>
      <c r="F31" s="15">
        <f>SUM(F19:F30)</f>
        <v>70489999.99599999</v>
      </c>
      <c r="G31" s="15">
        <f>SUM(G19:G30)</f>
        <v>72599999.99587998</v>
      </c>
      <c r="H31" s="15">
        <f>SUM(H19:H30)</f>
        <v>74779999.99575639</v>
      </c>
    </row>
    <row r="32" spans="1:8" ht="15" customHeight="1">
      <c r="A32" s="1"/>
      <c r="B32" s="1"/>
      <c r="C32" s="30"/>
      <c r="D32" s="30"/>
      <c r="E32" s="30"/>
      <c r="F32" s="30"/>
      <c r="G32" s="30"/>
      <c r="H32" s="30"/>
    </row>
    <row r="33" spans="1:8" s="21" customFormat="1" ht="11.25">
      <c r="A33" s="20" t="s">
        <v>19</v>
      </c>
      <c r="F33" s="22"/>
      <c r="G33" s="22"/>
      <c r="H33" s="22"/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spans="1:8" s="1" customFormat="1" ht="12">
      <c r="A37" s="35"/>
      <c r="B37" s="35"/>
      <c r="C37" s="35"/>
      <c r="D37" s="35"/>
      <c r="E37" s="35"/>
      <c r="F37" s="35"/>
      <c r="G37" s="35"/>
      <c r="H37" s="35"/>
    </row>
    <row r="38" spans="6:7" ht="12.75">
      <c r="F38" s="23"/>
      <c r="G38" s="23"/>
    </row>
  </sheetData>
  <sheetProtection/>
  <mergeCells count="18">
    <mergeCell ref="A37:H37"/>
    <mergeCell ref="A36:H36"/>
    <mergeCell ref="B2:D2"/>
    <mergeCell ref="B3:D3"/>
    <mergeCell ref="B4:D4"/>
    <mergeCell ref="A14:E14"/>
    <mergeCell ref="A16:E16"/>
    <mergeCell ref="B12:E12"/>
    <mergeCell ref="A13:E13"/>
    <mergeCell ref="A34:H34"/>
    <mergeCell ref="A35:H35"/>
    <mergeCell ref="A7:H7"/>
    <mergeCell ref="A8:H8"/>
    <mergeCell ref="A9:H9"/>
    <mergeCell ref="A10:H10"/>
    <mergeCell ref="A15:E15"/>
    <mergeCell ref="A5:H5"/>
    <mergeCell ref="A6:H6"/>
  </mergeCells>
  <printOptions horizontalCentered="1"/>
  <pageMargins left="0.31" right="0.27" top="0.7875" bottom="0.7875" header="0.5118055555555556" footer="0.511805555555555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3.8515625" style="0" customWidth="1"/>
    <col min="2" max="8" width="14.28125" style="0" customWidth="1"/>
    <col min="9" max="9" width="11.710937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8"/>
      <c r="J1" s="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8"/>
      <c r="J2" s="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8"/>
      <c r="J3" s="8"/>
    </row>
    <row r="4" spans="1:10" ht="15.75">
      <c r="A4" s="18"/>
      <c r="B4" s="37"/>
      <c r="C4" s="37"/>
      <c r="D4" s="37"/>
      <c r="E4" s="18"/>
      <c r="F4" s="18"/>
      <c r="G4" s="18"/>
      <c r="H4" s="18"/>
      <c r="I4" s="8"/>
      <c r="J4" s="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2.75" customHeight="1">
      <c r="A6" s="31"/>
      <c r="B6" s="31"/>
      <c r="C6" s="31"/>
      <c r="D6" s="31"/>
      <c r="E6" s="31"/>
      <c r="F6" s="31"/>
      <c r="G6" s="31"/>
      <c r="H6" s="31"/>
    </row>
    <row r="7" spans="1:8" s="1" customFormat="1" ht="12">
      <c r="A7" s="34" t="s">
        <v>2</v>
      </c>
      <c r="B7" s="34"/>
      <c r="C7" s="34"/>
      <c r="D7" s="34"/>
      <c r="E7" s="34"/>
      <c r="F7" s="34"/>
      <c r="G7" s="34"/>
      <c r="H7" s="34"/>
    </row>
    <row r="8" spans="1:8" s="1" customFormat="1" ht="12">
      <c r="A8" s="34" t="s">
        <v>3</v>
      </c>
      <c r="B8" s="34"/>
      <c r="C8" s="34"/>
      <c r="D8" s="34"/>
      <c r="E8" s="34"/>
      <c r="F8" s="34"/>
      <c r="G8" s="34"/>
      <c r="H8" s="34"/>
    </row>
    <row r="9" spans="1:8" s="1" customFormat="1" ht="15" customHeight="1">
      <c r="A9" s="31" t="s">
        <v>43</v>
      </c>
      <c r="B9" s="31"/>
      <c r="C9" s="31"/>
      <c r="D9" s="31"/>
      <c r="E9" s="31"/>
      <c r="F9" s="31"/>
      <c r="G9" s="31"/>
      <c r="H9" s="31"/>
    </row>
    <row r="10" spans="1:10" ht="15">
      <c r="A10" s="31"/>
      <c r="B10" s="31"/>
      <c r="C10" s="31"/>
      <c r="D10" s="31"/>
      <c r="E10" s="31"/>
      <c r="F10" s="31"/>
      <c r="G10" s="31"/>
      <c r="H10" s="31"/>
      <c r="I10" s="8"/>
      <c r="J10" s="8"/>
    </row>
    <row r="11" spans="1:8" ht="12.75">
      <c r="A11" s="9" t="s">
        <v>4</v>
      </c>
      <c r="B11" s="33" t="s">
        <v>41</v>
      </c>
      <c r="C11" s="33"/>
      <c r="D11" s="33"/>
      <c r="E11" s="33"/>
      <c r="F11" s="24">
        <v>2019</v>
      </c>
      <c r="G11" s="24">
        <v>2020</v>
      </c>
      <c r="H11" s="24">
        <v>2021</v>
      </c>
    </row>
    <row r="12" spans="1:8" ht="12.75">
      <c r="A12" s="33" t="s">
        <v>25</v>
      </c>
      <c r="B12" s="33"/>
      <c r="C12" s="33"/>
      <c r="D12" s="33"/>
      <c r="E12" s="33"/>
      <c r="F12" s="10">
        <v>1.03</v>
      </c>
      <c r="G12" s="10">
        <v>1.03</v>
      </c>
      <c r="H12" s="10">
        <v>1.03</v>
      </c>
    </row>
    <row r="13" spans="1:8" ht="12.75">
      <c r="A13" s="33" t="s">
        <v>29</v>
      </c>
      <c r="B13" s="33"/>
      <c r="C13" s="33"/>
      <c r="D13" s="33"/>
      <c r="E13" s="33"/>
      <c r="F13" s="25">
        <v>1</v>
      </c>
      <c r="G13" s="25">
        <v>1</v>
      </c>
      <c r="H13" s="25">
        <v>1</v>
      </c>
    </row>
    <row r="14" spans="1:8" ht="12.75">
      <c r="A14" s="38" t="s">
        <v>27</v>
      </c>
      <c r="B14" s="38"/>
      <c r="C14" s="38"/>
      <c r="D14" s="38"/>
      <c r="E14" s="38"/>
      <c r="F14" s="25">
        <v>1</v>
      </c>
      <c r="G14" s="25">
        <v>1</v>
      </c>
      <c r="H14" s="25">
        <v>1</v>
      </c>
    </row>
    <row r="15" spans="1:8" ht="12.75">
      <c r="A15" s="33" t="s">
        <v>28</v>
      </c>
      <c r="B15" s="33"/>
      <c r="C15" s="33"/>
      <c r="D15" s="33"/>
      <c r="E15" s="33"/>
      <c r="F15" s="11">
        <f>F12*F13*F14</f>
        <v>1.03</v>
      </c>
      <c r="G15" s="11">
        <f>G12*G13*G14</f>
        <v>1.03</v>
      </c>
      <c r="H15" s="11">
        <f>H12*H13*H14</f>
        <v>1.03</v>
      </c>
    </row>
    <row r="16" spans="1:8" ht="12.75">
      <c r="A16" s="12"/>
      <c r="B16" s="12"/>
      <c r="C16" s="12"/>
      <c r="D16" s="12"/>
      <c r="E16" s="12"/>
      <c r="F16" s="1"/>
      <c r="G16" s="12"/>
      <c r="H16" s="12"/>
    </row>
    <row r="17" spans="1:8" ht="12.75">
      <c r="A17" s="13" t="s">
        <v>5</v>
      </c>
      <c r="B17" s="24">
        <v>2015</v>
      </c>
      <c r="C17" s="24">
        <v>2016</v>
      </c>
      <c r="D17" s="24">
        <v>2017</v>
      </c>
      <c r="E17" s="24">
        <v>2018</v>
      </c>
      <c r="F17" s="24">
        <v>2019</v>
      </c>
      <c r="G17" s="24">
        <v>2020</v>
      </c>
      <c r="H17" s="24">
        <v>2021</v>
      </c>
    </row>
    <row r="18" spans="1:11" ht="12.75">
      <c r="A18" s="13" t="s">
        <v>6</v>
      </c>
      <c r="B18" s="14">
        <v>5641321.85</v>
      </c>
      <c r="C18" s="14">
        <v>5146021.83</v>
      </c>
      <c r="D18" s="14">
        <v>8298544.43</v>
      </c>
      <c r="E18" s="14">
        <v>8671978.92935</v>
      </c>
      <c r="F18" s="14">
        <f>E18*$F$15</f>
        <v>8932138.2972305</v>
      </c>
      <c r="G18" s="14">
        <f>F18*$F$15</f>
        <v>9200102.446147416</v>
      </c>
      <c r="H18" s="14">
        <f>G18*$F$15</f>
        <v>9476105.519531839</v>
      </c>
      <c r="I18" s="27"/>
      <c r="J18" s="27"/>
      <c r="K18" s="27"/>
    </row>
    <row r="19" spans="1:11" ht="12.75">
      <c r="A19" s="13" t="s">
        <v>7</v>
      </c>
      <c r="B19" s="14">
        <v>5146493.38</v>
      </c>
      <c r="C19" s="14">
        <v>5898073.06</v>
      </c>
      <c r="D19" s="14">
        <v>4880537.03</v>
      </c>
      <c r="E19" s="14">
        <v>5100161.19635</v>
      </c>
      <c r="F19" s="14">
        <f aca="true" t="shared" si="0" ref="F19:F29">E19*$F$15</f>
        <v>5253166.0322405</v>
      </c>
      <c r="G19" s="14">
        <f aca="true" t="shared" si="1" ref="G19:G29">F19*$F$15</f>
        <v>5410761.013207715</v>
      </c>
      <c r="H19" s="14">
        <f>G19*$F$15</f>
        <v>5573083.843603946</v>
      </c>
      <c r="I19" s="27"/>
      <c r="J19" s="27"/>
      <c r="K19" s="27"/>
    </row>
    <row r="20" spans="1:11" ht="12.75">
      <c r="A20" s="13" t="s">
        <v>8</v>
      </c>
      <c r="B20" s="14">
        <v>8615151.53</v>
      </c>
      <c r="C20" s="14">
        <v>8419311.99</v>
      </c>
      <c r="D20" s="14">
        <v>7473533.59</v>
      </c>
      <c r="E20" s="14">
        <v>7809842.601549999</v>
      </c>
      <c r="F20" s="14">
        <f t="shared" si="0"/>
        <v>8044137.879596499</v>
      </c>
      <c r="G20" s="14">
        <f t="shared" si="1"/>
        <v>8285462.015984394</v>
      </c>
      <c r="H20" s="14">
        <f>G20*$F$15</f>
        <v>8534025.876463925</v>
      </c>
      <c r="I20" s="27"/>
      <c r="J20" s="27"/>
      <c r="K20" s="27"/>
    </row>
    <row r="21" spans="1:11" ht="12.75">
      <c r="A21" s="13" t="s">
        <v>9</v>
      </c>
      <c r="B21" s="14">
        <v>5337065.47</v>
      </c>
      <c r="C21" s="14">
        <v>7239070.6</v>
      </c>
      <c r="D21" s="14">
        <v>7845336.69</v>
      </c>
      <c r="E21" s="14">
        <v>8198376.84105</v>
      </c>
      <c r="F21" s="14">
        <f t="shared" si="0"/>
        <v>8444328.1462815</v>
      </c>
      <c r="G21" s="14">
        <f t="shared" si="1"/>
        <v>8697657.990669945</v>
      </c>
      <c r="H21" s="14">
        <f>G21*$F$15</f>
        <v>8958587.730390044</v>
      </c>
      <c r="I21" s="27"/>
      <c r="J21" s="27"/>
      <c r="K21" s="27"/>
    </row>
    <row r="22" spans="1:11" ht="12.75">
      <c r="A22" s="13" t="s">
        <v>10</v>
      </c>
      <c r="B22" s="14">
        <v>6280002.05</v>
      </c>
      <c r="C22" s="14">
        <v>9445598.26</v>
      </c>
      <c r="D22" s="14">
        <v>8598925.74</v>
      </c>
      <c r="E22" s="14">
        <v>8985877.3983</v>
      </c>
      <c r="F22" s="14">
        <f t="shared" si="0"/>
        <v>9255453.720249</v>
      </c>
      <c r="G22" s="14">
        <f t="shared" si="1"/>
        <v>9533117.331856469</v>
      </c>
      <c r="H22" s="14">
        <f>G22*$F$15</f>
        <v>9819110.851812163</v>
      </c>
      <c r="I22" s="27"/>
      <c r="J22" s="27"/>
      <c r="K22" s="27"/>
    </row>
    <row r="23" spans="1:11" ht="12.75">
      <c r="A23" s="13" t="s">
        <v>11</v>
      </c>
      <c r="B23" s="14">
        <v>7518265.12</v>
      </c>
      <c r="C23" s="14">
        <v>5167890.2</v>
      </c>
      <c r="D23" s="14">
        <v>6614549.36</v>
      </c>
      <c r="E23" s="14">
        <v>6912204.0812</v>
      </c>
      <c r="F23" s="14">
        <f t="shared" si="0"/>
        <v>7119570.203636</v>
      </c>
      <c r="G23" s="14">
        <f t="shared" si="1"/>
        <v>7333157.30974508</v>
      </c>
      <c r="H23" s="14">
        <f>G23*$F$15</f>
        <v>7553152.029037433</v>
      </c>
      <c r="I23" s="27"/>
      <c r="J23" s="27"/>
      <c r="K23" s="27"/>
    </row>
    <row r="24" spans="1:11" ht="12.75">
      <c r="A24" s="13" t="s">
        <v>12</v>
      </c>
      <c r="B24" s="14">
        <v>5343777.43</v>
      </c>
      <c r="C24" s="14">
        <v>6758842.11</v>
      </c>
      <c r="D24" s="14">
        <v>7365739.44</v>
      </c>
      <c r="E24" s="14">
        <v>7697197.7148</v>
      </c>
      <c r="F24" s="14">
        <f t="shared" si="0"/>
        <v>7928113.646244001</v>
      </c>
      <c r="G24" s="14">
        <f t="shared" si="1"/>
        <v>8165957.055631321</v>
      </c>
      <c r="H24" s="14">
        <f>G24*$F$15</f>
        <v>8410935.767300261</v>
      </c>
      <c r="I24" s="27"/>
      <c r="J24" s="27"/>
      <c r="K24" s="27"/>
    </row>
    <row r="25" spans="1:11" ht="12.75">
      <c r="A25" s="13" t="s">
        <v>13</v>
      </c>
      <c r="B25" s="14">
        <v>6103324.03</v>
      </c>
      <c r="C25" s="14">
        <v>8458359.99</v>
      </c>
      <c r="D25" s="14">
        <v>8518514.83</v>
      </c>
      <c r="E25" s="14">
        <v>8901847.99735</v>
      </c>
      <c r="F25" s="14">
        <f t="shared" si="0"/>
        <v>9168903.4372705</v>
      </c>
      <c r="G25" s="14">
        <f t="shared" si="1"/>
        <v>9443970.540388616</v>
      </c>
      <c r="H25" s="14">
        <f>G25*$F$15</f>
        <v>9727289.656600274</v>
      </c>
      <c r="I25" s="27"/>
      <c r="J25" s="27"/>
      <c r="K25" s="27"/>
    </row>
    <row r="26" spans="1:11" ht="12.75">
      <c r="A26" s="13" t="s">
        <v>14</v>
      </c>
      <c r="B26" s="14">
        <v>8402836.59</v>
      </c>
      <c r="C26" s="14">
        <v>6245616.24</v>
      </c>
      <c r="D26" s="14">
        <v>8018018.34</v>
      </c>
      <c r="E26" s="14">
        <v>7862479.418749999</v>
      </c>
      <c r="F26" s="14">
        <f t="shared" si="0"/>
        <v>8098353.8013125</v>
      </c>
      <c r="G26" s="14">
        <f t="shared" si="1"/>
        <v>8341304.415351875</v>
      </c>
      <c r="H26" s="14">
        <f>G26*$F$15</f>
        <v>8591543.547812432</v>
      </c>
      <c r="I26" s="27"/>
      <c r="J26" s="27"/>
      <c r="K26" s="27"/>
    </row>
    <row r="27" spans="1:11" ht="12.75">
      <c r="A27" s="13" t="s">
        <v>15</v>
      </c>
      <c r="B27" s="14">
        <v>5849913.57</v>
      </c>
      <c r="C27" s="14">
        <v>6997348.38</v>
      </c>
      <c r="D27" s="14">
        <v>8235565.48</v>
      </c>
      <c r="E27" s="14">
        <v>8916812.575</v>
      </c>
      <c r="F27" s="14">
        <f t="shared" si="0"/>
        <v>9184316.95225</v>
      </c>
      <c r="G27" s="14">
        <f t="shared" si="1"/>
        <v>9459846.460817501</v>
      </c>
      <c r="H27" s="14">
        <f>G27*$F$15</f>
        <v>9743641.854642026</v>
      </c>
      <c r="I27" s="27"/>
      <c r="J27" s="27"/>
      <c r="K27" s="27"/>
    </row>
    <row r="28" spans="1:11" ht="12.75">
      <c r="A28" s="13" t="s">
        <v>16</v>
      </c>
      <c r="B28" s="14">
        <v>5796277.68</v>
      </c>
      <c r="C28" s="14">
        <v>8765282.4</v>
      </c>
      <c r="D28" s="14">
        <v>6423674.34</v>
      </c>
      <c r="E28" s="14">
        <v>8147458.75625</v>
      </c>
      <c r="F28" s="14">
        <f t="shared" si="0"/>
        <v>8391882.5189375</v>
      </c>
      <c r="G28" s="14">
        <f t="shared" si="1"/>
        <v>8643638.994505625</v>
      </c>
      <c r="H28" s="14">
        <f>G28*$F$15</f>
        <v>8902948.164340794</v>
      </c>
      <c r="I28" s="27"/>
      <c r="J28" s="27"/>
      <c r="K28" s="27"/>
    </row>
    <row r="29" spans="1:11" ht="12.75">
      <c r="A29" s="13" t="s">
        <v>17</v>
      </c>
      <c r="B29" s="14">
        <v>10160729.91</v>
      </c>
      <c r="C29" s="14">
        <v>8638005.59</v>
      </c>
      <c r="D29" s="14">
        <v>9653969.32</v>
      </c>
      <c r="E29" s="14">
        <v>6391762.4925</v>
      </c>
      <c r="F29" s="14">
        <f>E29*$F$15-3880</f>
        <v>6579635.367275</v>
      </c>
      <c r="G29" s="14">
        <f>F29*$F$15+4000</f>
        <v>6781024.42829325</v>
      </c>
      <c r="H29" s="14">
        <f>G29*$F$15-880</f>
        <v>6983575.1611420475</v>
      </c>
      <c r="I29" s="27"/>
      <c r="J29" s="27"/>
      <c r="K29" s="27"/>
    </row>
    <row r="30" spans="1:8" ht="12.75">
      <c r="A30" s="13" t="s">
        <v>18</v>
      </c>
      <c r="B30" s="15">
        <f>SUM(B18:B29)</f>
        <v>80195158.61</v>
      </c>
      <c r="C30" s="15">
        <f>SUM(C18:C29)</f>
        <v>87179420.65000002</v>
      </c>
      <c r="D30" s="15">
        <f>SUM(D18:D29)</f>
        <v>91926908.59</v>
      </c>
      <c r="E30" s="15">
        <f>SUM(E18:E29)</f>
        <v>93596000.00244999</v>
      </c>
      <c r="F30" s="15">
        <f>SUM(F18:F29)</f>
        <v>96400000.0025235</v>
      </c>
      <c r="G30" s="15">
        <f>SUM(G18:G29)</f>
        <v>99296000.0025992</v>
      </c>
      <c r="H30" s="15">
        <f>SUM(H18:H29)</f>
        <v>102274000.0026772</v>
      </c>
    </row>
    <row r="31" spans="1:8" ht="16.5" customHeight="1">
      <c r="A31" s="1"/>
      <c r="B31" s="1"/>
      <c r="C31" s="30"/>
      <c r="D31" s="30"/>
      <c r="E31" s="30"/>
      <c r="F31" s="30"/>
      <c r="G31" s="30"/>
      <c r="H31" s="30"/>
    </row>
    <row r="32" s="21" customFormat="1" ht="11.25">
      <c r="A32" s="20" t="s">
        <v>19</v>
      </c>
    </row>
    <row r="33" spans="1:8" s="21" customFormat="1" ht="16.5" customHeight="1">
      <c r="A33" s="32" t="s">
        <v>46</v>
      </c>
      <c r="B33" s="32"/>
      <c r="C33" s="32"/>
      <c r="D33" s="32"/>
      <c r="E33" s="32"/>
      <c r="F33" s="32"/>
      <c r="G33" s="32"/>
      <c r="H33" s="32"/>
    </row>
    <row r="34" spans="1:8" s="21" customFormat="1" ht="12" customHeight="1">
      <c r="A34" s="35" t="s">
        <v>47</v>
      </c>
      <c r="B34" s="35"/>
      <c r="C34" s="35"/>
      <c r="D34" s="35"/>
      <c r="E34" s="35"/>
      <c r="F34" s="35"/>
      <c r="G34" s="35"/>
      <c r="H34" s="35"/>
    </row>
    <row r="35" spans="1:8" s="21" customFormat="1" ht="11.25">
      <c r="A35" s="35" t="s">
        <v>45</v>
      </c>
      <c r="B35" s="35"/>
      <c r="C35" s="35"/>
      <c r="D35" s="35"/>
      <c r="E35" s="35"/>
      <c r="F35" s="35"/>
      <c r="G35" s="35"/>
      <c r="H35" s="35"/>
    </row>
  </sheetData>
  <sheetProtection/>
  <mergeCells count="17">
    <mergeCell ref="A35:H35"/>
    <mergeCell ref="A14:E14"/>
    <mergeCell ref="B2:D2"/>
    <mergeCell ref="B3:D3"/>
    <mergeCell ref="B4:D4"/>
    <mergeCell ref="A10:H10"/>
    <mergeCell ref="A6:H6"/>
    <mergeCell ref="A7:H7"/>
    <mergeCell ref="A8:H8"/>
    <mergeCell ref="A5:H5"/>
    <mergeCell ref="A9:H9"/>
    <mergeCell ref="A15:E15"/>
    <mergeCell ref="A34:H34"/>
    <mergeCell ref="A33:H33"/>
    <mergeCell ref="B11:E11"/>
    <mergeCell ref="A12:E12"/>
    <mergeCell ref="A13:E13"/>
  </mergeCells>
  <printOptions horizontalCentered="1"/>
  <pageMargins left="0.2" right="0.33" top="0.7875" bottom="0.66" header="0.5118055555555556" footer="0.3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12" sqref="F12:H12"/>
    </sheetView>
  </sheetViews>
  <sheetFormatPr defaultColWidth="9.140625" defaultRowHeight="12.75"/>
  <cols>
    <col min="1" max="1" width="14.00390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10" ht="15">
      <c r="A11" s="31"/>
      <c r="B11" s="31"/>
      <c r="C11" s="31"/>
      <c r="D11" s="31"/>
      <c r="E11" s="31"/>
      <c r="F11" s="31"/>
      <c r="G11" s="31"/>
      <c r="H11" s="31"/>
      <c r="I11" s="18"/>
      <c r="J11" s="18"/>
    </row>
    <row r="12" spans="1:8" ht="12.75" customHeight="1">
      <c r="A12" s="9" t="s">
        <v>4</v>
      </c>
      <c r="B12" s="33" t="s">
        <v>39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25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29</v>
      </c>
      <c r="B14" s="33"/>
      <c r="C14" s="33"/>
      <c r="D14" s="33"/>
      <c r="E14" s="33"/>
      <c r="F14" s="25">
        <v>1</v>
      </c>
      <c r="G14" s="25">
        <v>1</v>
      </c>
      <c r="H14" s="25">
        <v>1</v>
      </c>
    </row>
    <row r="15" spans="1:8" ht="12.75">
      <c r="A15" s="38" t="s">
        <v>30</v>
      </c>
      <c r="B15" s="38"/>
      <c r="C15" s="38"/>
      <c r="D15" s="38"/>
      <c r="E15" s="38"/>
      <c r="F15" s="25">
        <v>1</v>
      </c>
      <c r="G15" s="25">
        <v>1</v>
      </c>
      <c r="H15" s="25">
        <v>1</v>
      </c>
    </row>
    <row r="16" spans="1:8" ht="12.75">
      <c r="A16" s="33" t="s">
        <v>31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8" ht="12.75">
      <c r="A19" s="13" t="s">
        <v>6</v>
      </c>
      <c r="B19" s="14">
        <v>5697482.46</v>
      </c>
      <c r="C19" s="14">
        <v>4963573.96</v>
      </c>
      <c r="D19" s="14">
        <v>5328293.76</v>
      </c>
      <c r="E19" s="14">
        <v>5679428.3187839985</v>
      </c>
      <c r="F19" s="14">
        <f>E19*$G$16</f>
        <v>5849811.168347519</v>
      </c>
      <c r="G19" s="14">
        <f>F19*$H$16</f>
        <v>6025305.503397944</v>
      </c>
      <c r="H19" s="14">
        <f>G19*$H$16</f>
        <v>6206064.668499883</v>
      </c>
    </row>
    <row r="20" spans="1:8" ht="12.75">
      <c r="A20" s="13" t="s">
        <v>7</v>
      </c>
      <c r="B20" s="14">
        <v>5816025.76</v>
      </c>
      <c r="C20" s="14">
        <v>6213676.9</v>
      </c>
      <c r="D20" s="14">
        <v>6830729.21</v>
      </c>
      <c r="E20" s="14">
        <v>7280874.264938999</v>
      </c>
      <c r="F20" s="14">
        <f aca="true" t="shared" si="0" ref="F20:F30">E20*$G$16</f>
        <v>7499300.492887169</v>
      </c>
      <c r="G20" s="14">
        <f aca="true" t="shared" si="1" ref="G20:G30">F20*$H$16</f>
        <v>7724279.507673784</v>
      </c>
      <c r="H20" s="14">
        <f aca="true" t="shared" si="2" ref="H20:H30">G20*$H$16</f>
        <v>7956007.892903998</v>
      </c>
    </row>
    <row r="21" spans="1:8" ht="12.75">
      <c r="A21" s="13" t="s">
        <v>8</v>
      </c>
      <c r="B21" s="14">
        <v>4236120.51</v>
      </c>
      <c r="C21" s="14">
        <v>3774302.97</v>
      </c>
      <c r="D21" s="14">
        <v>4279870.4</v>
      </c>
      <c r="E21" s="14">
        <v>4561913.85936</v>
      </c>
      <c r="F21" s="14">
        <f t="shared" si="0"/>
        <v>4698771.2751408005</v>
      </c>
      <c r="G21" s="14">
        <f t="shared" si="1"/>
        <v>4839734.413395025</v>
      </c>
      <c r="H21" s="14">
        <f t="shared" si="2"/>
        <v>4984926.445796875</v>
      </c>
    </row>
    <row r="22" spans="1:8" ht="12.75">
      <c r="A22" s="13" t="s">
        <v>9</v>
      </c>
      <c r="B22" s="14">
        <v>4571896.51</v>
      </c>
      <c r="C22" s="14">
        <v>4486835.64</v>
      </c>
      <c r="D22" s="14">
        <v>5156516.17</v>
      </c>
      <c r="E22" s="14">
        <v>5496330.585602999</v>
      </c>
      <c r="F22" s="14">
        <f t="shared" si="0"/>
        <v>5661220.503171089</v>
      </c>
      <c r="G22" s="14">
        <f t="shared" si="1"/>
        <v>5831057.118266222</v>
      </c>
      <c r="H22" s="14">
        <f t="shared" si="2"/>
        <v>6005988.831814209</v>
      </c>
    </row>
    <row r="23" spans="1:8" ht="12.75">
      <c r="A23" s="13" t="s">
        <v>10</v>
      </c>
      <c r="B23" s="14">
        <v>5622157.41</v>
      </c>
      <c r="C23" s="14">
        <v>5966408.41</v>
      </c>
      <c r="D23" s="14">
        <v>5849177.58</v>
      </c>
      <c r="E23" s="14">
        <v>6234638.382521999</v>
      </c>
      <c r="F23" s="14">
        <f t="shared" si="0"/>
        <v>6421677.53399766</v>
      </c>
      <c r="G23" s="14">
        <f t="shared" si="1"/>
        <v>6614327.860017589</v>
      </c>
      <c r="H23" s="14">
        <f t="shared" si="2"/>
        <v>6812757.695818117</v>
      </c>
    </row>
    <row r="24" spans="1:8" ht="12.75">
      <c r="A24" s="13" t="s">
        <v>11</v>
      </c>
      <c r="B24" s="14">
        <v>4891846.9</v>
      </c>
      <c r="C24" s="14">
        <v>4929219.95</v>
      </c>
      <c r="D24" s="14">
        <v>5391279</v>
      </c>
      <c r="E24" s="14">
        <v>5746564.286099999</v>
      </c>
      <c r="F24" s="14">
        <f t="shared" si="0"/>
        <v>5918961.214682999</v>
      </c>
      <c r="G24" s="14">
        <f t="shared" si="1"/>
        <v>6096530.05112349</v>
      </c>
      <c r="H24" s="14">
        <f t="shared" si="2"/>
        <v>6279425.952657195</v>
      </c>
    </row>
    <row r="25" spans="1:8" ht="12.75">
      <c r="A25" s="13" t="s">
        <v>12</v>
      </c>
      <c r="B25" s="14">
        <v>4285096.28</v>
      </c>
      <c r="C25" s="14">
        <f>3573742.27+1892108.11</f>
        <v>5465850.38</v>
      </c>
      <c r="D25" s="14">
        <v>6960971.18</v>
      </c>
      <c r="E25" s="14">
        <v>7419699.1807619985</v>
      </c>
      <c r="F25" s="14">
        <f t="shared" si="0"/>
        <v>7642290.156184859</v>
      </c>
      <c r="G25" s="14">
        <f t="shared" si="1"/>
        <v>7871558.860870404</v>
      </c>
      <c r="H25" s="14">
        <f t="shared" si="2"/>
        <v>8107705.626696517</v>
      </c>
    </row>
    <row r="26" spans="1:8" ht="12.75">
      <c r="A26" s="13" t="s">
        <v>13</v>
      </c>
      <c r="B26" s="14">
        <v>4236485.49</v>
      </c>
      <c r="C26" s="14">
        <v>4431935.813</v>
      </c>
      <c r="D26" s="14">
        <v>4722266.52</v>
      </c>
      <c r="E26" s="14">
        <v>5033463.883667999</v>
      </c>
      <c r="F26" s="14">
        <f t="shared" si="0"/>
        <v>5184467.800178039</v>
      </c>
      <c r="G26" s="14">
        <f t="shared" si="1"/>
        <v>5340001.83418338</v>
      </c>
      <c r="H26" s="14">
        <f t="shared" si="2"/>
        <v>5500201.889208881</v>
      </c>
    </row>
    <row r="27" spans="1:8" ht="12.75">
      <c r="A27" s="13" t="s">
        <v>14</v>
      </c>
      <c r="B27" s="14">
        <v>3531984.31</v>
      </c>
      <c r="C27" s="14">
        <v>3604049.24</v>
      </c>
      <c r="D27" s="14">
        <v>3965113.35</v>
      </c>
      <c r="E27" s="14">
        <v>3761399.8826249996</v>
      </c>
      <c r="F27" s="14">
        <f t="shared" si="0"/>
        <v>3874241.8791037495</v>
      </c>
      <c r="G27" s="14">
        <f t="shared" si="1"/>
        <v>3990469.135476862</v>
      </c>
      <c r="H27" s="14">
        <f t="shared" si="2"/>
        <v>4110183.209541168</v>
      </c>
    </row>
    <row r="28" spans="1:8" ht="12.75">
      <c r="A28" s="13" t="s">
        <v>15</v>
      </c>
      <c r="B28" s="14">
        <v>4019983.5</v>
      </c>
      <c r="C28" s="14">
        <v>4374937.33</v>
      </c>
      <c r="D28" s="14">
        <v>4493605.18</v>
      </c>
      <c r="E28" s="14">
        <v>3535715.553908999</v>
      </c>
      <c r="F28" s="14">
        <f t="shared" si="0"/>
        <v>3641787.020526269</v>
      </c>
      <c r="G28" s="14">
        <f t="shared" si="1"/>
        <v>3751040.631142057</v>
      </c>
      <c r="H28" s="14">
        <f t="shared" si="2"/>
        <v>3863571.8500763187</v>
      </c>
    </row>
    <row r="29" spans="1:8" ht="12.75">
      <c r="A29" s="13" t="s">
        <v>16</v>
      </c>
      <c r="B29" s="14">
        <v>4538876.93</v>
      </c>
      <c r="C29" s="14">
        <v>7982011.64</v>
      </c>
      <c r="D29" s="14">
        <v>4621987.61</v>
      </c>
      <c r="E29" s="14">
        <v>5705104.517408999</v>
      </c>
      <c r="F29" s="14">
        <f t="shared" si="0"/>
        <v>5876257.652931269</v>
      </c>
      <c r="G29" s="14">
        <f t="shared" si="1"/>
        <v>6052545.382519208</v>
      </c>
      <c r="H29" s="14">
        <f t="shared" si="2"/>
        <v>6234121.743994785</v>
      </c>
    </row>
    <row r="30" spans="1:8" ht="12.75">
      <c r="A30" s="13" t="s">
        <v>17</v>
      </c>
      <c r="B30" s="14">
        <v>7674941.63</v>
      </c>
      <c r="C30" s="14">
        <v>12477822.07</v>
      </c>
      <c r="D30" s="14">
        <v>8892964.02</v>
      </c>
      <c r="E30" s="14">
        <v>12792867.28</v>
      </c>
      <c r="F30" s="14">
        <f>E30*$G$16-10440</f>
        <v>13166213.2984</v>
      </c>
      <c r="G30" s="14">
        <f>F30*$H$16+4450</f>
        <v>13565649.697352</v>
      </c>
      <c r="H30" s="14">
        <f>G30*$H$16-13575</f>
        <v>13959044.18827256</v>
      </c>
    </row>
    <row r="31" spans="1:8" ht="12.75">
      <c r="A31" s="13" t="s">
        <v>18</v>
      </c>
      <c r="B31" s="15">
        <f aca="true" t="shared" si="3" ref="B31:G31">SUM(B19:B30)</f>
        <v>59122897.690000005</v>
      </c>
      <c r="C31" s="15">
        <f t="shared" si="3"/>
        <v>68670624.303</v>
      </c>
      <c r="D31" s="15">
        <f t="shared" si="3"/>
        <v>66492773.97999999</v>
      </c>
      <c r="E31" s="15">
        <f>SUM(E19:E30)</f>
        <v>73247999.99568097</v>
      </c>
      <c r="F31" s="15">
        <f>SUM(F19:F30)</f>
        <v>75434999.99555142</v>
      </c>
      <c r="G31" s="15">
        <f>SUM(G19:G30)</f>
        <v>77702499.99541797</v>
      </c>
      <c r="H31" s="15">
        <f>SUM(H19:H30)</f>
        <v>80019999.99528052</v>
      </c>
    </row>
    <row r="32" spans="1:8" ht="18.75" customHeight="1">
      <c r="A32" s="1"/>
      <c r="B32" s="1"/>
      <c r="C32" s="30"/>
      <c r="D32" s="30"/>
      <c r="E32" s="30"/>
      <c r="F32" s="30"/>
      <c r="G32" s="30"/>
      <c r="H32" s="30"/>
    </row>
    <row r="33" s="21" customFormat="1" ht="11.25">
      <c r="A33" s="20" t="s">
        <v>19</v>
      </c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ht="12.75">
      <c r="F37" s="26"/>
    </row>
  </sheetData>
  <sheetProtection/>
  <mergeCells count="18">
    <mergeCell ref="B2:D2"/>
    <mergeCell ref="B3:D3"/>
    <mergeCell ref="B4:D4"/>
    <mergeCell ref="A11:H11"/>
    <mergeCell ref="A7:H7"/>
    <mergeCell ref="A8:H8"/>
    <mergeCell ref="A9:H9"/>
    <mergeCell ref="A10:H10"/>
    <mergeCell ref="A5:H5"/>
    <mergeCell ref="A6:H6"/>
    <mergeCell ref="A36:H36"/>
    <mergeCell ref="A35:H35"/>
    <mergeCell ref="B12:E12"/>
    <mergeCell ref="A13:E13"/>
    <mergeCell ref="A14:E14"/>
    <mergeCell ref="A15:E15"/>
    <mergeCell ref="A16:E16"/>
    <mergeCell ref="A34:H34"/>
  </mergeCells>
  <printOptions horizontalCentered="1"/>
  <pageMargins left="0.35" right="0.34" top="0.7875" bottom="0.5" header="0.5118055555555556" footer="0.2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4.57421875" style="0" customWidth="1"/>
    <col min="2" max="8" width="14.28125" style="0" customWidth="1"/>
  </cols>
  <sheetData>
    <row r="1" spans="1:10" ht="15">
      <c r="A1" s="2"/>
      <c r="B1" s="3"/>
      <c r="C1" s="3"/>
      <c r="D1" s="3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10" ht="15">
      <c r="A11" s="31"/>
      <c r="B11" s="31"/>
      <c r="C11" s="31"/>
      <c r="D11" s="31"/>
      <c r="E11" s="31"/>
      <c r="F11" s="31"/>
      <c r="G11" s="31"/>
      <c r="H11" s="31"/>
      <c r="I11" s="18"/>
      <c r="J11" s="18"/>
    </row>
    <row r="12" spans="1:8" ht="12.75">
      <c r="A12" s="9" t="s">
        <v>4</v>
      </c>
      <c r="B12" s="33" t="s">
        <v>42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22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32</v>
      </c>
      <c r="B14" s="33"/>
      <c r="C14" s="33"/>
      <c r="D14" s="33"/>
      <c r="E14" s="33"/>
      <c r="F14" s="25">
        <v>1</v>
      </c>
      <c r="G14" s="25">
        <v>1</v>
      </c>
      <c r="H14" s="25">
        <v>1</v>
      </c>
    </row>
    <row r="15" spans="1:8" ht="12.75">
      <c r="A15" s="38" t="s">
        <v>24</v>
      </c>
      <c r="B15" s="38"/>
      <c r="C15" s="38"/>
      <c r="D15" s="38"/>
      <c r="E15" s="38"/>
      <c r="F15" s="25">
        <v>1</v>
      </c>
      <c r="G15" s="25">
        <v>1</v>
      </c>
      <c r="H15" s="25">
        <v>1</v>
      </c>
    </row>
    <row r="16" spans="1:8" ht="12.75">
      <c r="A16" s="33" t="s">
        <v>23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8" ht="12.75">
      <c r="A19" s="13" t="s">
        <v>6</v>
      </c>
      <c r="B19" s="14">
        <v>189913.05</v>
      </c>
      <c r="C19" s="14">
        <v>115151.29</v>
      </c>
      <c r="D19" s="14">
        <v>119277.84</v>
      </c>
      <c r="E19" s="14">
        <v>124645.34279999998</v>
      </c>
      <c r="F19" s="14">
        <f>E19*$G$16</f>
        <v>128384.703084</v>
      </c>
      <c r="G19" s="14">
        <f>F19*$H$16</f>
        <v>132236.24417652</v>
      </c>
      <c r="H19" s="14">
        <f>G19*$H$16</f>
        <v>136203.3315018156</v>
      </c>
    </row>
    <row r="20" spans="1:8" ht="12.75">
      <c r="A20" s="13" t="s">
        <v>7</v>
      </c>
      <c r="B20" s="14">
        <v>116081.47</v>
      </c>
      <c r="C20" s="14">
        <v>91623.4</v>
      </c>
      <c r="D20" s="14">
        <v>103532.32</v>
      </c>
      <c r="E20" s="14">
        <v>108191.2744</v>
      </c>
      <c r="F20" s="14">
        <f aca="true" t="shared" si="0" ref="F20:F30">E20*$G$16</f>
        <v>111437.012632</v>
      </c>
      <c r="G20" s="14">
        <f aca="true" t="shared" si="1" ref="G20:G30">F20*$H$16</f>
        <v>114780.12301096</v>
      </c>
      <c r="H20" s="14">
        <f aca="true" t="shared" si="2" ref="H20:H29">G20*$H$16</f>
        <v>118223.5267012888</v>
      </c>
    </row>
    <row r="21" spans="1:8" ht="12.75">
      <c r="A21" s="13" t="s">
        <v>8</v>
      </c>
      <c r="B21" s="14">
        <v>105835.24</v>
      </c>
      <c r="C21" s="14">
        <v>87692.83</v>
      </c>
      <c r="D21" s="14">
        <v>71250.59</v>
      </c>
      <c r="E21" s="14">
        <v>74456.86654999999</v>
      </c>
      <c r="F21" s="14">
        <f t="shared" si="0"/>
        <v>76690.5725465</v>
      </c>
      <c r="G21" s="14">
        <f t="shared" si="1"/>
        <v>78991.289722895</v>
      </c>
      <c r="H21" s="14">
        <f t="shared" si="2"/>
        <v>81361.02841458186</v>
      </c>
    </row>
    <row r="22" spans="1:8" ht="12.75">
      <c r="A22" s="13" t="s">
        <v>9</v>
      </c>
      <c r="B22" s="14">
        <v>119761.98</v>
      </c>
      <c r="C22" s="14">
        <v>83164.54</v>
      </c>
      <c r="D22" s="14">
        <v>122779.57</v>
      </c>
      <c r="E22" s="14">
        <v>128304.65065</v>
      </c>
      <c r="F22" s="14">
        <f t="shared" si="0"/>
        <v>132153.7901695</v>
      </c>
      <c r="G22" s="14">
        <f t="shared" si="1"/>
        <v>136118.403874585</v>
      </c>
      <c r="H22" s="14">
        <f t="shared" si="2"/>
        <v>140201.95599082255</v>
      </c>
    </row>
    <row r="23" spans="1:8" ht="12.75">
      <c r="A23" s="13" t="s">
        <v>10</v>
      </c>
      <c r="B23" s="14">
        <v>118871.97</v>
      </c>
      <c r="C23" s="14">
        <v>114764.49</v>
      </c>
      <c r="D23" s="14">
        <v>109033.45</v>
      </c>
      <c r="E23" s="14">
        <v>113939.95524999998</v>
      </c>
      <c r="F23" s="14">
        <f t="shared" si="0"/>
        <v>117358.15390749999</v>
      </c>
      <c r="G23" s="14">
        <f t="shared" si="1"/>
        <v>120878.898524725</v>
      </c>
      <c r="H23" s="14">
        <f t="shared" si="2"/>
        <v>124505.26548046675</v>
      </c>
    </row>
    <row r="24" spans="1:8" ht="12.75">
      <c r="A24" s="13" t="s">
        <v>11</v>
      </c>
      <c r="B24" s="14">
        <v>136822.32</v>
      </c>
      <c r="C24" s="14">
        <v>50947.25</v>
      </c>
      <c r="D24" s="14">
        <v>104814.49</v>
      </c>
      <c r="E24" s="14">
        <v>109531.14205</v>
      </c>
      <c r="F24" s="14">
        <f t="shared" si="0"/>
        <v>112817.0763115</v>
      </c>
      <c r="G24" s="14">
        <f t="shared" si="1"/>
        <v>116201.588600845</v>
      </c>
      <c r="H24" s="14">
        <f t="shared" si="2"/>
        <v>119687.63625887036</v>
      </c>
    </row>
    <row r="25" spans="1:8" ht="12.75">
      <c r="A25" s="13" t="s">
        <v>12</v>
      </c>
      <c r="B25" s="14">
        <v>115052.79</v>
      </c>
      <c r="C25" s="14">
        <v>77671.5</v>
      </c>
      <c r="D25" s="14">
        <v>102851.68</v>
      </c>
      <c r="E25" s="14">
        <v>107480.00559999999</v>
      </c>
      <c r="F25" s="14">
        <f t="shared" si="0"/>
        <v>110704.405768</v>
      </c>
      <c r="G25" s="14">
        <f t="shared" si="1"/>
        <v>114025.53794104</v>
      </c>
      <c r="H25" s="14">
        <f t="shared" si="2"/>
        <v>117446.30407927121</v>
      </c>
    </row>
    <row r="26" spans="1:8" ht="12.75">
      <c r="A26" s="13" t="s">
        <v>13</v>
      </c>
      <c r="B26" s="14">
        <v>91338.45</v>
      </c>
      <c r="C26" s="14">
        <v>86002.65</v>
      </c>
      <c r="D26" s="14">
        <v>124732.91</v>
      </c>
      <c r="E26" s="14">
        <v>130345.89095</v>
      </c>
      <c r="F26" s="14">
        <f t="shared" si="0"/>
        <v>134256.2676785</v>
      </c>
      <c r="G26" s="14">
        <f t="shared" si="1"/>
        <v>138283.955708855</v>
      </c>
      <c r="H26" s="14">
        <f t="shared" si="2"/>
        <v>142432.47438012066</v>
      </c>
    </row>
    <row r="27" spans="1:8" ht="12.75">
      <c r="A27" s="13" t="s">
        <v>14</v>
      </c>
      <c r="B27" s="14">
        <v>155122.96</v>
      </c>
      <c r="C27" s="14">
        <v>86110.29</v>
      </c>
      <c r="D27" s="14">
        <v>106625.84</v>
      </c>
      <c r="E27" s="14">
        <v>117853.79375</v>
      </c>
      <c r="F27" s="14">
        <f t="shared" si="0"/>
        <v>121389.4075625</v>
      </c>
      <c r="G27" s="14">
        <f t="shared" si="1"/>
        <v>125031.089789375</v>
      </c>
      <c r="H27" s="14">
        <f t="shared" si="2"/>
        <v>128782.02248305625</v>
      </c>
    </row>
    <row r="28" spans="1:8" ht="12.75">
      <c r="A28" s="13" t="s">
        <v>15</v>
      </c>
      <c r="B28" s="14">
        <v>138775.16</v>
      </c>
      <c r="C28" s="14">
        <v>72011.28</v>
      </c>
      <c r="D28" s="14">
        <v>165870.74</v>
      </c>
      <c r="E28" s="14">
        <v>127931.52294999998</v>
      </c>
      <c r="F28" s="14">
        <f t="shared" si="0"/>
        <v>131769.4686385</v>
      </c>
      <c r="G28" s="14">
        <f t="shared" si="1"/>
        <v>135722.552697655</v>
      </c>
      <c r="H28" s="14">
        <f t="shared" si="2"/>
        <v>139794.22927858465</v>
      </c>
    </row>
    <row r="29" spans="1:8" ht="12.75">
      <c r="A29" s="13" t="s">
        <v>16</v>
      </c>
      <c r="B29" s="14">
        <v>130925.12</v>
      </c>
      <c r="C29" s="14">
        <v>125490.47</v>
      </c>
      <c r="D29" s="14">
        <v>113602.43</v>
      </c>
      <c r="E29" s="14">
        <v>126947.90624999999</v>
      </c>
      <c r="F29" s="14">
        <f t="shared" si="0"/>
        <v>130756.34343749999</v>
      </c>
      <c r="G29" s="14">
        <f>F29*$H$16</f>
        <v>134679.033740625</v>
      </c>
      <c r="H29" s="14">
        <f t="shared" si="2"/>
        <v>138719.40475284375</v>
      </c>
    </row>
    <row r="30" spans="1:8" ht="12.75">
      <c r="A30" s="13" t="s">
        <v>17</v>
      </c>
      <c r="B30" s="14">
        <v>126538.05</v>
      </c>
      <c r="C30" s="14">
        <v>99018.46</v>
      </c>
      <c r="D30" s="14">
        <v>144876.32</v>
      </c>
      <c r="E30" s="14">
        <v>127371.65294999999</v>
      </c>
      <c r="F30" s="14">
        <f>E30*$G$16-910</f>
        <v>130282.8025385</v>
      </c>
      <c r="G30" s="14">
        <f>F30*$H$16+860</f>
        <v>135051.286614655</v>
      </c>
      <c r="H30" s="14">
        <f>G30*$H$16-460</f>
        <v>138642.82521309465</v>
      </c>
    </row>
    <row r="31" spans="1:8" ht="12.75">
      <c r="A31" s="13" t="s">
        <v>18</v>
      </c>
      <c r="B31" s="15">
        <f aca="true" t="shared" si="3" ref="B31:G31">SUM(B19:B30)</f>
        <v>1545038.5599999998</v>
      </c>
      <c r="C31" s="15">
        <f t="shared" si="3"/>
        <v>1089648.4500000002</v>
      </c>
      <c r="D31" s="15">
        <f t="shared" si="3"/>
        <v>1389248.18</v>
      </c>
      <c r="E31" s="15">
        <f t="shared" si="3"/>
        <v>1397000.00415</v>
      </c>
      <c r="F31" s="15">
        <f t="shared" si="3"/>
        <v>1438000.0042745</v>
      </c>
      <c r="G31" s="15">
        <f>SUM(G19:G30)</f>
        <v>1482000.004402735</v>
      </c>
      <c r="H31" s="15">
        <f>SUM(H19:H30)</f>
        <v>1526000.004534817</v>
      </c>
    </row>
    <row r="32" spans="1:8" ht="15" customHeight="1">
      <c r="A32" s="1"/>
      <c r="B32" s="1"/>
      <c r="C32" s="30"/>
      <c r="D32" s="30"/>
      <c r="E32" s="30"/>
      <c r="F32" s="30"/>
      <c r="G32" s="30"/>
      <c r="H32" s="30"/>
    </row>
    <row r="33" s="21" customFormat="1" ht="11.25">
      <c r="A33" s="20" t="s">
        <v>19</v>
      </c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s="17" customFormat="1" ht="12.75"/>
    <row r="38" s="17" customFormat="1" ht="12.75">
      <c r="A38" s="19"/>
    </row>
    <row r="39" ht="12.75">
      <c r="A39" s="19"/>
    </row>
  </sheetData>
  <sheetProtection/>
  <mergeCells count="18">
    <mergeCell ref="A15:E15"/>
    <mergeCell ref="A16:E16"/>
    <mergeCell ref="A34:H34"/>
    <mergeCell ref="B2:D2"/>
    <mergeCell ref="B3:D3"/>
    <mergeCell ref="B4:D4"/>
    <mergeCell ref="A11:H11"/>
    <mergeCell ref="A10:H10"/>
    <mergeCell ref="A36:H36"/>
    <mergeCell ref="A35:H35"/>
    <mergeCell ref="B12:E12"/>
    <mergeCell ref="A13:E13"/>
    <mergeCell ref="A14:E14"/>
    <mergeCell ref="A5:H5"/>
    <mergeCell ref="A6:H6"/>
    <mergeCell ref="A7:H7"/>
    <mergeCell ref="A8:H8"/>
    <mergeCell ref="A9:H9"/>
  </mergeCells>
  <printOptions horizontalCentered="1"/>
  <pageMargins left="0.2" right="0.27" top="0.7875" bottom="0.7875" header="0.5118055555555556" footer="0.511805555555555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30" sqref="H29:H30"/>
    </sheetView>
  </sheetViews>
  <sheetFormatPr defaultColWidth="9.140625" defaultRowHeight="12.75"/>
  <cols>
    <col min="1" max="1" width="13.8515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9" t="s">
        <v>4</v>
      </c>
      <c r="B12" s="33" t="s">
        <v>40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33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26</v>
      </c>
      <c r="B14" s="33"/>
      <c r="C14" s="33"/>
      <c r="D14" s="33"/>
      <c r="E14" s="33"/>
      <c r="F14" s="25">
        <v>1</v>
      </c>
      <c r="G14" s="25">
        <v>1</v>
      </c>
      <c r="H14" s="25">
        <v>1</v>
      </c>
    </row>
    <row r="15" spans="1:8" ht="12.75">
      <c r="A15" s="38" t="s">
        <v>27</v>
      </c>
      <c r="B15" s="38"/>
      <c r="C15" s="38"/>
      <c r="D15" s="38"/>
      <c r="E15" s="38"/>
      <c r="F15" s="25">
        <v>1</v>
      </c>
      <c r="G15" s="25">
        <v>1</v>
      </c>
      <c r="H15" s="25">
        <v>1</v>
      </c>
    </row>
    <row r="16" spans="1:8" ht="12.75">
      <c r="A16" s="33" t="s">
        <v>28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8" ht="12.75">
      <c r="A19" s="13" t="s">
        <v>6</v>
      </c>
      <c r="B19" s="14">
        <v>0</v>
      </c>
      <c r="C19" s="14">
        <v>47232.71</v>
      </c>
      <c r="D19" s="14">
        <v>47433.92</v>
      </c>
      <c r="E19" s="14">
        <v>49568.44639999999</v>
      </c>
      <c r="F19" s="14">
        <f>E19*$G$16</f>
        <v>51055.499791999995</v>
      </c>
      <c r="G19" s="14">
        <f>F19*$H$16</f>
        <v>52587.16478576</v>
      </c>
      <c r="H19" s="14">
        <f>G19*$H$16</f>
        <v>54164.7797293328</v>
      </c>
    </row>
    <row r="20" spans="1:8" ht="12.75">
      <c r="A20" s="13" t="s">
        <v>7</v>
      </c>
      <c r="B20" s="14">
        <v>0</v>
      </c>
      <c r="C20" s="14">
        <f>C19</f>
        <v>47232.71</v>
      </c>
      <c r="D20" s="14">
        <f>D19</f>
        <v>47433.92</v>
      </c>
      <c r="E20" s="14">
        <v>49568.44639999999</v>
      </c>
      <c r="F20" s="14">
        <f aca="true" t="shared" si="0" ref="F20:F29">E20*$G$16</f>
        <v>51055.499791999995</v>
      </c>
      <c r="G20" s="14">
        <f aca="true" t="shared" si="1" ref="G20:G30">F20*$H$16</f>
        <v>52587.16478576</v>
      </c>
      <c r="H20" s="14">
        <f aca="true" t="shared" si="2" ref="H20:H30">G20*$H$16</f>
        <v>54164.7797293328</v>
      </c>
    </row>
    <row r="21" spans="1:8" ht="12.75">
      <c r="A21" s="13" t="s">
        <v>8</v>
      </c>
      <c r="B21" s="14">
        <v>0</v>
      </c>
      <c r="C21" s="14">
        <v>47208.42</v>
      </c>
      <c r="D21" s="14">
        <f aca="true" t="shared" si="3" ref="D21:E30">D20</f>
        <v>47433.92</v>
      </c>
      <c r="E21" s="14">
        <v>49568.44639999999</v>
      </c>
      <c r="F21" s="14">
        <f t="shared" si="0"/>
        <v>51055.499791999995</v>
      </c>
      <c r="G21" s="14">
        <f t="shared" si="1"/>
        <v>52587.16478576</v>
      </c>
      <c r="H21" s="14">
        <f t="shared" si="2"/>
        <v>54164.7797293328</v>
      </c>
    </row>
    <row r="22" spans="1:8" ht="12.75">
      <c r="A22" s="13" t="s">
        <v>9</v>
      </c>
      <c r="B22" s="14">
        <v>192128.85</v>
      </c>
      <c r="C22" s="14">
        <v>47208.44</v>
      </c>
      <c r="D22" s="14">
        <f t="shared" si="3"/>
        <v>47433.92</v>
      </c>
      <c r="E22" s="14">
        <v>49568.44639999999</v>
      </c>
      <c r="F22" s="14">
        <f t="shared" si="0"/>
        <v>51055.499791999995</v>
      </c>
      <c r="G22" s="14">
        <f t="shared" si="1"/>
        <v>52587.16478576</v>
      </c>
      <c r="H22" s="14">
        <f t="shared" si="2"/>
        <v>54164.7797293328</v>
      </c>
    </row>
    <row r="23" spans="1:8" ht="12.75">
      <c r="A23" s="13" t="s">
        <v>10</v>
      </c>
      <c r="B23" s="14">
        <v>48032.21</v>
      </c>
      <c r="C23" s="14">
        <v>47208.43</v>
      </c>
      <c r="D23" s="14">
        <f t="shared" si="3"/>
        <v>47433.92</v>
      </c>
      <c r="E23" s="14">
        <v>49568.44639999999</v>
      </c>
      <c r="F23" s="14">
        <f t="shared" si="0"/>
        <v>51055.499791999995</v>
      </c>
      <c r="G23" s="14">
        <f t="shared" si="1"/>
        <v>52587.16478576</v>
      </c>
      <c r="H23" s="14">
        <f t="shared" si="2"/>
        <v>54164.7797293328</v>
      </c>
    </row>
    <row r="24" spans="1:8" ht="12.75">
      <c r="A24" s="13" t="s">
        <v>11</v>
      </c>
      <c r="B24" s="14">
        <v>48032.21</v>
      </c>
      <c r="C24" s="14">
        <f aca="true" t="shared" si="4" ref="C24:D29">C23</f>
        <v>47208.43</v>
      </c>
      <c r="D24" s="14">
        <f t="shared" si="3"/>
        <v>47433.92</v>
      </c>
      <c r="E24" s="14">
        <v>49568.44639999999</v>
      </c>
      <c r="F24" s="14">
        <f t="shared" si="0"/>
        <v>51055.499791999995</v>
      </c>
      <c r="G24" s="14">
        <f t="shared" si="1"/>
        <v>52587.16478576</v>
      </c>
      <c r="H24" s="14">
        <f t="shared" si="2"/>
        <v>54164.7797293328</v>
      </c>
    </row>
    <row r="25" spans="1:8" ht="12.75">
      <c r="A25" s="13" t="s">
        <v>12</v>
      </c>
      <c r="B25" s="14">
        <v>48032.21</v>
      </c>
      <c r="C25" s="14">
        <f t="shared" si="4"/>
        <v>47208.43</v>
      </c>
      <c r="D25" s="14">
        <f t="shared" si="3"/>
        <v>47433.92</v>
      </c>
      <c r="E25" s="14">
        <v>49568.44639999999</v>
      </c>
      <c r="F25" s="14">
        <f t="shared" si="0"/>
        <v>51055.499791999995</v>
      </c>
      <c r="G25" s="14">
        <f t="shared" si="1"/>
        <v>52587.16478576</v>
      </c>
      <c r="H25" s="14">
        <f t="shared" si="2"/>
        <v>54164.7797293328</v>
      </c>
    </row>
    <row r="26" spans="1:8" ht="12.75">
      <c r="A26" s="13" t="s">
        <v>13</v>
      </c>
      <c r="B26" s="14">
        <v>48032.21</v>
      </c>
      <c r="C26" s="14">
        <f t="shared" si="4"/>
        <v>47208.43</v>
      </c>
      <c r="D26" s="14">
        <f t="shared" si="3"/>
        <v>47433.92</v>
      </c>
      <c r="E26" s="14">
        <v>49568.44639999999</v>
      </c>
      <c r="F26" s="14">
        <f t="shared" si="0"/>
        <v>51055.499791999995</v>
      </c>
      <c r="G26" s="14">
        <f t="shared" si="1"/>
        <v>52587.16478576</v>
      </c>
      <c r="H26" s="14">
        <f t="shared" si="2"/>
        <v>54164.7797293328</v>
      </c>
    </row>
    <row r="27" spans="1:8" ht="12.75">
      <c r="A27" s="13" t="s">
        <v>14</v>
      </c>
      <c r="B27" s="14">
        <v>48032.21</v>
      </c>
      <c r="C27" s="14">
        <f t="shared" si="4"/>
        <v>47208.43</v>
      </c>
      <c r="D27" s="14">
        <f t="shared" si="3"/>
        <v>47433.92</v>
      </c>
      <c r="E27" s="14">
        <v>49568.44639999999</v>
      </c>
      <c r="F27" s="14">
        <f t="shared" si="0"/>
        <v>51055.499791999995</v>
      </c>
      <c r="G27" s="14">
        <f t="shared" si="1"/>
        <v>52587.16478576</v>
      </c>
      <c r="H27" s="14">
        <f t="shared" si="2"/>
        <v>54164.7797293328</v>
      </c>
    </row>
    <row r="28" spans="1:8" ht="12.75">
      <c r="A28" s="13" t="s">
        <v>15</v>
      </c>
      <c r="B28" s="14">
        <v>48032.21</v>
      </c>
      <c r="C28" s="14">
        <f t="shared" si="4"/>
        <v>47208.43</v>
      </c>
      <c r="D28" s="14">
        <f t="shared" si="3"/>
        <v>47433.92</v>
      </c>
      <c r="E28" s="14">
        <v>49568.44639999999</v>
      </c>
      <c r="F28" s="14">
        <f t="shared" si="0"/>
        <v>51055.499791999995</v>
      </c>
      <c r="G28" s="14">
        <f t="shared" si="1"/>
        <v>52587.16478576</v>
      </c>
      <c r="H28" s="14">
        <f t="shared" si="2"/>
        <v>54164.7797293328</v>
      </c>
    </row>
    <row r="29" spans="1:8" ht="12.75">
      <c r="A29" s="13" t="s">
        <v>16</v>
      </c>
      <c r="B29" s="14">
        <v>48032.21</v>
      </c>
      <c r="C29" s="14">
        <f t="shared" si="4"/>
        <v>47208.43</v>
      </c>
      <c r="D29" s="14">
        <f t="shared" si="3"/>
        <v>47433.92</v>
      </c>
      <c r="E29" s="14">
        <v>49568.44639999999</v>
      </c>
      <c r="F29" s="14">
        <f t="shared" si="0"/>
        <v>51055.499791999995</v>
      </c>
      <c r="G29" s="14">
        <f>F29*$H$16+640</f>
        <v>53227.16478576</v>
      </c>
      <c r="H29" s="14">
        <f>G29*$H$16+70</f>
        <v>54893.9797293328</v>
      </c>
    </row>
    <row r="30" spans="1:8" ht="12.75">
      <c r="A30" s="13" t="s">
        <v>17</v>
      </c>
      <c r="B30" s="14">
        <v>48032.21</v>
      </c>
      <c r="C30" s="14">
        <v>47208.43</v>
      </c>
      <c r="D30" s="14">
        <f t="shared" si="3"/>
        <v>47433.92</v>
      </c>
      <c r="E30" s="14">
        <v>49747.09</v>
      </c>
      <c r="F30" s="14">
        <f>E30*$G$16-850</f>
        <v>50389.5027</v>
      </c>
      <c r="G30" s="14">
        <f t="shared" si="1"/>
        <v>51901.187781</v>
      </c>
      <c r="H30" s="14">
        <f t="shared" si="2"/>
        <v>53458.22341443</v>
      </c>
    </row>
    <row r="31" spans="1:8" ht="12.75">
      <c r="A31" s="13" t="s">
        <v>18</v>
      </c>
      <c r="B31" s="15">
        <f aca="true" t="shared" si="5" ref="B31:G31">SUM(B19:B30)</f>
        <v>576386.53</v>
      </c>
      <c r="C31" s="15">
        <f t="shared" si="5"/>
        <v>566549.72</v>
      </c>
      <c r="D31" s="15">
        <f t="shared" si="5"/>
        <v>569207.0399999999</v>
      </c>
      <c r="E31" s="15">
        <f t="shared" si="5"/>
        <v>595000.0004</v>
      </c>
      <c r="F31" s="15">
        <f t="shared" si="5"/>
        <v>612000.0004119999</v>
      </c>
      <c r="G31" s="15">
        <f t="shared" si="5"/>
        <v>631000.00042436</v>
      </c>
      <c r="H31" s="15">
        <f>SUM(H19:H30)</f>
        <v>650000.0004370908</v>
      </c>
    </row>
    <row r="32" spans="1:8" ht="12" customHeight="1">
      <c r="A32" s="1"/>
      <c r="B32" s="1"/>
      <c r="C32" s="30"/>
      <c r="D32" s="30"/>
      <c r="E32" s="30"/>
      <c r="F32" s="30"/>
      <c r="G32" s="30"/>
      <c r="H32" s="30"/>
    </row>
    <row r="33" s="21" customFormat="1" ht="11.25">
      <c r="A33" s="20" t="s">
        <v>19</v>
      </c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spans="1:9" ht="12.75">
      <c r="A37" s="19"/>
      <c r="B37" s="17"/>
      <c r="C37" s="17"/>
      <c r="D37" s="17"/>
      <c r="E37" s="17"/>
      <c r="F37" s="17"/>
      <c r="G37" s="17"/>
      <c r="H37" s="17"/>
      <c r="I37" s="17"/>
    </row>
  </sheetData>
  <sheetProtection/>
  <mergeCells count="17">
    <mergeCell ref="A9:H9"/>
    <mergeCell ref="A10:H10"/>
    <mergeCell ref="B2:D2"/>
    <mergeCell ref="B3:D3"/>
    <mergeCell ref="B4:D4"/>
    <mergeCell ref="A7:H7"/>
    <mergeCell ref="A8:H8"/>
    <mergeCell ref="A5:H5"/>
    <mergeCell ref="A6:H6"/>
    <mergeCell ref="A36:H36"/>
    <mergeCell ref="A35:H35"/>
    <mergeCell ref="B12:E12"/>
    <mergeCell ref="A13:E13"/>
    <mergeCell ref="A14:E14"/>
    <mergeCell ref="A15:E15"/>
    <mergeCell ref="A16:E16"/>
    <mergeCell ref="A34:H34"/>
  </mergeCells>
  <printOptions horizontalCentered="1"/>
  <pageMargins left="0.22" right="0.31" top="0.7875" bottom="0.7875" header="0.5118055555555556" footer="0.511805555555555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12" sqref="F12:H12"/>
    </sheetView>
  </sheetViews>
  <sheetFormatPr defaultColWidth="9.140625" defaultRowHeight="12.75"/>
  <cols>
    <col min="1" max="1" width="14.7109375" style="0" customWidth="1"/>
    <col min="2" max="8" width="14.281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36" t="s">
        <v>0</v>
      </c>
      <c r="C2" s="36"/>
      <c r="D2" s="36"/>
      <c r="E2" s="2"/>
      <c r="F2" s="2"/>
      <c r="G2" s="2"/>
      <c r="H2" s="2"/>
    </row>
    <row r="3" spans="1:8" ht="15">
      <c r="A3" s="5"/>
      <c r="B3" s="36" t="s">
        <v>1</v>
      </c>
      <c r="C3" s="36"/>
      <c r="D3" s="36"/>
      <c r="E3" s="5"/>
      <c r="F3" s="5"/>
      <c r="G3" s="5"/>
      <c r="H3" s="5"/>
    </row>
    <row r="4" spans="1:8" ht="15.75">
      <c r="A4" s="18"/>
      <c r="B4" s="37"/>
      <c r="C4" s="37"/>
      <c r="D4" s="37"/>
      <c r="E4" s="18"/>
      <c r="F4" s="18"/>
      <c r="G4" s="18"/>
      <c r="H4" s="1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9" t="s">
        <v>4</v>
      </c>
      <c r="B12" s="33" t="s">
        <v>50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35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34</v>
      </c>
      <c r="B14" s="33"/>
      <c r="C14" s="33"/>
      <c r="D14" s="33"/>
      <c r="E14" s="33"/>
      <c r="F14" s="25">
        <v>1</v>
      </c>
      <c r="G14" s="25">
        <v>1</v>
      </c>
      <c r="H14" s="25">
        <v>1</v>
      </c>
    </row>
    <row r="15" spans="1:8" ht="12.75">
      <c r="A15" s="38" t="s">
        <v>30</v>
      </c>
      <c r="B15" s="38"/>
      <c r="C15" s="38"/>
      <c r="D15" s="38"/>
      <c r="E15" s="38"/>
      <c r="F15" s="25">
        <v>1</v>
      </c>
      <c r="G15" s="25">
        <v>1</v>
      </c>
      <c r="H15" s="25">
        <v>1</v>
      </c>
    </row>
    <row r="16" spans="1:8" ht="12.75">
      <c r="A16" s="33" t="s">
        <v>31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8" ht="12.75">
      <c r="A19" s="13" t="s">
        <v>6</v>
      </c>
      <c r="B19" s="14">
        <v>7657948.1</v>
      </c>
      <c r="C19" s="14">
        <v>9019171.42</v>
      </c>
      <c r="D19" s="14">
        <v>8606800.99</v>
      </c>
      <c r="E19" s="14">
        <v>8994107.03455</v>
      </c>
      <c r="F19" s="14">
        <f>E19*$G$16</f>
        <v>9263930.2455865</v>
      </c>
      <c r="G19" s="14">
        <f>F19*$H$16</f>
        <v>9541848.152954094</v>
      </c>
      <c r="H19" s="14">
        <f>G19*$H$16</f>
        <v>9828103.597542718</v>
      </c>
    </row>
    <row r="20" spans="1:8" ht="12.75">
      <c r="A20" s="13" t="s">
        <v>7</v>
      </c>
      <c r="B20" s="14">
        <v>1605837.35</v>
      </c>
      <c r="C20" s="14">
        <v>2059156.27</v>
      </c>
      <c r="D20" s="14">
        <v>2555860.56</v>
      </c>
      <c r="E20" s="14">
        <v>2670874.2852</v>
      </c>
      <c r="F20" s="14">
        <f aca="true" t="shared" si="0" ref="F20:F30">E20*$G$16</f>
        <v>2751000.513756</v>
      </c>
      <c r="G20" s="14">
        <f aca="true" t="shared" si="1" ref="G20:G30">F20*$H$16</f>
        <v>2833530.52916868</v>
      </c>
      <c r="H20" s="14">
        <f aca="true" t="shared" si="2" ref="H20:H30">G20*$H$16</f>
        <v>2918536.4450437403</v>
      </c>
    </row>
    <row r="21" spans="1:8" ht="12.75">
      <c r="A21" s="13" t="s">
        <v>8</v>
      </c>
      <c r="B21" s="14">
        <v>2008347.11</v>
      </c>
      <c r="C21" s="14">
        <v>3278709.58</v>
      </c>
      <c r="D21" s="14">
        <v>3713153.38</v>
      </c>
      <c r="E21" s="14">
        <v>3880245.2820999995</v>
      </c>
      <c r="F21" s="14">
        <f t="shared" si="0"/>
        <v>3996652.6405629995</v>
      </c>
      <c r="G21" s="14">
        <f t="shared" si="1"/>
        <v>4116552.2197798896</v>
      </c>
      <c r="H21" s="14">
        <f t="shared" si="2"/>
        <v>4240048.7863732865</v>
      </c>
    </row>
    <row r="22" spans="1:8" ht="12.75">
      <c r="A22" s="13" t="s">
        <v>9</v>
      </c>
      <c r="B22" s="14">
        <v>3401814.08</v>
      </c>
      <c r="C22" s="14">
        <v>8847979.15</v>
      </c>
      <c r="D22" s="14">
        <v>9110499.45</v>
      </c>
      <c r="E22" s="14">
        <v>9520471.92525</v>
      </c>
      <c r="F22" s="14">
        <f t="shared" si="0"/>
        <v>9806086.0830075</v>
      </c>
      <c r="G22" s="14">
        <f t="shared" si="1"/>
        <v>10100268.665497724</v>
      </c>
      <c r="H22" s="14">
        <f t="shared" si="2"/>
        <v>10403276.725462656</v>
      </c>
    </row>
    <row r="23" spans="1:8" ht="12.75">
      <c r="A23" s="13" t="s">
        <v>10</v>
      </c>
      <c r="B23" s="14">
        <v>3912966.72</v>
      </c>
      <c r="C23" s="14">
        <v>3112857.95</v>
      </c>
      <c r="D23" s="14">
        <v>3837354.78</v>
      </c>
      <c r="E23" s="14">
        <v>4010035.7450999995</v>
      </c>
      <c r="F23" s="14">
        <f t="shared" si="0"/>
        <v>4130336.8174529998</v>
      </c>
      <c r="G23" s="14">
        <f t="shared" si="1"/>
        <v>4254246.92197659</v>
      </c>
      <c r="H23" s="14">
        <f t="shared" si="2"/>
        <v>4381874.329635887</v>
      </c>
    </row>
    <row r="24" spans="1:8" ht="12.75">
      <c r="A24" s="13" t="s">
        <v>11</v>
      </c>
      <c r="B24" s="14">
        <v>4015888.47</v>
      </c>
      <c r="C24" s="14">
        <v>1683089.54</v>
      </c>
      <c r="D24" s="14">
        <v>1758634.83</v>
      </c>
      <c r="E24" s="14">
        <v>1837773.39735</v>
      </c>
      <c r="F24" s="14">
        <f t="shared" si="0"/>
        <v>1892906.5992705</v>
      </c>
      <c r="G24" s="14">
        <f t="shared" si="1"/>
        <v>1949693.797248615</v>
      </c>
      <c r="H24" s="14">
        <f t="shared" si="2"/>
        <v>2008184.6111660735</v>
      </c>
    </row>
    <row r="25" spans="1:8" ht="12.75">
      <c r="A25" s="13" t="s">
        <v>12</v>
      </c>
      <c r="B25" s="14">
        <v>4226948.11</v>
      </c>
      <c r="C25" s="14">
        <v>1339445.3</v>
      </c>
      <c r="D25" s="14">
        <v>1242856.58</v>
      </c>
      <c r="E25" s="14">
        <v>1298785.1261</v>
      </c>
      <c r="F25" s="14">
        <f t="shared" si="0"/>
        <v>1337748.679883</v>
      </c>
      <c r="G25" s="14">
        <f t="shared" si="1"/>
        <v>1377881.14027949</v>
      </c>
      <c r="H25" s="14">
        <f t="shared" si="2"/>
        <v>1419217.5744878748</v>
      </c>
    </row>
    <row r="26" spans="1:8" ht="12.75">
      <c r="A26" s="13" t="s">
        <v>13</v>
      </c>
      <c r="B26" s="14">
        <v>1431313.37</v>
      </c>
      <c r="C26" s="14">
        <v>801239.15</v>
      </c>
      <c r="D26" s="14">
        <v>809754.86</v>
      </c>
      <c r="E26" s="14">
        <v>846193.8287</v>
      </c>
      <c r="F26" s="14">
        <f t="shared" si="0"/>
        <v>871579.643561</v>
      </c>
      <c r="G26" s="14">
        <f t="shared" si="1"/>
        <v>897727.03286783</v>
      </c>
      <c r="H26" s="14">
        <f t="shared" si="2"/>
        <v>924658.8438538649</v>
      </c>
    </row>
    <row r="27" spans="1:8" ht="12.75">
      <c r="A27" s="13" t="s">
        <v>14</v>
      </c>
      <c r="B27" s="14">
        <v>575801.34</v>
      </c>
      <c r="C27" s="14">
        <v>470522.62</v>
      </c>
      <c r="D27" s="14">
        <v>486274.76</v>
      </c>
      <c r="E27" s="14">
        <v>482932.38125</v>
      </c>
      <c r="F27" s="14">
        <f t="shared" si="0"/>
        <v>497420.3526875</v>
      </c>
      <c r="G27" s="14">
        <f t="shared" si="1"/>
        <v>512342.963268125</v>
      </c>
      <c r="H27" s="14">
        <f t="shared" si="2"/>
        <v>527713.2521661688</v>
      </c>
    </row>
    <row r="28" spans="1:8" ht="12.75">
      <c r="A28" s="13" t="s">
        <v>15</v>
      </c>
      <c r="B28" s="14">
        <v>415382.54</v>
      </c>
      <c r="C28" s="14">
        <v>393398.94</v>
      </c>
      <c r="D28" s="14">
        <v>421363.35</v>
      </c>
      <c r="E28" s="14">
        <v>427547.38125</v>
      </c>
      <c r="F28" s="14">
        <f t="shared" si="0"/>
        <v>440373.80268749996</v>
      </c>
      <c r="G28" s="14">
        <f t="shared" si="1"/>
        <v>453585.016768125</v>
      </c>
      <c r="H28" s="14">
        <f t="shared" si="2"/>
        <v>467192.56727116875</v>
      </c>
    </row>
    <row r="29" spans="1:8" ht="12.75">
      <c r="A29" s="13" t="s">
        <v>16</v>
      </c>
      <c r="B29" s="14">
        <v>311191.26</v>
      </c>
      <c r="C29" s="14">
        <v>311406.62</v>
      </c>
      <c r="D29" s="14">
        <v>312004.42</v>
      </c>
      <c r="E29" s="14">
        <v>369220.70625</v>
      </c>
      <c r="F29" s="14">
        <f>E29*$G$16-120</f>
        <v>380177.3274375</v>
      </c>
      <c r="G29" s="14">
        <f>F29*$H$16</f>
        <v>391582.64726062503</v>
      </c>
      <c r="H29" s="14">
        <f t="shared" si="2"/>
        <v>403330.1266784438</v>
      </c>
    </row>
    <row r="30" spans="1:8" ht="12.75">
      <c r="A30" s="13" t="s">
        <v>17</v>
      </c>
      <c r="B30" s="14">
        <v>4045565.54</v>
      </c>
      <c r="C30" s="14">
        <v>3629791.7</v>
      </c>
      <c r="D30" s="14">
        <v>2784130.07</v>
      </c>
      <c r="E30" s="14">
        <v>6065812.91125</v>
      </c>
      <c r="F30" s="14">
        <f t="shared" si="0"/>
        <v>6247787.2985875</v>
      </c>
      <c r="G30" s="14">
        <f>F30*$H$16-4480</f>
        <v>6430740.917545125</v>
      </c>
      <c r="H30" s="14">
        <f>G30*$H$16+4200</f>
        <v>6627863.145071479</v>
      </c>
    </row>
    <row r="31" spans="1:8" ht="12.75">
      <c r="A31" s="13" t="s">
        <v>18</v>
      </c>
      <c r="B31" s="15">
        <f aca="true" t="shared" si="3" ref="B31:G31">SUM(B19:B30)</f>
        <v>33609003.99</v>
      </c>
      <c r="C31" s="15">
        <f t="shared" si="3"/>
        <v>34946768.24</v>
      </c>
      <c r="D31" s="15">
        <f t="shared" si="3"/>
        <v>35638688.03</v>
      </c>
      <c r="E31" s="15">
        <f t="shared" si="3"/>
        <v>40404000.00434999</v>
      </c>
      <c r="F31" s="15">
        <f t="shared" si="3"/>
        <v>41616000.0044805</v>
      </c>
      <c r="G31" s="15">
        <f t="shared" si="3"/>
        <v>42860000.00461491</v>
      </c>
      <c r="H31" s="15">
        <f>SUM(H19:H30)</f>
        <v>44150000.00475336</v>
      </c>
    </row>
    <row r="32" spans="1:8" ht="16.5" customHeight="1">
      <c r="A32" s="1"/>
      <c r="B32" s="1"/>
      <c r="C32" s="30"/>
      <c r="D32" s="30"/>
      <c r="E32" s="30"/>
      <c r="F32" s="30"/>
      <c r="G32" s="30"/>
      <c r="H32" s="30"/>
    </row>
    <row r="33" s="21" customFormat="1" ht="11.25">
      <c r="A33" s="20" t="s">
        <v>19</v>
      </c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9" ht="12.75">
      <c r="F39" s="23"/>
    </row>
  </sheetData>
  <sheetProtection/>
  <mergeCells count="17">
    <mergeCell ref="A5:H5"/>
    <mergeCell ref="A6:H6"/>
    <mergeCell ref="B2:D2"/>
    <mergeCell ref="B3:D3"/>
    <mergeCell ref="B4:D4"/>
    <mergeCell ref="A35:H35"/>
    <mergeCell ref="B12:E12"/>
    <mergeCell ref="A13:E13"/>
    <mergeCell ref="A14:E14"/>
    <mergeCell ref="A15:E15"/>
    <mergeCell ref="A36:H36"/>
    <mergeCell ref="A16:E16"/>
    <mergeCell ref="A7:H7"/>
    <mergeCell ref="A8:H8"/>
    <mergeCell ref="A9:H9"/>
    <mergeCell ref="A10:H10"/>
    <mergeCell ref="A34:H34"/>
  </mergeCells>
  <printOptions horizontalCentered="1"/>
  <pageMargins left="0.25" right="0.36" top="0.7875" bottom="0.7875" header="0.5118055555555556" footer="0.511805555555555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6" sqref="A36:H36"/>
    </sheetView>
  </sheetViews>
  <sheetFormatPr defaultColWidth="9.140625" defaultRowHeight="12.75"/>
  <cols>
    <col min="1" max="1" width="14.42187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1.75" customHeight="1" hidden="1">
      <c r="A5" s="31" t="s">
        <v>37</v>
      </c>
      <c r="B5" s="31"/>
      <c r="C5" s="31"/>
      <c r="D5" s="31"/>
      <c r="E5" s="31"/>
      <c r="F5" s="31"/>
      <c r="G5" s="31"/>
      <c r="H5" s="31"/>
    </row>
    <row r="6" spans="1:8" s="1" customFormat="1" ht="15.75" customHeight="1" hidden="1">
      <c r="A6" s="31" t="s">
        <v>36</v>
      </c>
      <c r="B6" s="31"/>
      <c r="C6" s="31"/>
      <c r="D6" s="31"/>
      <c r="E6" s="31"/>
      <c r="F6" s="31"/>
      <c r="G6" s="31"/>
      <c r="H6" s="31"/>
    </row>
    <row r="7" spans="1:8" s="1" customFormat="1" ht="12.75" customHeight="1">
      <c r="A7" s="31"/>
      <c r="B7" s="31"/>
      <c r="C7" s="31"/>
      <c r="D7" s="31"/>
      <c r="E7" s="31"/>
      <c r="F7" s="31"/>
      <c r="G7" s="31"/>
      <c r="H7" s="31"/>
    </row>
    <row r="8" spans="1:8" s="1" customFormat="1" ht="12">
      <c r="A8" s="34" t="s">
        <v>2</v>
      </c>
      <c r="B8" s="34"/>
      <c r="C8" s="34"/>
      <c r="D8" s="34"/>
      <c r="E8" s="34"/>
      <c r="F8" s="34"/>
      <c r="G8" s="34"/>
      <c r="H8" s="34"/>
    </row>
    <row r="9" spans="1:8" s="1" customFormat="1" ht="12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5" customHeight="1">
      <c r="A10" s="31" t="s">
        <v>43</v>
      </c>
      <c r="B10" s="31"/>
      <c r="C10" s="31"/>
      <c r="D10" s="31"/>
      <c r="E10" s="31"/>
      <c r="F10" s="31"/>
      <c r="G10" s="31"/>
      <c r="H10" s="3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9" t="s">
        <v>4</v>
      </c>
      <c r="B12" s="33" t="s">
        <v>44</v>
      </c>
      <c r="C12" s="33"/>
      <c r="D12" s="33"/>
      <c r="E12" s="33"/>
      <c r="F12" s="24">
        <v>2019</v>
      </c>
      <c r="G12" s="24">
        <v>2020</v>
      </c>
      <c r="H12" s="24">
        <v>2021</v>
      </c>
    </row>
    <row r="13" spans="1:8" ht="12.75">
      <c r="A13" s="33" t="s">
        <v>22</v>
      </c>
      <c r="B13" s="33"/>
      <c r="C13" s="33"/>
      <c r="D13" s="33"/>
      <c r="E13" s="33"/>
      <c r="F13" s="10">
        <v>1.03</v>
      </c>
      <c r="G13" s="10">
        <v>1.03</v>
      </c>
      <c r="H13" s="10">
        <v>1.03</v>
      </c>
    </row>
    <row r="14" spans="1:8" ht="12.75">
      <c r="A14" s="33" t="s">
        <v>20</v>
      </c>
      <c r="B14" s="33"/>
      <c r="C14" s="33"/>
      <c r="D14" s="33"/>
      <c r="E14" s="33"/>
      <c r="F14" s="25">
        <v>1</v>
      </c>
      <c r="G14" s="25">
        <v>1</v>
      </c>
      <c r="H14" s="25">
        <v>1</v>
      </c>
    </row>
    <row r="15" spans="1:8" ht="12.75">
      <c r="A15" s="38" t="s">
        <v>21</v>
      </c>
      <c r="B15" s="38"/>
      <c r="C15" s="38"/>
      <c r="D15" s="38"/>
      <c r="E15" s="38"/>
      <c r="F15" s="25">
        <v>1</v>
      </c>
      <c r="G15" s="25">
        <v>1</v>
      </c>
      <c r="H15" s="25">
        <v>1</v>
      </c>
    </row>
    <row r="16" spans="1:8" ht="12.75">
      <c r="A16" s="33" t="s">
        <v>23</v>
      </c>
      <c r="B16" s="33"/>
      <c r="C16" s="33"/>
      <c r="D16" s="33"/>
      <c r="E16" s="33"/>
      <c r="F16" s="11">
        <f>F13*F14*F15</f>
        <v>1.03</v>
      </c>
      <c r="G16" s="11">
        <f>G13*G14*G15</f>
        <v>1.03</v>
      </c>
      <c r="H16" s="11">
        <f>H13*H14*H15</f>
        <v>1.03</v>
      </c>
    </row>
    <row r="17" spans="1:8" ht="12.75">
      <c r="A17" s="12"/>
      <c r="B17" s="12"/>
      <c r="C17" s="12"/>
      <c r="D17" s="12"/>
      <c r="E17" s="12"/>
      <c r="F17" s="12"/>
      <c r="G17" s="1"/>
      <c r="H17" s="1"/>
    </row>
    <row r="18" spans="1:8" ht="12.75">
      <c r="A18" s="13" t="s">
        <v>5</v>
      </c>
      <c r="B18" s="24">
        <v>2015</v>
      </c>
      <c r="C18" s="24">
        <v>2016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</row>
    <row r="19" spans="1:8" ht="12.75">
      <c r="A19" s="13" t="s">
        <v>6</v>
      </c>
      <c r="B19" s="14">
        <v>39649.64</v>
      </c>
      <c r="C19" s="14">
        <v>34215.42</v>
      </c>
      <c r="D19" s="14">
        <v>43022.57</v>
      </c>
      <c r="E19" s="14">
        <v>44958.58564999999</v>
      </c>
      <c r="F19" s="14">
        <f>E19*$G$16</f>
        <v>46307.34321949999</v>
      </c>
      <c r="G19" s="14">
        <f>F19*$H$16</f>
        <v>47696.56351608499</v>
      </c>
      <c r="H19" s="14">
        <f>G19*$H$16</f>
        <v>49127.46042156754</v>
      </c>
    </row>
    <row r="20" spans="1:8" ht="12.75">
      <c r="A20" s="13" t="s">
        <v>7</v>
      </c>
      <c r="B20" s="14">
        <v>3120.28</v>
      </c>
      <c r="C20" s="14">
        <v>4413.89</v>
      </c>
      <c r="D20" s="14">
        <v>2021.38</v>
      </c>
      <c r="E20" s="14">
        <v>2112.3421</v>
      </c>
      <c r="F20" s="14">
        <f aca="true" t="shared" si="0" ref="F20:F30">E20*$G$16</f>
        <v>2175.712363</v>
      </c>
      <c r="G20" s="14">
        <f aca="true" t="shared" si="1" ref="G20:G30">F20*$H$16</f>
        <v>2240.98373389</v>
      </c>
      <c r="H20" s="14">
        <f aca="true" t="shared" si="2" ref="H20:H30">G20*$H$16</f>
        <v>2308.2132459067</v>
      </c>
    </row>
    <row r="21" spans="1:8" ht="12.75">
      <c r="A21" s="13" t="s">
        <v>8</v>
      </c>
      <c r="B21" s="14">
        <v>3553.93</v>
      </c>
      <c r="C21" s="14">
        <v>1870.73</v>
      </c>
      <c r="D21" s="14">
        <v>14929.8</v>
      </c>
      <c r="E21" s="14">
        <v>15601.640999999998</v>
      </c>
      <c r="F21" s="14">
        <f t="shared" si="0"/>
        <v>16069.690229999998</v>
      </c>
      <c r="G21" s="14">
        <f t="shared" si="1"/>
        <v>16551.7809369</v>
      </c>
      <c r="H21" s="14">
        <f t="shared" si="2"/>
        <v>17048.334365007</v>
      </c>
    </row>
    <row r="22" spans="1:8" ht="12.75">
      <c r="A22" s="13" t="s">
        <v>9</v>
      </c>
      <c r="B22" s="14">
        <v>6015.54</v>
      </c>
      <c r="C22" s="14">
        <v>10065.59</v>
      </c>
      <c r="D22" s="14">
        <v>10960.43</v>
      </c>
      <c r="E22" s="14">
        <v>11453.64935</v>
      </c>
      <c r="F22" s="14">
        <f t="shared" si="0"/>
        <v>11797.2588305</v>
      </c>
      <c r="G22" s="14">
        <f t="shared" si="1"/>
        <v>12151.176595415001</v>
      </c>
      <c r="H22" s="14">
        <f t="shared" si="2"/>
        <v>12515.711893277452</v>
      </c>
    </row>
    <row r="23" spans="1:8" ht="12.75">
      <c r="A23" s="13" t="s">
        <v>10</v>
      </c>
      <c r="B23" s="14">
        <v>5968.22</v>
      </c>
      <c r="C23" s="14">
        <v>6306.88</v>
      </c>
      <c r="D23" s="14">
        <v>9312.47</v>
      </c>
      <c r="E23" s="14">
        <v>9731.531149999999</v>
      </c>
      <c r="F23" s="14">
        <f t="shared" si="0"/>
        <v>10023.477084499998</v>
      </c>
      <c r="G23" s="14">
        <f t="shared" si="1"/>
        <v>10324.181397035</v>
      </c>
      <c r="H23" s="14">
        <f t="shared" si="2"/>
        <v>10633.90683894605</v>
      </c>
    </row>
    <row r="24" spans="1:8" ht="12.75">
      <c r="A24" s="13" t="s">
        <v>11</v>
      </c>
      <c r="B24" s="14">
        <v>6910.38</v>
      </c>
      <c r="C24" s="14">
        <v>2868.17</v>
      </c>
      <c r="D24" s="14">
        <v>10731.77</v>
      </c>
      <c r="E24" s="14">
        <v>11214.69965</v>
      </c>
      <c r="F24" s="14">
        <f t="shared" si="0"/>
        <v>11551.140639500001</v>
      </c>
      <c r="G24" s="14">
        <f t="shared" si="1"/>
        <v>11897.674858685</v>
      </c>
      <c r="H24" s="14">
        <f t="shared" si="2"/>
        <v>12254.60510444555</v>
      </c>
    </row>
    <row r="25" spans="1:8" ht="12.75">
      <c r="A25" s="13" t="s">
        <v>12</v>
      </c>
      <c r="B25" s="14">
        <v>4286.29</v>
      </c>
      <c r="C25" s="14">
        <v>10313.07</v>
      </c>
      <c r="D25" s="14">
        <v>34465.94</v>
      </c>
      <c r="E25" s="14">
        <v>36016.9073</v>
      </c>
      <c r="F25" s="14">
        <f t="shared" si="0"/>
        <v>37097.414519</v>
      </c>
      <c r="G25" s="14">
        <f t="shared" si="1"/>
        <v>38210.33695457</v>
      </c>
      <c r="H25" s="14">
        <f t="shared" si="2"/>
        <v>39356.6470632071</v>
      </c>
    </row>
    <row r="26" spans="1:8" ht="12.75">
      <c r="A26" s="13" t="s">
        <v>13</v>
      </c>
      <c r="B26" s="14">
        <v>6359.25</v>
      </c>
      <c r="C26" s="14">
        <v>3239.27</v>
      </c>
      <c r="D26" s="14">
        <v>6410.37</v>
      </c>
      <c r="E26" s="14">
        <v>6698.836649999999</v>
      </c>
      <c r="F26" s="14">
        <f t="shared" si="0"/>
        <v>6899.8017494999995</v>
      </c>
      <c r="G26" s="14">
        <f t="shared" si="1"/>
        <v>7106.795801984999</v>
      </c>
      <c r="H26" s="14">
        <f t="shared" si="2"/>
        <v>7319.999676044549</v>
      </c>
    </row>
    <row r="27" spans="1:8" ht="12.75">
      <c r="A27" s="13" t="s">
        <v>14</v>
      </c>
      <c r="B27" s="14">
        <v>103431.58</v>
      </c>
      <c r="C27" s="14">
        <v>54166.15</v>
      </c>
      <c r="D27" s="14">
        <v>94410.88</v>
      </c>
      <c r="E27" s="14">
        <v>123163.7</v>
      </c>
      <c r="F27" s="14">
        <f t="shared" si="0"/>
        <v>126858.611</v>
      </c>
      <c r="G27" s="14">
        <f t="shared" si="1"/>
        <v>130664.36933</v>
      </c>
      <c r="H27" s="14">
        <f t="shared" si="2"/>
        <v>134584.3004099</v>
      </c>
    </row>
    <row r="28" spans="1:8" ht="12.75">
      <c r="A28" s="13" t="s">
        <v>15</v>
      </c>
      <c r="B28" s="14">
        <v>492327.13</v>
      </c>
      <c r="C28" s="14">
        <v>556416.17</v>
      </c>
      <c r="D28" s="14">
        <v>578975.22</v>
      </c>
      <c r="E28" s="14">
        <v>586245</v>
      </c>
      <c r="F28" s="14">
        <f t="shared" si="0"/>
        <v>603832.35</v>
      </c>
      <c r="G28" s="14">
        <f t="shared" si="1"/>
        <v>621947.3205</v>
      </c>
      <c r="H28" s="14">
        <f t="shared" si="2"/>
        <v>640605.740115</v>
      </c>
    </row>
    <row r="29" spans="1:8" ht="12.75">
      <c r="A29" s="13" t="s">
        <v>16</v>
      </c>
      <c r="B29" s="14">
        <v>62974.05</v>
      </c>
      <c r="C29" s="14">
        <v>71496.05</v>
      </c>
      <c r="D29" s="14">
        <v>75165.04</v>
      </c>
      <c r="E29" s="14">
        <v>75031</v>
      </c>
      <c r="F29" s="14">
        <f t="shared" si="0"/>
        <v>77281.93000000001</v>
      </c>
      <c r="G29" s="14">
        <f t="shared" si="1"/>
        <v>79600.38790000002</v>
      </c>
      <c r="H29" s="14">
        <f t="shared" si="2"/>
        <v>81988.39953700002</v>
      </c>
    </row>
    <row r="30" spans="1:8" ht="12.75">
      <c r="A30" s="13" t="s">
        <v>17</v>
      </c>
      <c r="B30" s="14">
        <v>55765.16</v>
      </c>
      <c r="C30" s="14">
        <v>65346.95</v>
      </c>
      <c r="D30" s="14">
        <v>63258.63</v>
      </c>
      <c r="E30" s="14">
        <v>66372.10999999999</v>
      </c>
      <c r="F30" s="14">
        <f>E30*$G$16+1742</f>
        <v>70105.27329999999</v>
      </c>
      <c r="G30" s="14">
        <f>F30*$H$16-600</f>
        <v>71608.43149899998</v>
      </c>
      <c r="H30" s="14">
        <f>G30*$H$16-1500</f>
        <v>72256.68444396999</v>
      </c>
    </row>
    <row r="31" spans="1:8" ht="12.75">
      <c r="A31" s="13" t="s">
        <v>18</v>
      </c>
      <c r="B31" s="15">
        <f aca="true" t="shared" si="3" ref="B31:G31">SUM(B19:B30)</f>
        <v>790361.4500000001</v>
      </c>
      <c r="C31" s="15">
        <f t="shared" si="3"/>
        <v>820718.3400000001</v>
      </c>
      <c r="D31" s="15">
        <f t="shared" si="3"/>
        <v>943664.5</v>
      </c>
      <c r="E31" s="15">
        <f t="shared" si="3"/>
        <v>988600.0028499999</v>
      </c>
      <c r="F31" s="15">
        <f t="shared" si="3"/>
        <v>1020000.0029355</v>
      </c>
      <c r="G31" s="15">
        <f t="shared" si="3"/>
        <v>1050000.003023565</v>
      </c>
      <c r="H31" s="15">
        <f>SUM(H19:H30)</f>
        <v>1080000.003114272</v>
      </c>
    </row>
    <row r="32" spans="1:8" ht="13.5" customHeight="1">
      <c r="A32" s="1"/>
      <c r="B32" s="1"/>
      <c r="C32" s="30"/>
      <c r="D32" s="30"/>
      <c r="E32" s="30"/>
      <c r="F32" s="30"/>
      <c r="G32" s="30"/>
      <c r="H32" s="30"/>
    </row>
    <row r="33" s="21" customFormat="1" ht="11.25">
      <c r="A33" s="20" t="s">
        <v>19</v>
      </c>
    </row>
    <row r="34" spans="1:8" s="21" customFormat="1" ht="16.5" customHeight="1">
      <c r="A34" s="32" t="s">
        <v>46</v>
      </c>
      <c r="B34" s="32"/>
      <c r="C34" s="32"/>
      <c r="D34" s="32"/>
      <c r="E34" s="32"/>
      <c r="F34" s="32"/>
      <c r="G34" s="32"/>
      <c r="H34" s="32"/>
    </row>
    <row r="35" spans="1:8" s="21" customFormat="1" ht="12" customHeight="1">
      <c r="A35" s="35" t="s">
        <v>47</v>
      </c>
      <c r="B35" s="35"/>
      <c r="C35" s="35"/>
      <c r="D35" s="35"/>
      <c r="E35" s="35"/>
      <c r="F35" s="35"/>
      <c r="G35" s="35"/>
      <c r="H35" s="35"/>
    </row>
    <row r="36" spans="1:8" s="21" customFormat="1" ht="11.25">
      <c r="A36" s="35" t="s">
        <v>45</v>
      </c>
      <c r="B36" s="35"/>
      <c r="C36" s="35"/>
      <c r="D36" s="35"/>
      <c r="E36" s="35"/>
      <c r="F36" s="35"/>
      <c r="G36" s="35"/>
      <c r="H36" s="35"/>
    </row>
    <row r="37" ht="18.75" customHeight="1">
      <c r="F37" s="23"/>
    </row>
  </sheetData>
  <sheetProtection/>
  <mergeCells count="17">
    <mergeCell ref="A16:E16"/>
    <mergeCell ref="A34:H34"/>
    <mergeCell ref="A35:H35"/>
    <mergeCell ref="A36:H36"/>
    <mergeCell ref="A9:H9"/>
    <mergeCell ref="A10:H10"/>
    <mergeCell ref="B12:E12"/>
    <mergeCell ref="A13:E13"/>
    <mergeCell ref="A14:E14"/>
    <mergeCell ref="A15:E15"/>
    <mergeCell ref="B2:D2"/>
    <mergeCell ref="B3:D3"/>
    <mergeCell ref="B4:D4"/>
    <mergeCell ref="A7:H7"/>
    <mergeCell ref="A8:H8"/>
    <mergeCell ref="A5:H5"/>
    <mergeCell ref="A6:H6"/>
  </mergeCells>
  <printOptions horizontalCentered="1"/>
  <pageMargins left="0.22" right="0.27" top="0.7875" bottom="0.63" header="0.5118055555555556" footer="0.3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PMSM PM</dc:creator>
  <cp:keywords/>
  <dc:description/>
  <cp:lastModifiedBy>Nizeti</cp:lastModifiedBy>
  <cp:lastPrinted>2018-04-12T15:52:41Z</cp:lastPrinted>
  <dcterms:created xsi:type="dcterms:W3CDTF">2008-09-15T18:40:42Z</dcterms:created>
  <dcterms:modified xsi:type="dcterms:W3CDTF">2018-04-12T15:52:44Z</dcterms:modified>
  <cp:category/>
  <cp:version/>
  <cp:contentType/>
  <cp:contentStatus/>
  <cp:revision>1</cp:revision>
</cp:coreProperties>
</file>