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4" activeTab="8"/>
  </bookViews>
  <sheets>
    <sheet name="I P T U" sheetId="1" r:id="rId1"/>
    <sheet name="I T B I" sheetId="2" r:id="rId2"/>
    <sheet name="I S S" sheetId="3" r:id="rId3"/>
    <sheet name="F P M" sheetId="4" r:id="rId4"/>
    <sheet name="ITR" sheetId="5" r:id="rId5"/>
    <sheet name="L C" sheetId="6" r:id="rId6"/>
    <sheet name="I C M S" sheetId="7" r:id="rId7"/>
    <sheet name="I P V A" sheetId="8" r:id="rId8"/>
    <sheet name="I P I" sheetId="9" r:id="rId9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<sst xmlns="http://schemas.openxmlformats.org/spreadsheetml/2006/main" count="273" uniqueCount="57">
  <si>
    <t>Estado do Rio Grande do Sul</t>
  </si>
  <si>
    <t>Prefeitura Municipal de Santa Maria</t>
  </si>
  <si>
    <t>Memória e Metodologia de Cálculo</t>
  </si>
  <si>
    <t>Art. 12 da LC nº 101/2.000</t>
  </si>
  <si>
    <t>Receita: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</si>
  <si>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</si>
  <si>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</si>
  <si>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</si>
  <si>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</si>
  <si>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</si>
  <si>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</si>
  <si>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</si>
  <si>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</si>
  <si>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</si>
  <si>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</si>
  <si>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</si>
  <si>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</si>
  <si>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</si>
  <si>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</si>
  <si>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Notas: </t>
  </si>
  <si>
    <t>Crescimento Vegetativo:..................................................................................................................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</si>
  <si>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</si>
  <si>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</si>
  <si>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</si>
  <si>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</si>
  <si>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</si>
  <si>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</si>
  <si>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</si>
  <si>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</t>
  </si>
  <si>
    <t>Crescimento Econômico: 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</si>
  <si>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</si>
  <si>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</si>
  <si>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</si>
  <si>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</si>
  <si>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</si>
  <si>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</t>
  </si>
  <si>
    <t>1.7.1.8.01.2.1./1.7.1.8.01.3./1.7.1.8.01.4. - F P M</t>
  </si>
  <si>
    <t>1.7.1.8.06.1.1. - L.C. Nº 87/96</t>
  </si>
  <si>
    <t>1.7.2.8.01.1.1 - I C M S</t>
  </si>
  <si>
    <t>1.7.2.8.01.3.1. - I P I</t>
  </si>
  <si>
    <t>1.7.1.8.01.5.1. - ITR</t>
  </si>
  <si>
    <t>1.1.1.8.01.1.1- I P T U - Principal</t>
  </si>
  <si>
    <t>1.1.1.8.01.4.1 - I T B I - Principal</t>
  </si>
  <si>
    <t>1.7.2.8.01.2.1. - I P V A - Principal</t>
  </si>
  <si>
    <t>1.1.1.8.02.3.1. - I S S - Principal</t>
  </si>
  <si>
    <t>Legislação: Redução Alíquota:........................................................................................................................................</t>
  </si>
  <si>
    <t>Aumento do Índice de Repasse: .............................................................................................................</t>
  </si>
  <si>
    <t>d) os valores totais previstos foram arredondados para uma melhor visualização dos mesmos.</t>
  </si>
  <si>
    <t>c) os valores totais previstos foram arredondados para uma melhor visualização dos mesmos.</t>
  </si>
  <si>
    <t>ANEXO V</t>
  </si>
  <si>
    <t>LDO 2020</t>
  </si>
  <si>
    <t>a) Para o exercício de 2019, foi utilizado o valor previsto da LOA 2019;</t>
  </si>
  <si>
    <t>b) a projeção para o exercício de 2020 além da previsão de 4% referente a inflação, sofreu um acréscimo de 10% referente  atualização da Planta Imobiliária do Município, que encontra-se em andamento;</t>
  </si>
  <si>
    <t>c) a inflação projetada para os exercícios seguintes tem como base as metas fixadas pelo Conselho Monetário Nacional (CMN);</t>
  </si>
  <si>
    <t>b) a projeção para o exercício de 2020 além da previsão de 4% referente a inflação sofreu um acréscimo de 5% referente trabalho desenvolvido pela Superintendência de Habitação para regularização de áreas ocupadas sem cadastro no Município e no Cartório de Registro de Imóveis;</t>
  </si>
  <si>
    <t>b) a inflação projetada para os exercícios seguintes tem como base as metas fixadas pelo Conselho Monetário Nacional (CMN);</t>
  </si>
  <si>
    <t>b) no exercício de 2020 o cálculo foi realizado com base no exercício de 2018;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</si>
</sst>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  <numFmt numFmtId="173" formatCode="#,##0.000_);[Red]\(#,##0.000\)"/>
    <numFmt numFmtId="174" formatCode="#,##0.00_ ;\-#,##0.00\ 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%"/>
    <numFmt numFmtId="180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.8"/>
      <name val="Lucida Sans Unicod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3" fontId="2" fillId="0" borderId="10" xfId="60" applyNumberFormat="1" applyFont="1" applyFill="1" applyBorder="1" applyAlignment="1" applyProtection="1">
      <alignment/>
      <protection/>
    </xf>
    <xf numFmtId="173" fontId="7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39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/>
    </xf>
    <xf numFmtId="173" fontId="2" fillId="0" borderId="10" xfId="6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781050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762000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723900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790575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800100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809625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0</xdr:col>
      <xdr:colOff>838200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9" sqref="A9:H9"/>
    </sheetView>
  </sheetViews>
  <sheetFormatPr defaultColWidth="11.57421875" defaultRowHeight="12.75"/>
  <cols>
    <col min="1" max="1" width="13.140625" style="1" customWidth="1"/>
    <col min="2" max="8" width="14.28125" style="1" customWidth="1"/>
    <col min="9" max="9" width="12.28125" style="1" bestFit="1" customWidth="1"/>
    <col min="10" max="11" width="12.57421875" style="1" customWidth="1"/>
    <col min="12" max="16384" width="11.57421875" style="1" customWidth="1"/>
  </cols>
  <sheetData>
    <row r="1" spans="1:8" ht="15">
      <c r="A1"/>
      <c r="B1" s="2"/>
      <c r="C1" s="2"/>
      <c r="D1" s="2"/>
      <c r="E1" s="2"/>
      <c r="F1" s="3"/>
      <c r="G1" s="3"/>
      <c r="H1" s="3"/>
    </row>
    <row r="2" spans="1:8" ht="15.75">
      <c r="A2"/>
      <c r="B2" s="38" t="s">
        <v>0</v>
      </c>
      <c r="C2" s="38"/>
      <c r="D2" s="38"/>
      <c r="E2" s="27"/>
      <c r="F2" s="3"/>
      <c r="G2" s="3"/>
      <c r="H2" s="3"/>
    </row>
    <row r="3" spans="1:8" ht="15">
      <c r="A3"/>
      <c r="B3" s="38" t="s">
        <v>1</v>
      </c>
      <c r="C3" s="38"/>
      <c r="D3" s="38"/>
      <c r="E3" s="27"/>
      <c r="F3" s="4"/>
      <c r="G3" s="4"/>
      <c r="H3" s="4"/>
    </row>
    <row r="4" spans="1:8" ht="14.25" customHeight="1">
      <c r="A4"/>
      <c r="B4" s="39"/>
      <c r="C4" s="39"/>
      <c r="D4" s="39"/>
      <c r="E4" s="28"/>
      <c r="F4" s="6"/>
      <c r="G4" s="6"/>
      <c r="H4" s="6"/>
    </row>
    <row r="5" spans="1:8" ht="18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ht="10.5" customHeight="1">
      <c r="A6" s="2"/>
      <c r="B6" s="2"/>
      <c r="C6" s="2"/>
      <c r="D6" s="2"/>
      <c r="E6" s="2"/>
      <c r="F6" s="2"/>
      <c r="G6" s="2"/>
      <c r="H6" s="2"/>
    </row>
    <row r="7" spans="1:8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1" spans="1:8" ht="12">
      <c r="A11" s="9" t="s">
        <v>4</v>
      </c>
      <c r="B11" s="34" t="s">
        <v>41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">
      <c r="A12" s="34" t="s">
        <v>22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">
      <c r="A13" s="34" t="s">
        <v>20</v>
      </c>
      <c r="B13" s="34"/>
      <c r="C13" s="34"/>
      <c r="D13" s="34"/>
      <c r="E13" s="34"/>
      <c r="F13" s="25">
        <v>1</v>
      </c>
      <c r="G13" s="25">
        <v>1</v>
      </c>
      <c r="H13" s="25">
        <v>1</v>
      </c>
    </row>
    <row r="14" spans="1:8" ht="12">
      <c r="A14" s="40" t="s">
        <v>21</v>
      </c>
      <c r="B14" s="40"/>
      <c r="C14" s="40"/>
      <c r="D14" s="40"/>
      <c r="E14" s="40"/>
      <c r="F14" s="25">
        <v>1.1</v>
      </c>
      <c r="G14" s="25">
        <v>1</v>
      </c>
      <c r="H14" s="25">
        <v>1</v>
      </c>
    </row>
    <row r="15" spans="1:8" ht="12">
      <c r="A15" s="34" t="s">
        <v>23</v>
      </c>
      <c r="B15" s="34"/>
      <c r="C15" s="34"/>
      <c r="D15" s="34"/>
      <c r="E15" s="34"/>
      <c r="F15" s="11">
        <f>F12*F13*F14</f>
        <v>1.1440000000000001</v>
      </c>
      <c r="G15" s="11">
        <f>G12*G13*G14</f>
        <v>1.0375</v>
      </c>
      <c r="H15" s="11">
        <f>H12*H13*H14</f>
        <v>1.0525</v>
      </c>
    </row>
    <row r="16" spans="1:5" ht="12">
      <c r="A16" s="12"/>
      <c r="B16" s="12"/>
      <c r="C16" s="12"/>
      <c r="D16" s="12"/>
      <c r="E16" s="12"/>
    </row>
    <row r="17" spans="1:8" ht="12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11" ht="12">
      <c r="A18" s="13" t="s">
        <v>6</v>
      </c>
      <c r="B18" s="14">
        <v>14719003.33</v>
      </c>
      <c r="C18" s="14">
        <v>18767138.82</v>
      </c>
      <c r="D18" s="14">
        <v>20974497.99</v>
      </c>
      <c r="E18" s="14">
        <v>24040969.6</v>
      </c>
      <c r="F18" s="14">
        <f>E18*$F$15</f>
        <v>27502869.222400006</v>
      </c>
      <c r="G18" s="14">
        <f>F18*$G$15</f>
        <v>28534226.81824001</v>
      </c>
      <c r="H18" s="14">
        <f>G18*$H$15</f>
        <v>30032273.726197608</v>
      </c>
      <c r="I18" s="29"/>
      <c r="J18" s="29"/>
      <c r="K18" s="29"/>
    </row>
    <row r="19" spans="1:11" ht="12">
      <c r="A19" s="13" t="s">
        <v>7</v>
      </c>
      <c r="B19" s="14">
        <v>1624447.05</v>
      </c>
      <c r="C19" s="14">
        <v>1713587.5</v>
      </c>
      <c r="D19" s="14">
        <v>1433968.42</v>
      </c>
      <c r="E19" s="14">
        <v>1643614.6</v>
      </c>
      <c r="F19" s="14">
        <f aca="true" t="shared" si="0" ref="F19:F28">E19*$F$15</f>
        <v>1880295.1024000002</v>
      </c>
      <c r="G19" s="14">
        <f aca="true" t="shared" si="1" ref="G19:G28">F19*$G$15</f>
        <v>1950806.1687400003</v>
      </c>
      <c r="H19" s="14">
        <f aca="true" t="shared" si="2" ref="H19:H28">G19*$H$15</f>
        <v>2053223.4925988503</v>
      </c>
      <c r="I19" s="29"/>
      <c r="J19" s="29"/>
      <c r="K19" s="29"/>
    </row>
    <row r="20" spans="1:11" ht="12">
      <c r="A20" s="13" t="s">
        <v>8</v>
      </c>
      <c r="B20" s="14">
        <v>5239471.19</v>
      </c>
      <c r="C20" s="14">
        <v>1586454.23</v>
      </c>
      <c r="D20" s="14">
        <v>1536397.52</v>
      </c>
      <c r="E20" s="14">
        <v>1761018.84</v>
      </c>
      <c r="F20" s="14">
        <f t="shared" si="0"/>
        <v>2014605.5529600002</v>
      </c>
      <c r="G20" s="14">
        <f t="shared" si="1"/>
        <v>2090153.2611960005</v>
      </c>
      <c r="H20" s="14">
        <f t="shared" si="2"/>
        <v>2199886.3074087906</v>
      </c>
      <c r="I20" s="29"/>
      <c r="J20" s="29"/>
      <c r="K20" s="29"/>
    </row>
    <row r="21" spans="1:11" ht="12">
      <c r="A21" s="13" t="s">
        <v>9</v>
      </c>
      <c r="B21" s="14">
        <v>1278096.77</v>
      </c>
      <c r="C21" s="14">
        <v>1422844.52</v>
      </c>
      <c r="D21" s="14">
        <v>1458411.64</v>
      </c>
      <c r="E21" s="14">
        <v>1671631.42</v>
      </c>
      <c r="F21" s="14">
        <f t="shared" si="0"/>
        <v>1912346.3444800002</v>
      </c>
      <c r="G21" s="14">
        <f t="shared" si="1"/>
        <v>1984059.3323980004</v>
      </c>
      <c r="H21" s="14">
        <f t="shared" si="2"/>
        <v>2088222.4473488955</v>
      </c>
      <c r="I21" s="29"/>
      <c r="J21" s="29"/>
      <c r="K21" s="29"/>
    </row>
    <row r="22" spans="1:11" ht="12">
      <c r="A22" s="13" t="s">
        <v>10</v>
      </c>
      <c r="B22" s="14">
        <v>1172530.17</v>
      </c>
      <c r="C22" s="14">
        <v>1469207.12</v>
      </c>
      <c r="D22" s="14">
        <v>1317394.28</v>
      </c>
      <c r="E22" s="14">
        <v>1509997.32</v>
      </c>
      <c r="F22" s="14">
        <f t="shared" si="0"/>
        <v>1727436.9340800003</v>
      </c>
      <c r="G22" s="14">
        <f t="shared" si="1"/>
        <v>1792215.8191080005</v>
      </c>
      <c r="H22" s="14">
        <f t="shared" si="2"/>
        <v>1886307.1496111704</v>
      </c>
      <c r="I22" s="29"/>
      <c r="J22" s="29"/>
      <c r="K22" s="29"/>
    </row>
    <row r="23" spans="1:11" ht="12">
      <c r="A23" s="13" t="s">
        <v>11</v>
      </c>
      <c r="B23" s="14">
        <v>1188154.49</v>
      </c>
      <c r="C23" s="14">
        <v>1485946.63</v>
      </c>
      <c r="D23" s="14">
        <v>1323750.32</v>
      </c>
      <c r="E23" s="14">
        <v>1517282.62</v>
      </c>
      <c r="F23" s="14">
        <f t="shared" si="0"/>
        <v>1735771.3172800003</v>
      </c>
      <c r="G23" s="14">
        <f t="shared" si="1"/>
        <v>1800862.7416780004</v>
      </c>
      <c r="H23" s="14">
        <f t="shared" si="2"/>
        <v>1895408.0356160954</v>
      </c>
      <c r="I23" s="29"/>
      <c r="J23" s="29"/>
      <c r="K23" s="29"/>
    </row>
    <row r="24" spans="1:11" ht="12">
      <c r="A24" s="13" t="s">
        <v>12</v>
      </c>
      <c r="B24" s="14">
        <v>1165757.63</v>
      </c>
      <c r="C24" s="14">
        <v>1438653.43</v>
      </c>
      <c r="D24" s="14">
        <v>1438834.15</v>
      </c>
      <c r="E24" s="14">
        <v>1649191.7</v>
      </c>
      <c r="F24" s="14">
        <f t="shared" si="0"/>
        <v>1886675.3048</v>
      </c>
      <c r="G24" s="14">
        <f t="shared" si="1"/>
        <v>1957425.6287300002</v>
      </c>
      <c r="H24" s="14">
        <f t="shared" si="2"/>
        <v>2060190.4742383251</v>
      </c>
      <c r="I24" s="29"/>
      <c r="J24" s="29"/>
      <c r="K24" s="29"/>
    </row>
    <row r="25" spans="1:11" ht="12">
      <c r="A25" s="13" t="s">
        <v>13</v>
      </c>
      <c r="B25" s="14">
        <v>1103254.18</v>
      </c>
      <c r="C25" s="14">
        <v>1381839.28</v>
      </c>
      <c r="D25" s="14">
        <v>1427220.76</v>
      </c>
      <c r="E25" s="14">
        <v>1635880.44</v>
      </c>
      <c r="F25" s="14">
        <f t="shared" si="0"/>
        <v>1871447.2233600002</v>
      </c>
      <c r="G25" s="14">
        <f t="shared" si="1"/>
        <v>1941626.4942360003</v>
      </c>
      <c r="H25" s="14">
        <f t="shared" si="2"/>
        <v>2043561.8851833905</v>
      </c>
      <c r="I25" s="29"/>
      <c r="J25" s="29"/>
      <c r="K25" s="29"/>
    </row>
    <row r="26" spans="1:11" ht="12">
      <c r="A26" s="13" t="s">
        <v>14</v>
      </c>
      <c r="B26" s="14">
        <v>1090228.43</v>
      </c>
      <c r="C26" s="14">
        <v>1325115.6</v>
      </c>
      <c r="D26" s="14">
        <v>1566300.68</v>
      </c>
      <c r="E26" s="14">
        <v>1573526.01</v>
      </c>
      <c r="F26" s="14">
        <f t="shared" si="0"/>
        <v>1800113.7554400002</v>
      </c>
      <c r="G26" s="14">
        <f t="shared" si="1"/>
        <v>1867618.0212690004</v>
      </c>
      <c r="H26" s="14">
        <f t="shared" si="2"/>
        <v>1965667.967385623</v>
      </c>
      <c r="I26" s="29"/>
      <c r="J26" s="29"/>
      <c r="K26" s="29"/>
    </row>
    <row r="27" spans="1:11" ht="12">
      <c r="A27" s="13" t="s">
        <v>15</v>
      </c>
      <c r="B27" s="14">
        <v>1102176.24</v>
      </c>
      <c r="C27" s="14">
        <v>1344931.45</v>
      </c>
      <c r="D27" s="14">
        <v>1518556.58</v>
      </c>
      <c r="E27" s="14">
        <v>1597056.6</v>
      </c>
      <c r="F27" s="14">
        <f t="shared" si="0"/>
        <v>1827032.7504000003</v>
      </c>
      <c r="G27" s="14">
        <f t="shared" si="1"/>
        <v>1895546.4785400005</v>
      </c>
      <c r="H27" s="14">
        <f t="shared" si="2"/>
        <v>1995062.6686633504</v>
      </c>
      <c r="I27" s="29"/>
      <c r="J27" s="29"/>
      <c r="K27" s="29"/>
    </row>
    <row r="28" spans="1:11" ht="12">
      <c r="A28" s="13" t="s">
        <v>16</v>
      </c>
      <c r="B28" s="14">
        <v>1106851.07</v>
      </c>
      <c r="C28" s="14">
        <v>1419427.02</v>
      </c>
      <c r="D28" s="14">
        <v>1572495.61</v>
      </c>
      <c r="E28" s="14">
        <v>1685517.35</v>
      </c>
      <c r="F28" s="14">
        <f t="shared" si="0"/>
        <v>1928231.8484000002</v>
      </c>
      <c r="G28" s="14">
        <f t="shared" si="1"/>
        <v>2000540.5427150005</v>
      </c>
      <c r="H28" s="14">
        <f t="shared" si="2"/>
        <v>2105568.921207538</v>
      </c>
      <c r="I28" s="29"/>
      <c r="J28" s="29"/>
      <c r="K28" s="29"/>
    </row>
    <row r="29" spans="1:11" ht="12">
      <c r="A29" s="13" t="s">
        <v>17</v>
      </c>
      <c r="B29" s="14">
        <v>2183408.24</v>
      </c>
      <c r="C29" s="14">
        <v>2637129.16</v>
      </c>
      <c r="D29" s="14">
        <v>3632720.59</v>
      </c>
      <c r="E29" s="14">
        <v>3134313.5</v>
      </c>
      <c r="F29" s="14">
        <f>E29*$F$15-480</f>
        <v>3585174.6440000003</v>
      </c>
      <c r="G29" s="14">
        <f>F29*$H$15-477.62</f>
        <v>3772918.6928100004</v>
      </c>
      <c r="H29" s="14">
        <f>G29*$H$15-370</f>
        <v>3970626.9241825254</v>
      </c>
      <c r="I29" s="29"/>
      <c r="J29" s="29"/>
      <c r="K29" s="29"/>
    </row>
    <row r="30" spans="1:11" ht="12">
      <c r="A30" s="13" t="s">
        <v>18</v>
      </c>
      <c r="B30" s="15">
        <f aca="true" t="shared" si="3" ref="B30:H30">SUM(B18:B29)</f>
        <v>32973378.78999999</v>
      </c>
      <c r="C30" s="15">
        <f t="shared" si="3"/>
        <v>35992274.760000005</v>
      </c>
      <c r="D30" s="15">
        <f t="shared" si="3"/>
        <v>39200548.53999999</v>
      </c>
      <c r="E30" s="15">
        <f t="shared" si="3"/>
        <v>43420000</v>
      </c>
      <c r="F30" s="15">
        <f t="shared" si="3"/>
        <v>49672000</v>
      </c>
      <c r="G30" s="15">
        <f t="shared" si="3"/>
        <v>51587999.99966001</v>
      </c>
      <c r="H30" s="15">
        <f t="shared" si="3"/>
        <v>54295999.99964216</v>
      </c>
      <c r="I30" s="29"/>
      <c r="J30" s="29"/>
      <c r="K30" s="29"/>
    </row>
    <row r="31" spans="3:8" ht="12">
      <c r="C31" s="29"/>
      <c r="D31" s="29"/>
      <c r="E31" s="29"/>
      <c r="F31" s="29"/>
      <c r="G31" s="29"/>
      <c r="H31" s="29"/>
    </row>
    <row r="32" spans="1:8" s="21" customFormat="1" ht="11.25">
      <c r="A32" s="20" t="s">
        <v>19</v>
      </c>
      <c r="E32" s="22"/>
      <c r="F32" s="22"/>
      <c r="G32" s="22"/>
      <c r="H32" s="22"/>
    </row>
    <row r="33" spans="1:8" s="21" customFormat="1" ht="27.7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26.25" customHeight="1">
      <c r="A34" s="36" t="s">
        <v>52</v>
      </c>
      <c r="B34" s="36"/>
      <c r="C34" s="36"/>
      <c r="D34" s="36"/>
      <c r="E34" s="36"/>
      <c r="F34" s="36"/>
      <c r="G34" s="36"/>
      <c r="H34" s="36"/>
    </row>
    <row r="35" spans="1:8" s="21" customFormat="1" ht="13.5" customHeight="1">
      <c r="A35" s="37" t="s">
        <v>53</v>
      </c>
      <c r="B35" s="37"/>
      <c r="C35" s="37"/>
      <c r="D35" s="37"/>
      <c r="E35" s="37"/>
      <c r="F35" s="37"/>
      <c r="G35" s="37"/>
      <c r="H35" s="37"/>
    </row>
    <row r="36" spans="1:8" ht="14.25" customHeight="1">
      <c r="A36" s="37" t="s">
        <v>47</v>
      </c>
      <c r="B36" s="37"/>
      <c r="C36" s="37"/>
      <c r="D36" s="37"/>
      <c r="E36" s="37"/>
      <c r="F36" s="37"/>
      <c r="G36" s="37"/>
      <c r="H36" s="37"/>
    </row>
    <row r="37" ht="12">
      <c r="A37" s="16"/>
    </row>
    <row r="38" spans="6:7" ht="12">
      <c r="F38" s="29"/>
      <c r="G38" s="30"/>
    </row>
  </sheetData>
  <sheetProtection/>
  <mergeCells count="16">
    <mergeCell ref="A33:H33"/>
    <mergeCell ref="A36:H36"/>
    <mergeCell ref="A35:H35"/>
    <mergeCell ref="A34:H34"/>
    <mergeCell ref="B2:D2"/>
    <mergeCell ref="B3:D3"/>
    <mergeCell ref="B4:D4"/>
    <mergeCell ref="A13:E13"/>
    <mergeCell ref="A14:E14"/>
    <mergeCell ref="A15:E15"/>
    <mergeCell ref="A5:H5"/>
    <mergeCell ref="A9:H9"/>
    <mergeCell ref="B11:E11"/>
    <mergeCell ref="A12:E12"/>
    <mergeCell ref="A7:H7"/>
    <mergeCell ref="A8:H8"/>
  </mergeCells>
  <printOptions horizontalCentered="1"/>
  <pageMargins left="0.36" right="0.36" top="0.7875" bottom="0.7875" header="0.5118055555555556" footer="0.5118055555555556"/>
  <pageSetup firstPageNumber="1" useFirstPageNumber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12.57421875" style="0" customWidth="1"/>
    <col min="2" max="8" width="14.28125" style="0" customWidth="1"/>
    <col min="9" max="9" width="12.00390625" style="0" customWidth="1"/>
    <col min="10" max="10" width="11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2:8" ht="15.75">
      <c r="B2" s="38" t="s">
        <v>0</v>
      </c>
      <c r="C2" s="38"/>
      <c r="D2" s="38"/>
      <c r="E2" s="2"/>
      <c r="F2" s="2"/>
      <c r="G2" s="2"/>
      <c r="H2" s="2"/>
    </row>
    <row r="3" spans="2:8" ht="15">
      <c r="B3" s="38" t="s">
        <v>1</v>
      </c>
      <c r="C3" s="38"/>
      <c r="D3" s="38"/>
      <c r="E3" s="5"/>
      <c r="F3" s="5"/>
      <c r="G3" s="5"/>
      <c r="H3" s="5"/>
    </row>
    <row r="4" spans="2:8" ht="15.75">
      <c r="B4" s="39"/>
      <c r="C4" s="39"/>
      <c r="D4" s="39"/>
      <c r="E4" s="18"/>
      <c r="F4" s="18"/>
      <c r="G4" s="18"/>
      <c r="H4" s="18"/>
    </row>
    <row r="5" spans="1:8" s="1" customFormat="1" ht="17.25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8" ht="15">
      <c r="A10" s="33"/>
      <c r="B10" s="33"/>
      <c r="C10" s="33"/>
      <c r="D10" s="33"/>
      <c r="E10" s="33"/>
      <c r="F10" s="33"/>
      <c r="G10" s="33"/>
      <c r="H10" s="33"/>
    </row>
    <row r="11" spans="1:8" ht="12.75">
      <c r="A11" s="9" t="s">
        <v>4</v>
      </c>
      <c r="B11" s="34" t="s">
        <v>42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22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20</v>
      </c>
      <c r="B13" s="34"/>
      <c r="C13" s="34"/>
      <c r="D13" s="34"/>
      <c r="E13" s="34"/>
      <c r="F13" s="10">
        <v>1.05</v>
      </c>
      <c r="G13" s="10">
        <v>1</v>
      </c>
      <c r="H13" s="10">
        <f>G13</f>
        <v>1</v>
      </c>
    </row>
    <row r="14" spans="1:8" ht="12.75">
      <c r="A14" s="40" t="s">
        <v>21</v>
      </c>
      <c r="B14" s="40"/>
      <c r="C14" s="40"/>
      <c r="D14" s="40"/>
      <c r="E14" s="40"/>
      <c r="F14" s="10">
        <v>1</v>
      </c>
      <c r="G14" s="10">
        <v>1</v>
      </c>
      <c r="H14" s="10">
        <v>1</v>
      </c>
    </row>
    <row r="15" spans="1:8" ht="12.75">
      <c r="A15" s="34" t="s">
        <v>23</v>
      </c>
      <c r="B15" s="34"/>
      <c r="C15" s="34"/>
      <c r="D15" s="34"/>
      <c r="E15" s="34"/>
      <c r="F15" s="11">
        <f>F12*F13*F14</f>
        <v>1.092</v>
      </c>
      <c r="G15" s="11">
        <f>G12*G13*G14</f>
        <v>1.0375</v>
      </c>
      <c r="H15" s="11">
        <f>H12*H13*H14</f>
        <v>1.0525</v>
      </c>
    </row>
    <row r="16" spans="1:8" ht="12.75">
      <c r="A16" s="12"/>
      <c r="B16" s="12"/>
      <c r="C16" s="12"/>
      <c r="D16" s="12"/>
      <c r="E16" s="12"/>
      <c r="F16" s="12"/>
      <c r="G16" s="12"/>
      <c r="H16" s="1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11" ht="12.75">
      <c r="A18" s="13" t="s">
        <v>6</v>
      </c>
      <c r="B18" s="14">
        <v>1387238.56</v>
      </c>
      <c r="C18" s="14">
        <v>1452340.53</v>
      </c>
      <c r="D18" s="14">
        <v>1385179.91</v>
      </c>
      <c r="E18" s="14">
        <v>1515525.34</v>
      </c>
      <c r="F18" s="14">
        <f>E18*$F$15</f>
        <v>1654953.6712800001</v>
      </c>
      <c r="G18" s="14">
        <f>F18*$G$15</f>
        <v>1717014.4339530002</v>
      </c>
      <c r="H18" s="14">
        <f>G18*$H$15</f>
        <v>1807157.6917355328</v>
      </c>
      <c r="I18" s="26"/>
      <c r="J18" s="26"/>
      <c r="K18" s="26"/>
    </row>
    <row r="19" spans="1:11" ht="12.75">
      <c r="A19" s="13" t="s">
        <v>7</v>
      </c>
      <c r="B19" s="14">
        <v>1069304.72</v>
      </c>
      <c r="C19" s="14">
        <v>1548719.99</v>
      </c>
      <c r="D19" s="14">
        <v>1381130.45</v>
      </c>
      <c r="E19" s="14">
        <v>1511094.83</v>
      </c>
      <c r="F19" s="14">
        <f aca="true" t="shared" si="0" ref="F19:F28">E19*$F$15</f>
        <v>1650115.5543600002</v>
      </c>
      <c r="G19" s="14">
        <f aca="true" t="shared" si="1" ref="G19:G28">F19*$G$15</f>
        <v>1711994.8876485003</v>
      </c>
      <c r="H19" s="14">
        <f aca="true" t="shared" si="2" ref="H19:H28">G19*$H$15</f>
        <v>1801874.6192500466</v>
      </c>
      <c r="I19" s="26"/>
      <c r="J19" s="26"/>
      <c r="K19" s="26"/>
    </row>
    <row r="20" spans="1:11" ht="12.75">
      <c r="A20" s="13" t="s">
        <v>8</v>
      </c>
      <c r="B20" s="14">
        <v>1225254.96</v>
      </c>
      <c r="C20" s="14">
        <v>1229862.89</v>
      </c>
      <c r="D20" s="14">
        <v>1707781.14</v>
      </c>
      <c r="E20" s="14">
        <v>1868483.35</v>
      </c>
      <c r="F20" s="14">
        <f t="shared" si="0"/>
        <v>2040383.8182000003</v>
      </c>
      <c r="G20" s="14">
        <f t="shared" si="1"/>
        <v>2116898.2113825004</v>
      </c>
      <c r="H20" s="14">
        <f t="shared" si="2"/>
        <v>2228035.3674800815</v>
      </c>
      <c r="I20" s="26"/>
      <c r="J20" s="26"/>
      <c r="K20" s="26"/>
    </row>
    <row r="21" spans="1:11" ht="12.75">
      <c r="A21" s="13" t="s">
        <v>9</v>
      </c>
      <c r="B21" s="14">
        <v>1319510.11</v>
      </c>
      <c r="C21" s="14">
        <v>1792251.35</v>
      </c>
      <c r="D21" s="14">
        <v>1931663.33</v>
      </c>
      <c r="E21" s="14">
        <v>2113432.85</v>
      </c>
      <c r="F21" s="14">
        <f t="shared" si="0"/>
        <v>2307868.6722000004</v>
      </c>
      <c r="G21" s="14">
        <f t="shared" si="1"/>
        <v>2394413.7474075006</v>
      </c>
      <c r="H21" s="14">
        <f t="shared" si="2"/>
        <v>2520120.469146394</v>
      </c>
      <c r="I21" s="26"/>
      <c r="J21" s="26"/>
      <c r="K21" s="26"/>
    </row>
    <row r="22" spans="1:11" ht="12.75">
      <c r="A22" s="13" t="s">
        <v>10</v>
      </c>
      <c r="B22" s="14">
        <v>1489204.73</v>
      </c>
      <c r="C22" s="14">
        <v>1279239.52</v>
      </c>
      <c r="D22" s="14">
        <v>1545750.23</v>
      </c>
      <c r="E22" s="14">
        <v>1691205.33</v>
      </c>
      <c r="F22" s="14">
        <f t="shared" si="0"/>
        <v>1846796.2203600002</v>
      </c>
      <c r="G22" s="14">
        <f t="shared" si="1"/>
        <v>1916051.0786235004</v>
      </c>
      <c r="H22" s="14">
        <f t="shared" si="2"/>
        <v>2016643.7602512343</v>
      </c>
      <c r="I22" s="26"/>
      <c r="J22" s="26"/>
      <c r="K22" s="26"/>
    </row>
    <row r="23" spans="1:11" ht="12.75">
      <c r="A23" s="13" t="s">
        <v>11</v>
      </c>
      <c r="B23" s="14">
        <v>1382803.14</v>
      </c>
      <c r="C23" s="14">
        <v>1843512.57</v>
      </c>
      <c r="D23" s="14">
        <v>1697614.11</v>
      </c>
      <c r="E23" s="14">
        <v>1857359.6</v>
      </c>
      <c r="F23" s="14">
        <f t="shared" si="0"/>
        <v>2028236.6832000003</v>
      </c>
      <c r="G23" s="14">
        <f t="shared" si="1"/>
        <v>2104295.5588200004</v>
      </c>
      <c r="H23" s="14">
        <f t="shared" si="2"/>
        <v>2214771.0756580504</v>
      </c>
      <c r="I23" s="26"/>
      <c r="J23" s="26"/>
      <c r="K23" s="26"/>
    </row>
    <row r="24" spans="1:11" ht="12.75">
      <c r="A24" s="13" t="s">
        <v>12</v>
      </c>
      <c r="B24" s="14">
        <v>1205197.13</v>
      </c>
      <c r="C24" s="14">
        <v>1623400.97</v>
      </c>
      <c r="D24" s="14">
        <v>2201217.52</v>
      </c>
      <c r="E24" s="14">
        <v>2408352.09</v>
      </c>
      <c r="F24" s="14">
        <f t="shared" si="0"/>
        <v>2629920.48228</v>
      </c>
      <c r="G24" s="14">
        <f t="shared" si="1"/>
        <v>2728542.5003655003</v>
      </c>
      <c r="H24" s="14">
        <f t="shared" si="2"/>
        <v>2871790.981634689</v>
      </c>
      <c r="I24" s="26"/>
      <c r="J24" s="26"/>
      <c r="K24" s="26"/>
    </row>
    <row r="25" spans="1:11" ht="12.75">
      <c r="A25" s="13" t="s">
        <v>13</v>
      </c>
      <c r="B25" s="14">
        <v>1256008.73</v>
      </c>
      <c r="C25" s="14">
        <v>1791715</v>
      </c>
      <c r="D25" s="14">
        <v>1957613.47</v>
      </c>
      <c r="E25" s="14">
        <v>2141824.9</v>
      </c>
      <c r="F25" s="14">
        <f t="shared" si="0"/>
        <v>2338872.7908</v>
      </c>
      <c r="G25" s="14">
        <f t="shared" si="1"/>
        <v>2426580.5204550005</v>
      </c>
      <c r="H25" s="14">
        <f t="shared" si="2"/>
        <v>2553975.997778888</v>
      </c>
      <c r="I25" s="26"/>
      <c r="J25" s="26"/>
      <c r="K25" s="26"/>
    </row>
    <row r="26" spans="1:11" ht="12.75">
      <c r="A26" s="13" t="s">
        <v>14</v>
      </c>
      <c r="B26" s="14">
        <v>1252447.14</v>
      </c>
      <c r="C26" s="14">
        <v>1431736.61</v>
      </c>
      <c r="D26" s="14">
        <v>1950156.81</v>
      </c>
      <c r="E26" s="14">
        <v>1622855.69</v>
      </c>
      <c r="F26" s="14">
        <f t="shared" si="0"/>
        <v>1772158.41348</v>
      </c>
      <c r="G26" s="14">
        <f t="shared" si="1"/>
        <v>1838614.3539855003</v>
      </c>
      <c r="H26" s="14">
        <f t="shared" si="2"/>
        <v>1935141.607569739</v>
      </c>
      <c r="I26" s="26"/>
      <c r="J26" s="26"/>
      <c r="K26" s="26"/>
    </row>
    <row r="27" spans="1:11" ht="12.75">
      <c r="A27" s="13" t="s">
        <v>15</v>
      </c>
      <c r="B27" s="14">
        <v>1299509.32</v>
      </c>
      <c r="C27" s="14">
        <v>1433868.49</v>
      </c>
      <c r="D27" s="14">
        <v>2133326.17</v>
      </c>
      <c r="E27" s="14">
        <v>1625272.15</v>
      </c>
      <c r="F27" s="14">
        <f t="shared" si="0"/>
        <v>1774797.1878</v>
      </c>
      <c r="G27" s="14">
        <f t="shared" si="1"/>
        <v>1841352.0823425</v>
      </c>
      <c r="H27" s="14">
        <f t="shared" si="2"/>
        <v>1938023.0666654813</v>
      </c>
      <c r="I27" s="26"/>
      <c r="J27" s="26"/>
      <c r="K27" s="26"/>
    </row>
    <row r="28" spans="1:11" ht="12.75">
      <c r="A28" s="13" t="s">
        <v>16</v>
      </c>
      <c r="B28" s="14">
        <v>1413757.47</v>
      </c>
      <c r="C28" s="14">
        <v>1355745.75</v>
      </c>
      <c r="D28" s="14">
        <v>1777335.94</v>
      </c>
      <c r="E28" s="14">
        <v>1536721</v>
      </c>
      <c r="F28" s="14">
        <f t="shared" si="0"/>
        <v>1678099.3320000002</v>
      </c>
      <c r="G28" s="14">
        <f t="shared" si="1"/>
        <v>1741028.0569500003</v>
      </c>
      <c r="H28" s="14">
        <f t="shared" si="2"/>
        <v>1832432.0299398752</v>
      </c>
      <c r="I28" s="26"/>
      <c r="J28" s="26"/>
      <c r="K28" s="26"/>
    </row>
    <row r="29" spans="1:11" ht="12.75">
      <c r="A29" s="13" t="s">
        <v>17</v>
      </c>
      <c r="B29" s="14">
        <v>1171275.14</v>
      </c>
      <c r="C29" s="14">
        <v>1826297.19</v>
      </c>
      <c r="D29" s="14">
        <v>1754237.66</v>
      </c>
      <c r="E29" s="14">
        <v>2067872.89</v>
      </c>
      <c r="F29" s="14">
        <f>E29*$F$15-320.02</f>
        <v>2257797.17588</v>
      </c>
      <c r="G29" s="14">
        <f>F29*$G$15-250</f>
        <v>2342214.5699755</v>
      </c>
      <c r="H29" s="14">
        <f>G29*$H$15-147.5</f>
        <v>2465033.3348992136</v>
      </c>
      <c r="I29" s="26"/>
      <c r="J29" s="26"/>
      <c r="K29" s="26"/>
    </row>
    <row r="30" spans="1:8" ht="12.75">
      <c r="A30" s="13" t="s">
        <v>18</v>
      </c>
      <c r="B30" s="15">
        <f aca="true" t="shared" si="3" ref="B30:H30">SUM(B18:B29)</f>
        <v>15471511.150000002</v>
      </c>
      <c r="C30" s="15">
        <f t="shared" si="3"/>
        <v>18608690.860000003</v>
      </c>
      <c r="D30" s="15">
        <f t="shared" si="3"/>
        <v>21423006.740000002</v>
      </c>
      <c r="E30" s="15">
        <f t="shared" si="3"/>
        <v>21960000.02</v>
      </c>
      <c r="F30" s="15">
        <f t="shared" si="3"/>
        <v>23980000.00184</v>
      </c>
      <c r="G30" s="15">
        <f t="shared" si="3"/>
        <v>24879000.001909003</v>
      </c>
      <c r="H30" s="15">
        <f t="shared" si="3"/>
        <v>26185000.002009224</v>
      </c>
    </row>
    <row r="31" spans="1:8" ht="11.25" customHeight="1">
      <c r="A31" s="1"/>
      <c r="B31" s="1"/>
      <c r="C31" s="29"/>
      <c r="D31" s="29"/>
      <c r="E31" s="29"/>
      <c r="F31" s="29"/>
      <c r="G31" s="29"/>
      <c r="H31" s="29"/>
    </row>
    <row r="32" spans="1:8" s="21" customFormat="1" ht="11.25">
      <c r="A32" s="20" t="s">
        <v>19</v>
      </c>
      <c r="E32" s="31"/>
      <c r="F32" s="22"/>
      <c r="G32" s="22"/>
      <c r="H32" s="22"/>
    </row>
    <row r="33" spans="1:8" s="21" customFormat="1" ht="24.7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26.25" customHeight="1">
      <c r="A34" s="36" t="s">
        <v>54</v>
      </c>
      <c r="B34" s="36"/>
      <c r="C34" s="36"/>
      <c r="D34" s="36"/>
      <c r="E34" s="36"/>
      <c r="F34" s="36"/>
      <c r="G34" s="36"/>
      <c r="H34" s="36"/>
    </row>
    <row r="35" spans="1:8" s="21" customFormat="1" ht="15.75" customHeight="1">
      <c r="A35" s="37" t="s">
        <v>53</v>
      </c>
      <c r="B35" s="37"/>
      <c r="C35" s="37"/>
      <c r="D35" s="37"/>
      <c r="E35" s="37"/>
      <c r="F35" s="37"/>
      <c r="G35" s="37"/>
      <c r="H35" s="37"/>
    </row>
    <row r="36" spans="1:8" s="1" customFormat="1" ht="15.75" customHeight="1">
      <c r="A36" s="37" t="s">
        <v>47</v>
      </c>
      <c r="B36" s="37"/>
      <c r="C36" s="37"/>
      <c r="D36" s="37"/>
      <c r="E36" s="37"/>
      <c r="F36" s="37"/>
      <c r="G36" s="37"/>
      <c r="H36" s="37"/>
    </row>
    <row r="37" spans="1:8" ht="12.75">
      <c r="A37" s="16"/>
      <c r="B37" s="1"/>
      <c r="C37" s="1"/>
      <c r="D37" s="1"/>
      <c r="E37" s="1"/>
      <c r="F37" s="29"/>
      <c r="G37" s="29"/>
      <c r="H37" s="29"/>
    </row>
  </sheetData>
  <sheetProtection/>
  <mergeCells count="18">
    <mergeCell ref="A36:H36"/>
    <mergeCell ref="B2:D2"/>
    <mergeCell ref="B3:D3"/>
    <mergeCell ref="B4:D4"/>
    <mergeCell ref="A10:H10"/>
    <mergeCell ref="A14:E14"/>
    <mergeCell ref="A13:E13"/>
    <mergeCell ref="A5:H5"/>
    <mergeCell ref="A15:E15"/>
    <mergeCell ref="A33:H33"/>
    <mergeCell ref="A35:H35"/>
    <mergeCell ref="A34:H34"/>
    <mergeCell ref="B11:E11"/>
    <mergeCell ref="A6:H6"/>
    <mergeCell ref="A7:H7"/>
    <mergeCell ref="A8:H8"/>
    <mergeCell ref="A9:H9"/>
    <mergeCell ref="A12:E12"/>
  </mergeCells>
  <printOptions horizontalCentered="1"/>
  <pageMargins left="0.33" right="0.33" top="0.7875" bottom="0.63" header="0.5118055555555556" footer="0.3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3.28125" style="0" customWidth="1"/>
    <col min="2" max="8" width="14.28125" style="0" customWidth="1"/>
  </cols>
  <sheetData>
    <row r="1" spans="2:11" ht="15">
      <c r="B1" s="3"/>
      <c r="C1" s="3"/>
      <c r="D1" s="3"/>
      <c r="E1" s="2"/>
      <c r="F1" s="2"/>
      <c r="G1" s="2"/>
      <c r="H1" s="2"/>
      <c r="I1" s="7"/>
      <c r="J1" s="7"/>
      <c r="K1" s="7"/>
    </row>
    <row r="2" spans="2:11" ht="15.75">
      <c r="B2" s="38" t="s">
        <v>0</v>
      </c>
      <c r="C2" s="38"/>
      <c r="D2" s="38"/>
      <c r="E2" s="2"/>
      <c r="F2" s="2"/>
      <c r="G2" s="2"/>
      <c r="H2" s="2"/>
      <c r="I2" s="7"/>
      <c r="J2" s="7"/>
      <c r="K2" s="7"/>
    </row>
    <row r="3" spans="2:11" ht="15">
      <c r="B3" s="38" t="s">
        <v>1</v>
      </c>
      <c r="C3" s="38"/>
      <c r="D3" s="38"/>
      <c r="E3" s="5"/>
      <c r="F3" s="5"/>
      <c r="G3" s="5"/>
      <c r="H3" s="5"/>
      <c r="I3" s="7"/>
      <c r="J3" s="7"/>
      <c r="K3" s="7"/>
    </row>
    <row r="4" spans="2:11" ht="15.75">
      <c r="B4" s="39"/>
      <c r="C4" s="39"/>
      <c r="D4" s="39"/>
      <c r="E4" s="18"/>
      <c r="F4" s="18"/>
      <c r="G4" s="18"/>
      <c r="H4" s="18"/>
      <c r="I4" s="7"/>
      <c r="J4" s="7"/>
      <c r="K4" s="7"/>
    </row>
    <row r="5" spans="1:8" s="1" customFormat="1" ht="17.25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4" t="s">
        <v>44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25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26</v>
      </c>
      <c r="B13" s="34"/>
      <c r="C13" s="34"/>
      <c r="D13" s="34"/>
      <c r="E13" s="34"/>
      <c r="F13" s="25">
        <v>1.03</v>
      </c>
      <c r="G13" s="25">
        <f>F13</f>
        <v>1.03</v>
      </c>
      <c r="H13" s="25">
        <f>F13</f>
        <v>1.03</v>
      </c>
    </row>
    <row r="14" spans="1:8" ht="12.75">
      <c r="A14" s="40" t="s">
        <v>27</v>
      </c>
      <c r="B14" s="40"/>
      <c r="C14" s="40"/>
      <c r="D14" s="40"/>
      <c r="E14" s="40"/>
      <c r="F14" s="25">
        <v>1</v>
      </c>
      <c r="G14" s="25">
        <f>F14</f>
        <v>1</v>
      </c>
      <c r="H14" s="25">
        <v>1</v>
      </c>
    </row>
    <row r="15" spans="1:8" ht="12.75">
      <c r="A15" s="34" t="s">
        <v>28</v>
      </c>
      <c r="B15" s="34"/>
      <c r="C15" s="34"/>
      <c r="D15" s="34"/>
      <c r="E15" s="34"/>
      <c r="F15" s="11">
        <f>F12*F13*F14</f>
        <v>1.0712000000000002</v>
      </c>
      <c r="G15" s="11">
        <f>G12*G13*G14</f>
        <v>1.0686250000000002</v>
      </c>
      <c r="H15" s="11">
        <f>H12*H13*H14</f>
        <v>1.0840750000000001</v>
      </c>
    </row>
    <row r="16" spans="1:8" ht="12.75">
      <c r="A16" s="12"/>
      <c r="B16" s="12"/>
      <c r="C16" s="12"/>
      <c r="D16" s="12"/>
      <c r="E16" s="12"/>
      <c r="F16" s="12"/>
      <c r="G16" s="12"/>
      <c r="H16" s="1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8" ht="12.75">
      <c r="A18" s="13" t="s">
        <v>6</v>
      </c>
      <c r="B18" s="14">
        <v>4617891.23</v>
      </c>
      <c r="C18" s="14">
        <v>5370319.21</v>
      </c>
      <c r="D18" s="14">
        <v>6262163.49</v>
      </c>
      <c r="E18" s="14">
        <v>6720929.587277401</v>
      </c>
      <c r="F18" s="14">
        <f>E18*$F$15</f>
        <v>7199459.773891553</v>
      </c>
      <c r="G18" s="14">
        <f>F18*$G$15</f>
        <v>7693522.700874862</v>
      </c>
      <c r="H18" s="14">
        <f>G18*$G$15</f>
        <v>8221490.696222401</v>
      </c>
    </row>
    <row r="19" spans="1:8" ht="12.75">
      <c r="A19" s="13" t="s">
        <v>7</v>
      </c>
      <c r="B19" s="14">
        <v>4825559.9</v>
      </c>
      <c r="C19" s="14">
        <v>4619845.49</v>
      </c>
      <c r="D19" s="14">
        <v>5009623.12</v>
      </c>
      <c r="E19" s="14">
        <v>5376628.1097712</v>
      </c>
      <c r="F19" s="14">
        <f aca="true" t="shared" si="0" ref="F19:F28">E19*$F$15</f>
        <v>5759444.03118691</v>
      </c>
      <c r="G19" s="14">
        <f aca="true" t="shared" si="1" ref="G19:H28">F19*$G$15</f>
        <v>6154685.877827113</v>
      </c>
      <c r="H19" s="14">
        <f t="shared" si="1"/>
        <v>6577051.196192999</v>
      </c>
    </row>
    <row r="20" spans="1:8" ht="12.75">
      <c r="A20" s="13" t="s">
        <v>8</v>
      </c>
      <c r="B20" s="14">
        <v>4304538.73</v>
      </c>
      <c r="C20" s="14">
        <v>5221922.25</v>
      </c>
      <c r="D20" s="14">
        <v>4410336.01</v>
      </c>
      <c r="E20" s="14">
        <v>4733437.2260926</v>
      </c>
      <c r="F20" s="14">
        <f t="shared" si="0"/>
        <v>5070457.9565903945</v>
      </c>
      <c r="G20" s="14">
        <f t="shared" si="1"/>
        <v>5418418.133861411</v>
      </c>
      <c r="H20" s="14">
        <f t="shared" si="1"/>
        <v>5790257.078297651</v>
      </c>
    </row>
    <row r="21" spans="1:8" ht="12.75">
      <c r="A21" s="13" t="s">
        <v>9</v>
      </c>
      <c r="B21" s="14">
        <v>4411810.57</v>
      </c>
      <c r="C21" s="14">
        <v>5199303.82</v>
      </c>
      <c r="D21" s="14">
        <v>5772165.34</v>
      </c>
      <c r="E21" s="14">
        <v>6195034.1728084</v>
      </c>
      <c r="F21" s="14">
        <f t="shared" si="0"/>
        <v>6636120.605912359</v>
      </c>
      <c r="G21" s="14">
        <f t="shared" si="1"/>
        <v>7091524.382493096</v>
      </c>
      <c r="H21" s="14">
        <f t="shared" si="1"/>
        <v>7578180.243241686</v>
      </c>
    </row>
    <row r="22" spans="1:8" ht="12.75">
      <c r="A22" s="13" t="s">
        <v>10</v>
      </c>
      <c r="B22" s="14">
        <v>5165545.09</v>
      </c>
      <c r="C22" s="14">
        <v>5295902.29</v>
      </c>
      <c r="D22" s="14">
        <v>5323842.61</v>
      </c>
      <c r="E22" s="14">
        <v>5713867.319608601</v>
      </c>
      <c r="F22" s="14">
        <f t="shared" si="0"/>
        <v>6120694.672764734</v>
      </c>
      <c r="G22" s="14">
        <f t="shared" si="1"/>
        <v>6540727.344683215</v>
      </c>
      <c r="H22" s="14">
        <f t="shared" si="1"/>
        <v>6989584.758712102</v>
      </c>
    </row>
    <row r="23" spans="1:8" ht="12.75">
      <c r="A23" s="13" t="s">
        <v>11</v>
      </c>
      <c r="B23" s="14">
        <v>4508333.42</v>
      </c>
      <c r="C23" s="14">
        <v>5169528.64</v>
      </c>
      <c r="D23" s="14">
        <v>5168863.58</v>
      </c>
      <c r="E23" s="14">
        <v>5547534.525870801</v>
      </c>
      <c r="F23" s="14">
        <f t="shared" si="0"/>
        <v>5942518.984112803</v>
      </c>
      <c r="G23" s="14">
        <f t="shared" si="1"/>
        <v>6350324.349397545</v>
      </c>
      <c r="H23" s="14">
        <f t="shared" si="1"/>
        <v>6786115.357874952</v>
      </c>
    </row>
    <row r="24" spans="1:8" ht="12.75">
      <c r="A24" s="13" t="s">
        <v>12</v>
      </c>
      <c r="B24" s="14">
        <v>4551004.55</v>
      </c>
      <c r="C24" s="14">
        <v>5411844.83</v>
      </c>
      <c r="D24" s="14">
        <v>5879606.93</v>
      </c>
      <c r="E24" s="14">
        <v>6310346.933691801</v>
      </c>
      <c r="F24" s="14">
        <f t="shared" si="0"/>
        <v>6759643.635370658</v>
      </c>
      <c r="G24" s="14">
        <f t="shared" si="1"/>
        <v>7223524.179847971</v>
      </c>
      <c r="H24" s="14">
        <f t="shared" si="1"/>
        <v>7719238.526690039</v>
      </c>
    </row>
    <row r="25" spans="1:8" ht="12.75">
      <c r="A25" s="13" t="s">
        <v>13</v>
      </c>
      <c r="B25" s="14">
        <v>5150887.47</v>
      </c>
      <c r="C25" s="14">
        <v>5574642.26</v>
      </c>
      <c r="D25" s="14">
        <v>5486399.63</v>
      </c>
      <c r="E25" s="14">
        <v>5888333.2668938</v>
      </c>
      <c r="F25" s="14">
        <f t="shared" si="0"/>
        <v>6307582.59549664</v>
      </c>
      <c r="G25" s="14">
        <f t="shared" si="1"/>
        <v>6740440.451112597</v>
      </c>
      <c r="H25" s="14">
        <f t="shared" si="1"/>
        <v>7203003.1770702</v>
      </c>
    </row>
    <row r="26" spans="1:8" ht="12.75">
      <c r="A26" s="13" t="s">
        <v>14</v>
      </c>
      <c r="B26" s="14">
        <v>5397889.9</v>
      </c>
      <c r="C26" s="14">
        <v>5127823.64</v>
      </c>
      <c r="D26" s="14">
        <v>4942642.77</v>
      </c>
      <c r="E26" s="14">
        <v>5701613.567861591</v>
      </c>
      <c r="F26" s="14">
        <f t="shared" si="0"/>
        <v>6107568.4538933365</v>
      </c>
      <c r="G26" s="14">
        <f t="shared" si="1"/>
        <v>6526700.339041768</v>
      </c>
      <c r="H26" s="14">
        <f t="shared" si="1"/>
        <v>6974595.14980851</v>
      </c>
    </row>
    <row r="27" spans="1:8" ht="12.75">
      <c r="A27" s="13" t="s">
        <v>15</v>
      </c>
      <c r="B27" s="14">
        <v>4942314.51</v>
      </c>
      <c r="C27" s="14">
        <v>5698801.34</v>
      </c>
      <c r="D27" s="14">
        <v>5747673.96</v>
      </c>
      <c r="E27" s="14">
        <v>6336482.165110463</v>
      </c>
      <c r="F27" s="14">
        <f t="shared" si="0"/>
        <v>6787639.69526633</v>
      </c>
      <c r="G27" s="14">
        <f t="shared" si="1"/>
        <v>7253441.469353982</v>
      </c>
      <c r="H27" s="14">
        <f t="shared" si="1"/>
        <v>7751208.890188401</v>
      </c>
    </row>
    <row r="28" spans="1:8" ht="12.75">
      <c r="A28" s="13" t="s">
        <v>16</v>
      </c>
      <c r="B28" s="14">
        <v>4690865</v>
      </c>
      <c r="C28" s="14">
        <v>5319062.58</v>
      </c>
      <c r="D28" s="14">
        <v>5342726.31</v>
      </c>
      <c r="E28" s="14">
        <v>5914251.64037679</v>
      </c>
      <c r="F28" s="14">
        <f t="shared" si="0"/>
        <v>6335346.357171618</v>
      </c>
      <c r="G28" s="14">
        <f t="shared" si="1"/>
        <v>6770109.500932522</v>
      </c>
      <c r="H28" s="14">
        <f t="shared" si="1"/>
        <v>7234708.265434017</v>
      </c>
    </row>
    <row r="29" spans="1:8" ht="12.75">
      <c r="A29" s="13" t="s">
        <v>17</v>
      </c>
      <c r="B29" s="14">
        <v>5140987.71</v>
      </c>
      <c r="C29" s="14">
        <v>5470493.52</v>
      </c>
      <c r="D29" s="14">
        <v>5656107.06</v>
      </c>
      <c r="E29" s="14">
        <v>6081541.482785107</v>
      </c>
      <c r="F29" s="14">
        <f>E29*$F$15-24</f>
        <v>6514523.236359407</v>
      </c>
      <c r="G29" s="14">
        <f>F29*$G$15-1.12</f>
        <v>6961581.273454572</v>
      </c>
      <c r="H29" s="14">
        <f>G29*$G$15-753.13</f>
        <v>7438566.658345393</v>
      </c>
    </row>
    <row r="30" spans="1:8" ht="12.75">
      <c r="A30" s="13" t="s">
        <v>18</v>
      </c>
      <c r="B30" s="15">
        <f aca="true" t="shared" si="2" ref="B30:H30">SUM(B18:B29)</f>
        <v>57707628.08</v>
      </c>
      <c r="C30" s="15">
        <f t="shared" si="2"/>
        <v>63479489.86999999</v>
      </c>
      <c r="D30" s="15">
        <f t="shared" si="2"/>
        <v>65002150.81000001</v>
      </c>
      <c r="E30" s="15">
        <f t="shared" si="2"/>
        <v>70519999.99814856</v>
      </c>
      <c r="F30" s="15">
        <f>SUM(F18:F29)</f>
        <v>75540999.99801673</v>
      </c>
      <c r="G30" s="15">
        <f>SUM(G18:G29)</f>
        <v>80725000.00288066</v>
      </c>
      <c r="H30" s="15">
        <f t="shared" si="2"/>
        <v>86263999.99807835</v>
      </c>
    </row>
    <row r="31" spans="1:8" ht="15" customHeight="1">
      <c r="A31" s="1"/>
      <c r="B31" s="1"/>
      <c r="C31" s="29"/>
      <c r="D31" s="29"/>
      <c r="E31" s="29"/>
      <c r="F31" s="29"/>
      <c r="G31" s="29"/>
      <c r="H31" s="29"/>
    </row>
    <row r="32" spans="1:8" s="21" customFormat="1" ht="11.25">
      <c r="A32" s="20" t="s">
        <v>19</v>
      </c>
      <c r="E32" s="31"/>
      <c r="F32" s="22"/>
      <c r="G32" s="22"/>
      <c r="H32" s="22"/>
    </row>
    <row r="33" spans="1:8" s="21" customFormat="1" ht="21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16.5" customHeight="1">
      <c r="A34" s="37" t="s">
        <v>55</v>
      </c>
      <c r="B34" s="37"/>
      <c r="C34" s="37"/>
      <c r="D34" s="37"/>
      <c r="E34" s="37"/>
      <c r="F34" s="37"/>
      <c r="G34" s="37"/>
      <c r="H34" s="37"/>
    </row>
    <row r="35" spans="1:8" s="21" customFormat="1" ht="17.25" customHeight="1">
      <c r="A35" s="37" t="s">
        <v>48</v>
      </c>
      <c r="B35" s="37"/>
      <c r="C35" s="37"/>
      <c r="D35" s="37"/>
      <c r="E35" s="37"/>
      <c r="F35" s="37"/>
      <c r="G35" s="37"/>
      <c r="H35" s="37"/>
    </row>
    <row r="36" spans="1:8" s="1" customFormat="1" ht="12">
      <c r="A36" s="32"/>
      <c r="B36" s="32"/>
      <c r="C36" s="32"/>
      <c r="D36" s="32"/>
      <c r="E36" s="32"/>
      <c r="F36" s="32"/>
      <c r="G36" s="32"/>
      <c r="H36" s="32"/>
    </row>
    <row r="37" spans="6:7" ht="12.75">
      <c r="F37" s="23"/>
      <c r="G37" s="23"/>
    </row>
  </sheetData>
  <sheetProtection/>
  <mergeCells count="16">
    <mergeCell ref="A35:H35"/>
    <mergeCell ref="B2:D2"/>
    <mergeCell ref="B3:D3"/>
    <mergeCell ref="B4:D4"/>
    <mergeCell ref="A13:E13"/>
    <mergeCell ref="A15:E15"/>
    <mergeCell ref="B11:E11"/>
    <mergeCell ref="A12:E12"/>
    <mergeCell ref="A33:H33"/>
    <mergeCell ref="A5:H5"/>
    <mergeCell ref="A34:H34"/>
    <mergeCell ref="A6:H6"/>
    <mergeCell ref="A7:H7"/>
    <mergeCell ref="A8:H8"/>
    <mergeCell ref="A9:H9"/>
    <mergeCell ref="A14:E14"/>
  </mergeCells>
  <printOptions horizontalCentered="1"/>
  <pageMargins left="0.31" right="0.27" top="0.7875" bottom="0.7875" header="0.5118055555555556" footer="0.5118055555555556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3" sqref="A33:H35"/>
    </sheetView>
  </sheetViews>
  <sheetFormatPr defaultColWidth="9.140625" defaultRowHeight="12.75"/>
  <cols>
    <col min="1" max="1" width="14.00390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8" t="s">
        <v>0</v>
      </c>
      <c r="C2" s="38"/>
      <c r="D2" s="38"/>
      <c r="E2" s="2"/>
      <c r="F2" s="2"/>
      <c r="G2" s="2"/>
      <c r="H2" s="2"/>
      <c r="I2" s="18"/>
      <c r="J2" s="18"/>
    </row>
    <row r="3" spans="1:10" ht="15">
      <c r="A3" s="5"/>
      <c r="B3" s="38" t="s">
        <v>1</v>
      </c>
      <c r="C3" s="38"/>
      <c r="D3" s="38"/>
      <c r="E3" s="5"/>
      <c r="F3" s="5"/>
      <c r="G3" s="5"/>
      <c r="H3" s="5"/>
      <c r="I3" s="18"/>
      <c r="J3" s="18"/>
    </row>
    <row r="4" spans="1:10" ht="15.75">
      <c r="A4" s="18"/>
      <c r="B4" s="39"/>
      <c r="C4" s="39"/>
      <c r="D4" s="39"/>
      <c r="E4" s="18"/>
      <c r="F4" s="18"/>
      <c r="G4" s="18"/>
      <c r="H4" s="18"/>
      <c r="I4" s="18"/>
      <c r="J4" s="18"/>
    </row>
    <row r="5" spans="1:8" s="1" customFormat="1" ht="18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10" ht="15">
      <c r="A10" s="33"/>
      <c r="B10" s="33"/>
      <c r="C10" s="33"/>
      <c r="D10" s="33"/>
      <c r="E10" s="33"/>
      <c r="F10" s="33"/>
      <c r="G10" s="33"/>
      <c r="H10" s="33"/>
      <c r="I10" s="18"/>
      <c r="J10" s="18"/>
    </row>
    <row r="11" spans="1:8" ht="12.75" customHeight="1">
      <c r="A11" s="9" t="s">
        <v>4</v>
      </c>
      <c r="B11" s="34" t="s">
        <v>36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25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29</v>
      </c>
      <c r="B13" s="34"/>
      <c r="C13" s="34"/>
      <c r="D13" s="34"/>
      <c r="E13" s="34"/>
      <c r="F13" s="25">
        <v>1.021</v>
      </c>
      <c r="G13" s="25">
        <v>1</v>
      </c>
      <c r="H13" s="25">
        <v>1</v>
      </c>
    </row>
    <row r="14" spans="1:8" ht="12.75">
      <c r="A14" s="40" t="s">
        <v>30</v>
      </c>
      <c r="B14" s="40"/>
      <c r="C14" s="40"/>
      <c r="D14" s="40"/>
      <c r="E14" s="40"/>
      <c r="F14" s="25">
        <v>1</v>
      </c>
      <c r="G14" s="25">
        <v>1</v>
      </c>
      <c r="H14" s="25">
        <v>1</v>
      </c>
    </row>
    <row r="15" spans="1:8" ht="12.75">
      <c r="A15" s="34" t="s">
        <v>31</v>
      </c>
      <c r="B15" s="34"/>
      <c r="C15" s="34"/>
      <c r="D15" s="34"/>
      <c r="E15" s="34"/>
      <c r="F15" s="11">
        <f>F12*F13*F14</f>
        <v>1.06184</v>
      </c>
      <c r="G15" s="11">
        <f>G12*G13*G14</f>
        <v>1.0375</v>
      </c>
      <c r="H15" s="11">
        <f>H12*H13*H14</f>
        <v>1.0525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8" ht="12.75">
      <c r="A18" s="13" t="s">
        <v>6</v>
      </c>
      <c r="B18" s="14">
        <v>4963573.96</v>
      </c>
      <c r="C18" s="14">
        <v>5328293.76</v>
      </c>
      <c r="D18" s="14">
        <v>5644793.66</v>
      </c>
      <c r="E18" s="14">
        <v>6005394.36858812</v>
      </c>
      <c r="F18" s="14">
        <f aca="true" t="shared" si="0" ref="F18:H28">E18*$F$15</f>
        <v>6376767.956341608</v>
      </c>
      <c r="G18" s="14">
        <f t="shared" si="0"/>
        <v>6771107.286761773</v>
      </c>
      <c r="H18" s="14">
        <f t="shared" si="0"/>
        <v>7189832.56137512</v>
      </c>
    </row>
    <row r="19" spans="1:8" ht="12.75">
      <c r="A19" s="13" t="s">
        <v>7</v>
      </c>
      <c r="B19" s="14">
        <v>6213676.9</v>
      </c>
      <c r="C19" s="14">
        <v>6830729.21</v>
      </c>
      <c r="D19" s="14">
        <v>7379510.72</v>
      </c>
      <c r="E19" s="14">
        <v>7850928.62381504</v>
      </c>
      <c r="F19" s="14">
        <f t="shared" si="0"/>
        <v>8336430.049911762</v>
      </c>
      <c r="G19" s="14">
        <f t="shared" si="0"/>
        <v>8851954.884198304</v>
      </c>
      <c r="H19" s="14">
        <f t="shared" si="0"/>
        <v>9399359.774237126</v>
      </c>
    </row>
    <row r="20" spans="1:8" ht="12.75">
      <c r="A20" s="13" t="s">
        <v>8</v>
      </c>
      <c r="B20" s="14">
        <v>3774302.97</v>
      </c>
      <c r="C20" s="14">
        <v>4279870.4</v>
      </c>
      <c r="D20" s="14">
        <v>4969295.73</v>
      </c>
      <c r="E20" s="14">
        <v>5286744.27982386</v>
      </c>
      <c r="F20" s="14">
        <f t="shared" si="0"/>
        <v>5613676.5460881675</v>
      </c>
      <c r="G20" s="14">
        <f t="shared" si="0"/>
        <v>5960826.303698259</v>
      </c>
      <c r="H20" s="14">
        <f t="shared" si="0"/>
        <v>6329443.8023189595</v>
      </c>
    </row>
    <row r="21" spans="1:8" ht="12.75">
      <c r="A21" s="13" t="s">
        <v>9</v>
      </c>
      <c r="B21" s="14">
        <v>4486835.64</v>
      </c>
      <c r="C21" s="14">
        <v>5156516.17</v>
      </c>
      <c r="D21" s="14">
        <v>5210144.66</v>
      </c>
      <c r="E21" s="14">
        <v>5542979.12117012</v>
      </c>
      <c r="F21" s="14">
        <f t="shared" si="0"/>
        <v>5885756.9500232795</v>
      </c>
      <c r="G21" s="14">
        <f t="shared" si="0"/>
        <v>6249732.159812719</v>
      </c>
      <c r="H21" s="14">
        <f t="shared" si="0"/>
        <v>6636215.596575537</v>
      </c>
    </row>
    <row r="22" spans="1:8" ht="12.75">
      <c r="A22" s="13" t="s">
        <v>10</v>
      </c>
      <c r="B22" s="14">
        <v>5966408.41</v>
      </c>
      <c r="C22" s="14">
        <v>5849177.58</v>
      </c>
      <c r="D22" s="14">
        <v>6394113.29</v>
      </c>
      <c r="E22" s="14">
        <v>6802582.03519178</v>
      </c>
      <c r="F22" s="14">
        <f t="shared" si="0"/>
        <v>7223253.708248039</v>
      </c>
      <c r="G22" s="14">
        <f t="shared" si="0"/>
        <v>7669939.717566097</v>
      </c>
      <c r="H22" s="14">
        <f t="shared" si="0"/>
        <v>8144248.789700384</v>
      </c>
    </row>
    <row r="23" spans="1:8" ht="12.75">
      <c r="A23" s="13" t="s">
        <v>11</v>
      </c>
      <c r="B23" s="14">
        <v>4929219.95</v>
      </c>
      <c r="C23" s="14">
        <v>5391279</v>
      </c>
      <c r="D23" s="14">
        <v>5987783.04</v>
      </c>
      <c r="E23" s="14">
        <v>6370294.59616128</v>
      </c>
      <c r="F23" s="14">
        <f t="shared" si="0"/>
        <v>6764233.613987893</v>
      </c>
      <c r="G23" s="14">
        <f t="shared" si="0"/>
        <v>7182533.820676903</v>
      </c>
      <c r="H23" s="14">
        <f t="shared" si="0"/>
        <v>7626701.712147562</v>
      </c>
    </row>
    <row r="24" spans="1:8" ht="12.75">
      <c r="A24" s="13" t="s">
        <v>12</v>
      </c>
      <c r="B24" s="14">
        <f>3573742.27+1892108.11</f>
        <v>5465850.38</v>
      </c>
      <c r="C24" s="14">
        <v>6960971.18</v>
      </c>
      <c r="D24" s="14">
        <f>4066749.83+2830919</f>
        <v>6897668.83</v>
      </c>
      <c r="E24" s="14">
        <v>7338305.71019806</v>
      </c>
      <c r="F24" s="14">
        <f t="shared" si="0"/>
        <v>7792106.535316707</v>
      </c>
      <c r="G24" s="14">
        <f t="shared" si="0"/>
        <v>8273970.403460691</v>
      </c>
      <c r="H24" s="14">
        <f t="shared" si="0"/>
        <v>8785632.7332107</v>
      </c>
    </row>
    <row r="25" spans="1:8" ht="12.75">
      <c r="A25" s="13" t="s">
        <v>13</v>
      </c>
      <c r="B25" s="14">
        <v>4431935.813</v>
      </c>
      <c r="C25" s="14">
        <v>4722266.52</v>
      </c>
      <c r="D25" s="14">
        <v>5130444.44</v>
      </c>
      <c r="E25" s="14">
        <v>5458187.49171608</v>
      </c>
      <c r="F25" s="14">
        <f t="shared" si="0"/>
        <v>5795721.806203802</v>
      </c>
      <c r="G25" s="14">
        <f t="shared" si="0"/>
        <v>6154129.242699444</v>
      </c>
      <c r="H25" s="14">
        <f t="shared" si="0"/>
        <v>6534700.595067977</v>
      </c>
    </row>
    <row r="26" spans="1:8" ht="12.75">
      <c r="A26" s="13" t="s">
        <v>14</v>
      </c>
      <c r="B26" s="14">
        <v>3604049.24</v>
      </c>
      <c r="C26" s="14">
        <v>3965113.35</v>
      </c>
      <c r="D26" s="14">
        <v>3869385.1</v>
      </c>
      <c r="E26" s="14">
        <v>4362458.77982</v>
      </c>
      <c r="F26" s="14">
        <f t="shared" si="0"/>
        <v>4632233.230764068</v>
      </c>
      <c r="G26" s="14">
        <f t="shared" si="0"/>
        <v>4918690.533754517</v>
      </c>
      <c r="H26" s="14">
        <f t="shared" si="0"/>
        <v>5222862.356361896</v>
      </c>
    </row>
    <row r="27" spans="1:8" ht="12.75">
      <c r="A27" s="13" t="s">
        <v>15</v>
      </c>
      <c r="B27" s="14">
        <v>4374937.33</v>
      </c>
      <c r="C27" s="14">
        <v>4493605.18</v>
      </c>
      <c r="D27" s="14">
        <v>4395596.38</v>
      </c>
      <c r="E27" s="14">
        <v>4798891.1031225</v>
      </c>
      <c r="F27" s="14">
        <f t="shared" si="0"/>
        <v>5095654.5289395945</v>
      </c>
      <c r="G27" s="14">
        <f t="shared" si="0"/>
        <v>5410769.805009219</v>
      </c>
      <c r="H27" s="14">
        <f t="shared" si="0"/>
        <v>5745371.809750988</v>
      </c>
    </row>
    <row r="28" spans="1:8" ht="12.75">
      <c r="A28" s="13" t="s">
        <v>16</v>
      </c>
      <c r="B28" s="14">
        <v>7982011.64</v>
      </c>
      <c r="C28" s="14">
        <v>4621987.61</v>
      </c>
      <c r="D28" s="14">
        <v>5521391.9</v>
      </c>
      <c r="E28" s="14">
        <v>5156872.767745</v>
      </c>
      <c r="F28" s="14">
        <f t="shared" si="0"/>
        <v>5475773.7797023505</v>
      </c>
      <c r="G28" s="14">
        <f t="shared" si="0"/>
        <v>5814395.630239143</v>
      </c>
      <c r="H28" s="14">
        <f t="shared" si="0"/>
        <v>6173957.856013131</v>
      </c>
    </row>
    <row r="29" spans="1:8" ht="12.75">
      <c r="A29" s="13" t="s">
        <v>17</v>
      </c>
      <c r="B29" s="14">
        <v>12477822.07</v>
      </c>
      <c r="C29" s="14">
        <v>8892964.02</v>
      </c>
      <c r="D29" s="14">
        <f>6760908.69+2901564.56</f>
        <v>9662473.25</v>
      </c>
      <c r="E29" s="14">
        <v>10316361.127507498</v>
      </c>
      <c r="F29" s="14">
        <f>E29*$F$15+66.39</f>
        <v>10954391.289632563</v>
      </c>
      <c r="G29" s="14">
        <f>F29*$F$15+139.37</f>
        <v>11631950.216983438</v>
      </c>
      <c r="H29" s="14">
        <f>G29*$F$15+402.39</f>
        <v>12351672.408401692</v>
      </c>
    </row>
    <row r="30" spans="1:8" ht="12.75">
      <c r="A30" s="13" t="s">
        <v>18</v>
      </c>
      <c r="B30" s="15">
        <f aca="true" t="shared" si="1" ref="B30:H30">SUM(B18:B29)</f>
        <v>68670624.303</v>
      </c>
      <c r="C30" s="15">
        <f t="shared" si="1"/>
        <v>66492773.97999999</v>
      </c>
      <c r="D30" s="15">
        <f>SUM(D18:D29)</f>
        <v>71062601</v>
      </c>
      <c r="E30" s="15">
        <f t="shared" si="1"/>
        <v>75290000.00485934</v>
      </c>
      <c r="F30" s="15">
        <f t="shared" si="1"/>
        <v>79945999.99515983</v>
      </c>
      <c r="G30" s="15">
        <f t="shared" si="1"/>
        <v>84890000.0048605</v>
      </c>
      <c r="H30" s="15">
        <f t="shared" si="1"/>
        <v>90139999.99516107</v>
      </c>
    </row>
    <row r="31" spans="1:8" ht="18.75" customHeight="1">
      <c r="A31" s="1"/>
      <c r="B31" s="1"/>
      <c r="C31" s="29"/>
      <c r="D31" s="29"/>
      <c r="E31" s="29"/>
      <c r="F31" s="29"/>
      <c r="G31" s="29"/>
      <c r="H31" s="29"/>
    </row>
    <row r="32" spans="1:8" s="21" customFormat="1" ht="11.25">
      <c r="A32" s="20" t="s">
        <v>19</v>
      </c>
      <c r="D32" s="31"/>
      <c r="E32" s="31"/>
      <c r="F32" s="22"/>
      <c r="G32" s="22"/>
      <c r="H32" s="22"/>
    </row>
    <row r="33" spans="1:8" s="21" customFormat="1" ht="16.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18.75" customHeight="1">
      <c r="A34" s="37" t="s">
        <v>55</v>
      </c>
      <c r="B34" s="37"/>
      <c r="C34" s="37"/>
      <c r="D34" s="37"/>
      <c r="E34" s="37"/>
      <c r="F34" s="37"/>
      <c r="G34" s="37"/>
      <c r="H34" s="37"/>
    </row>
    <row r="35" spans="1:8" ht="16.5" customHeight="1">
      <c r="A35" s="37" t="s">
        <v>48</v>
      </c>
      <c r="B35" s="37"/>
      <c r="C35" s="37"/>
      <c r="D35" s="37"/>
      <c r="E35" s="37"/>
      <c r="F35" s="37"/>
      <c r="G35" s="37"/>
      <c r="H35" s="37"/>
    </row>
  </sheetData>
  <sheetProtection/>
  <mergeCells count="17">
    <mergeCell ref="A35:H35"/>
    <mergeCell ref="B2:D2"/>
    <mergeCell ref="B3:D3"/>
    <mergeCell ref="B4:D4"/>
    <mergeCell ref="A10:H10"/>
    <mergeCell ref="A6:H6"/>
    <mergeCell ref="A7:H7"/>
    <mergeCell ref="A8:H8"/>
    <mergeCell ref="A9:H9"/>
    <mergeCell ref="A5:H5"/>
    <mergeCell ref="A34:H34"/>
    <mergeCell ref="B11:E11"/>
    <mergeCell ref="A12:E12"/>
    <mergeCell ref="A13:E13"/>
    <mergeCell ref="A14:E14"/>
    <mergeCell ref="A15:E15"/>
    <mergeCell ref="A33:H33"/>
  </mergeCells>
  <printOptions horizontalCentered="1"/>
  <pageMargins left="0.35" right="0.34" top="0.7875" bottom="0.5" header="0.5118055555555556" footer="0.2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3" sqref="A33:H35"/>
    </sheetView>
  </sheetViews>
  <sheetFormatPr defaultColWidth="9.140625" defaultRowHeight="12.75"/>
  <cols>
    <col min="1" max="1" width="14.42187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8" t="s">
        <v>0</v>
      </c>
      <c r="C2" s="38"/>
      <c r="D2" s="38"/>
      <c r="E2" s="2"/>
      <c r="F2" s="2"/>
      <c r="G2" s="2"/>
      <c r="H2" s="2"/>
      <c r="I2" s="18"/>
      <c r="J2" s="18"/>
    </row>
    <row r="3" spans="1:10" ht="15">
      <c r="A3" s="5"/>
      <c r="B3" s="38" t="s">
        <v>1</v>
      </c>
      <c r="C3" s="38"/>
      <c r="D3" s="38"/>
      <c r="E3" s="5"/>
      <c r="F3" s="5"/>
      <c r="G3" s="5"/>
      <c r="H3" s="5"/>
      <c r="I3" s="18"/>
      <c r="J3" s="18"/>
    </row>
    <row r="4" spans="1:10" ht="15.75">
      <c r="A4" s="18"/>
      <c r="B4" s="39"/>
      <c r="C4" s="39"/>
      <c r="D4" s="39"/>
      <c r="E4" s="18"/>
      <c r="F4" s="18"/>
      <c r="G4" s="18"/>
      <c r="H4" s="18"/>
      <c r="I4" s="18"/>
      <c r="J4" s="18"/>
    </row>
    <row r="5" spans="1:8" s="1" customFormat="1" ht="21.75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4" t="s">
        <v>40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22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20</v>
      </c>
      <c r="B13" s="34"/>
      <c r="C13" s="34"/>
      <c r="D13" s="34"/>
      <c r="E13" s="34"/>
      <c r="F13" s="25">
        <v>1</v>
      </c>
      <c r="G13" s="25">
        <v>1</v>
      </c>
      <c r="H13" s="25">
        <v>1</v>
      </c>
    </row>
    <row r="14" spans="1:8" ht="12.75">
      <c r="A14" s="40" t="s">
        <v>21</v>
      </c>
      <c r="B14" s="40"/>
      <c r="C14" s="40"/>
      <c r="D14" s="40"/>
      <c r="E14" s="40"/>
      <c r="F14" s="25">
        <v>1</v>
      </c>
      <c r="G14" s="25">
        <v>1</v>
      </c>
      <c r="H14" s="25">
        <v>1</v>
      </c>
    </row>
    <row r="15" spans="1:8" ht="12.75">
      <c r="A15" s="34" t="s">
        <v>23</v>
      </c>
      <c r="B15" s="34"/>
      <c r="C15" s="34"/>
      <c r="D15" s="34"/>
      <c r="E15" s="34"/>
      <c r="F15" s="11">
        <f>F12*F13*F14</f>
        <v>1.04</v>
      </c>
      <c r="G15" s="11">
        <f>G12*G13*G14</f>
        <v>1.0375</v>
      </c>
      <c r="H15" s="11">
        <f>H12*H13*H14</f>
        <v>1.0525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8" ht="12.75">
      <c r="A18" s="13" t="s">
        <v>6</v>
      </c>
      <c r="B18" s="14">
        <v>34215.42</v>
      </c>
      <c r="C18" s="14">
        <v>43022.57</v>
      </c>
      <c r="D18" s="14">
        <v>50802.85</v>
      </c>
      <c r="E18" s="14">
        <v>52936.57</v>
      </c>
      <c r="F18" s="14">
        <f>E18*$G$15</f>
        <v>54921.691375</v>
      </c>
      <c r="G18" s="14">
        <f>F18*$G$15</f>
        <v>56981.25480156251</v>
      </c>
      <c r="H18" s="14">
        <f>G18*$G$15</f>
        <v>59118.0518566211</v>
      </c>
    </row>
    <row r="19" spans="1:8" ht="12.75">
      <c r="A19" s="13" t="s">
        <v>7</v>
      </c>
      <c r="B19" s="14">
        <v>4413.89</v>
      </c>
      <c r="C19" s="14">
        <v>2021.38</v>
      </c>
      <c r="D19" s="14">
        <v>1195.42</v>
      </c>
      <c r="E19" s="14">
        <v>1245.63</v>
      </c>
      <c r="F19" s="14">
        <f aca="true" t="shared" si="0" ref="F19:H28">E19*$G$15</f>
        <v>1292.3411250000001</v>
      </c>
      <c r="G19" s="14">
        <f t="shared" si="0"/>
        <v>1340.8039171875002</v>
      </c>
      <c r="H19" s="14">
        <f t="shared" si="0"/>
        <v>1391.0840640820315</v>
      </c>
    </row>
    <row r="20" spans="1:8" ht="12.75">
      <c r="A20" s="13" t="s">
        <v>8</v>
      </c>
      <c r="B20" s="14">
        <v>1870.73</v>
      </c>
      <c r="C20" s="14">
        <v>14929.8</v>
      </c>
      <c r="D20" s="14">
        <v>1413.34</v>
      </c>
      <c r="E20" s="14">
        <v>1472.7</v>
      </c>
      <c r="F20" s="14">
        <f t="shared" si="0"/>
        <v>1527.9262500000002</v>
      </c>
      <c r="G20" s="14">
        <f t="shared" si="0"/>
        <v>1585.2234843750005</v>
      </c>
      <c r="H20" s="14">
        <f t="shared" si="0"/>
        <v>1644.6693650390632</v>
      </c>
    </row>
    <row r="21" spans="1:8" ht="12.75">
      <c r="A21" s="13" t="s">
        <v>9</v>
      </c>
      <c r="B21" s="14">
        <v>10065.59</v>
      </c>
      <c r="C21" s="14">
        <v>10960.43</v>
      </c>
      <c r="D21" s="14">
        <v>4361.9</v>
      </c>
      <c r="E21" s="14">
        <v>4545.1</v>
      </c>
      <c r="F21" s="14">
        <f t="shared" si="0"/>
        <v>4715.541250000001</v>
      </c>
      <c r="G21" s="14">
        <f t="shared" si="0"/>
        <v>4892.374046875002</v>
      </c>
      <c r="H21" s="14">
        <f t="shared" si="0"/>
        <v>5075.838073632815</v>
      </c>
    </row>
    <row r="22" spans="1:8" ht="12.75">
      <c r="A22" s="13" t="s">
        <v>10</v>
      </c>
      <c r="B22" s="14">
        <v>6306.88</v>
      </c>
      <c r="C22" s="14">
        <v>9312.47</v>
      </c>
      <c r="D22" s="14">
        <v>53902.61</v>
      </c>
      <c r="E22" s="14">
        <v>56166.52</v>
      </c>
      <c r="F22" s="14">
        <f t="shared" si="0"/>
        <v>58272.764500000005</v>
      </c>
      <c r="G22" s="14">
        <f t="shared" si="0"/>
        <v>60457.99316875001</v>
      </c>
      <c r="H22" s="14">
        <f t="shared" si="0"/>
        <v>62725.16791257814</v>
      </c>
    </row>
    <row r="23" spans="1:8" ht="12.75">
      <c r="A23" s="13" t="s">
        <v>11</v>
      </c>
      <c r="B23" s="14">
        <v>2868.17</v>
      </c>
      <c r="C23" s="14">
        <v>10731.77</v>
      </c>
      <c r="D23" s="14">
        <v>11848.05</v>
      </c>
      <c r="E23" s="14">
        <v>12345.67</v>
      </c>
      <c r="F23" s="14">
        <f t="shared" si="0"/>
        <v>12808.632625000002</v>
      </c>
      <c r="G23" s="14">
        <f t="shared" si="0"/>
        <v>13288.956348437503</v>
      </c>
      <c r="H23" s="14">
        <f t="shared" si="0"/>
        <v>13787.292211503911</v>
      </c>
    </row>
    <row r="24" spans="1:8" ht="12.75">
      <c r="A24" s="13" t="s">
        <v>12</v>
      </c>
      <c r="B24" s="14">
        <v>10313.07</v>
      </c>
      <c r="C24" s="14">
        <v>34465.94</v>
      </c>
      <c r="D24" s="14">
        <v>1931.66</v>
      </c>
      <c r="E24" s="14">
        <v>2012.79</v>
      </c>
      <c r="F24" s="14">
        <f t="shared" si="0"/>
        <v>2088.2696250000004</v>
      </c>
      <c r="G24" s="14">
        <f t="shared" si="0"/>
        <v>2166.5797359375006</v>
      </c>
      <c r="H24" s="14">
        <f t="shared" si="0"/>
        <v>2247.826476035157</v>
      </c>
    </row>
    <row r="25" spans="1:8" ht="12.75">
      <c r="A25" s="13" t="s">
        <v>13</v>
      </c>
      <c r="B25" s="14">
        <v>3239.27</v>
      </c>
      <c r="C25" s="14">
        <v>6410.37</v>
      </c>
      <c r="D25" s="14">
        <v>0</v>
      </c>
      <c r="E25" s="14"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</row>
    <row r="26" spans="1:8" ht="12.75">
      <c r="A26" s="13" t="s">
        <v>14</v>
      </c>
      <c r="B26" s="14">
        <v>54166.15</v>
      </c>
      <c r="C26" s="14">
        <v>94410.88</v>
      </c>
      <c r="D26" s="14">
        <v>143459.92</v>
      </c>
      <c r="E26" s="14">
        <v>101917.68</v>
      </c>
      <c r="F26" s="14">
        <f t="shared" si="0"/>
        <v>105739.59300000001</v>
      </c>
      <c r="G26" s="14">
        <f t="shared" si="0"/>
        <v>109704.82773750002</v>
      </c>
      <c r="H26" s="14">
        <f t="shared" si="0"/>
        <v>113818.75877765627</v>
      </c>
    </row>
    <row r="27" spans="1:8" ht="12.75">
      <c r="A27" s="13" t="s">
        <v>15</v>
      </c>
      <c r="B27" s="14">
        <v>556416.17</v>
      </c>
      <c r="C27" s="14">
        <v>578975.22</v>
      </c>
      <c r="D27" s="14">
        <v>538070.69</v>
      </c>
      <c r="E27" s="14">
        <v>625010.7</v>
      </c>
      <c r="F27" s="14">
        <f t="shared" si="0"/>
        <v>648448.6012500001</v>
      </c>
      <c r="G27" s="14">
        <f t="shared" si="0"/>
        <v>672765.4237968752</v>
      </c>
      <c r="H27" s="14">
        <f t="shared" si="0"/>
        <v>697994.127189258</v>
      </c>
    </row>
    <row r="28" spans="1:8" ht="12.75">
      <c r="A28" s="13" t="s">
        <v>16</v>
      </c>
      <c r="B28" s="14">
        <v>71496.05</v>
      </c>
      <c r="C28" s="14">
        <v>75165.04</v>
      </c>
      <c r="D28" s="14">
        <v>77878.9</v>
      </c>
      <c r="E28" s="14">
        <v>81141.56</v>
      </c>
      <c r="F28" s="14">
        <f t="shared" si="0"/>
        <v>84184.36850000001</v>
      </c>
      <c r="G28" s="14">
        <f t="shared" si="0"/>
        <v>87341.28231875002</v>
      </c>
      <c r="H28" s="14">
        <f t="shared" si="0"/>
        <v>90616.58040570315</v>
      </c>
    </row>
    <row r="29" spans="1:8" ht="12.75">
      <c r="A29" s="13" t="s">
        <v>17</v>
      </c>
      <c r="B29" s="14">
        <v>65346.95</v>
      </c>
      <c r="C29" s="14">
        <v>63258.63</v>
      </c>
      <c r="D29" s="14">
        <v>72187.69</v>
      </c>
      <c r="E29" s="14">
        <v>68205.08</v>
      </c>
      <c r="F29" s="14">
        <f>E29*$G$15+237.5</f>
        <v>71000.27050000001</v>
      </c>
      <c r="G29" s="14">
        <f>F29*$G$15-187.5</f>
        <v>73475.28064375003</v>
      </c>
      <c r="H29" s="14">
        <f>G29*$G$15+350</f>
        <v>76580.60366789065</v>
      </c>
    </row>
    <row r="30" spans="1:8" ht="12.75">
      <c r="A30" s="13" t="s">
        <v>18</v>
      </c>
      <c r="B30" s="15">
        <f aca="true" t="shared" si="1" ref="B30:H30">SUM(B18:B29)</f>
        <v>820718.3400000001</v>
      </c>
      <c r="C30" s="15">
        <f t="shared" si="1"/>
        <v>943664.5</v>
      </c>
      <c r="D30" s="15">
        <f t="shared" si="1"/>
        <v>957053.03</v>
      </c>
      <c r="E30" s="15">
        <f t="shared" si="1"/>
        <v>1006999.9999999999</v>
      </c>
      <c r="F30" s="15">
        <f t="shared" si="1"/>
        <v>1045000</v>
      </c>
      <c r="G30" s="15">
        <f t="shared" si="1"/>
        <v>1084000.0000000002</v>
      </c>
      <c r="H30" s="15">
        <f t="shared" si="1"/>
        <v>1125000.0000000005</v>
      </c>
    </row>
    <row r="31" spans="1:8" ht="13.5" customHeight="1">
      <c r="A31" s="1"/>
      <c r="B31" s="1"/>
      <c r="C31" s="29"/>
      <c r="D31" s="29"/>
      <c r="E31" s="29"/>
      <c r="F31" s="29"/>
      <c r="G31" s="29"/>
      <c r="H31" s="29"/>
    </row>
    <row r="32" s="21" customFormat="1" ht="11.25">
      <c r="A32" s="20" t="s">
        <v>19</v>
      </c>
    </row>
    <row r="33" spans="1:8" s="21" customFormat="1" ht="26.2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18" customHeight="1">
      <c r="A34" s="37" t="s">
        <v>55</v>
      </c>
      <c r="B34" s="37"/>
      <c r="C34" s="37"/>
      <c r="D34" s="37"/>
      <c r="E34" s="37"/>
      <c r="F34" s="37"/>
      <c r="G34" s="37"/>
      <c r="H34" s="37"/>
    </row>
    <row r="35" spans="1:8" s="21" customFormat="1" ht="15.75" customHeight="1">
      <c r="A35" s="37" t="s">
        <v>48</v>
      </c>
      <c r="B35" s="37"/>
      <c r="C35" s="37"/>
      <c r="D35" s="37"/>
      <c r="E35" s="37"/>
      <c r="F35" s="37"/>
      <c r="G35" s="37"/>
      <c r="H35" s="37"/>
    </row>
    <row r="36" ht="18.75" customHeight="1">
      <c r="F36" s="23"/>
    </row>
  </sheetData>
  <sheetProtection/>
  <mergeCells count="16">
    <mergeCell ref="A15:E15"/>
    <mergeCell ref="A33:H33"/>
    <mergeCell ref="A34:H34"/>
    <mergeCell ref="A35:H35"/>
    <mergeCell ref="A8:H8"/>
    <mergeCell ref="A9:H9"/>
    <mergeCell ref="B11:E11"/>
    <mergeCell ref="A12:E12"/>
    <mergeCell ref="A13:E13"/>
    <mergeCell ref="A14:E14"/>
    <mergeCell ref="B2:D2"/>
    <mergeCell ref="B3:D3"/>
    <mergeCell ref="B4:D4"/>
    <mergeCell ref="A6:H6"/>
    <mergeCell ref="A7:H7"/>
    <mergeCell ref="A5:H5"/>
  </mergeCells>
  <printOptions horizontalCentered="1"/>
  <pageMargins left="0.22" right="0.27" top="0.7875" bottom="0.63" header="0.5118055555555556" footer="0.37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3.8515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8" t="s">
        <v>0</v>
      </c>
      <c r="C2" s="38"/>
      <c r="D2" s="38"/>
      <c r="E2" s="2"/>
      <c r="F2" s="2"/>
      <c r="G2" s="2"/>
      <c r="H2" s="2"/>
      <c r="I2" s="18"/>
      <c r="J2" s="18"/>
    </row>
    <row r="3" spans="1:10" ht="15">
      <c r="A3" s="5"/>
      <c r="B3" s="38" t="s">
        <v>1</v>
      </c>
      <c r="C3" s="38"/>
      <c r="D3" s="38"/>
      <c r="E3" s="5"/>
      <c r="F3" s="5"/>
      <c r="G3" s="5"/>
      <c r="H3" s="5"/>
      <c r="I3" s="18"/>
      <c r="J3" s="18"/>
    </row>
    <row r="4" spans="1:10" ht="15.75">
      <c r="A4" s="18"/>
      <c r="B4" s="39"/>
      <c r="C4" s="39"/>
      <c r="D4" s="39"/>
      <c r="E4" s="18"/>
      <c r="F4" s="18"/>
      <c r="G4" s="18"/>
      <c r="H4" s="18"/>
      <c r="I4" s="18"/>
      <c r="J4" s="18"/>
    </row>
    <row r="5" spans="1:8" s="1" customFormat="1" ht="21.75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4" t="s">
        <v>37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33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26</v>
      </c>
      <c r="B13" s="34"/>
      <c r="C13" s="34"/>
      <c r="D13" s="34"/>
      <c r="E13" s="34"/>
      <c r="F13" s="25">
        <v>1</v>
      </c>
      <c r="G13" s="25">
        <v>1</v>
      </c>
      <c r="H13" s="25">
        <v>1</v>
      </c>
    </row>
    <row r="14" spans="1:8" ht="12.75">
      <c r="A14" s="40" t="s">
        <v>27</v>
      </c>
      <c r="B14" s="40"/>
      <c r="C14" s="40"/>
      <c r="D14" s="40"/>
      <c r="E14" s="40"/>
      <c r="F14" s="25">
        <v>1</v>
      </c>
      <c r="G14" s="25">
        <v>1</v>
      </c>
      <c r="H14" s="25">
        <v>1</v>
      </c>
    </row>
    <row r="15" spans="1:8" ht="12.75">
      <c r="A15" s="34" t="s">
        <v>28</v>
      </c>
      <c r="B15" s="34"/>
      <c r="C15" s="34"/>
      <c r="D15" s="34"/>
      <c r="E15" s="34"/>
      <c r="F15" s="11">
        <f>F12*F13*F14</f>
        <v>1.04</v>
      </c>
      <c r="G15" s="11">
        <f>G12*G13*G14</f>
        <v>1.0375</v>
      </c>
      <c r="H15" s="11">
        <f>H12*H13*H14</f>
        <v>1.0525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8" ht="12.75">
      <c r="A18" s="13" t="s">
        <v>6</v>
      </c>
      <c r="B18" s="14">
        <v>47232.71</v>
      </c>
      <c r="C18" s="14">
        <v>47433.92</v>
      </c>
      <c r="D18" s="14">
        <v>46601.33</v>
      </c>
      <c r="E18" s="14">
        <v>48554.38</v>
      </c>
      <c r="F18" s="14">
        <f>E18*$G$15</f>
        <v>50375.16925</v>
      </c>
      <c r="G18" s="14">
        <f>F18*$G$15</f>
        <v>52264.238096875</v>
      </c>
      <c r="H18" s="14">
        <f>G18*$H$15</f>
        <v>55008.110596960934</v>
      </c>
    </row>
    <row r="19" spans="1:8" ht="12.75">
      <c r="A19" s="13" t="s">
        <v>7</v>
      </c>
      <c r="B19" s="14">
        <f>B18</f>
        <v>47232.71</v>
      </c>
      <c r="C19" s="14">
        <f>C18</f>
        <v>47433.92</v>
      </c>
      <c r="D19" s="14">
        <v>46597.29</v>
      </c>
      <c r="E19" s="14">
        <f>E18</f>
        <v>48554.38</v>
      </c>
      <c r="F19" s="14">
        <f aca="true" t="shared" si="0" ref="F19:G28">E19*$G$15</f>
        <v>50375.16925</v>
      </c>
      <c r="G19" s="14">
        <f t="shared" si="0"/>
        <v>52264.238096875</v>
      </c>
      <c r="H19" s="14">
        <f aca="true" t="shared" si="1" ref="H19:H28">G19*$H$15</f>
        <v>55008.110596960934</v>
      </c>
    </row>
    <row r="20" spans="1:8" ht="12.75">
      <c r="A20" s="13" t="s">
        <v>8</v>
      </c>
      <c r="B20" s="14">
        <v>47208.42</v>
      </c>
      <c r="C20" s="14">
        <f aca="true" t="shared" si="2" ref="C20:C29">C19</f>
        <v>47433.92</v>
      </c>
      <c r="D20" s="14">
        <v>46597.29</v>
      </c>
      <c r="E20" s="14">
        <f aca="true" t="shared" si="3" ref="E20:E28">E19</f>
        <v>48554.38</v>
      </c>
      <c r="F20" s="14">
        <f t="shared" si="0"/>
        <v>50375.16925</v>
      </c>
      <c r="G20" s="14">
        <f t="shared" si="0"/>
        <v>52264.238096875</v>
      </c>
      <c r="H20" s="14">
        <f t="shared" si="1"/>
        <v>55008.110596960934</v>
      </c>
    </row>
    <row r="21" spans="1:8" ht="12.75">
      <c r="A21" s="13" t="s">
        <v>9</v>
      </c>
      <c r="B21" s="14">
        <v>47208.44</v>
      </c>
      <c r="C21" s="14">
        <f t="shared" si="2"/>
        <v>47433.92</v>
      </c>
      <c r="D21" s="14">
        <v>46597.29</v>
      </c>
      <c r="E21" s="14">
        <f t="shared" si="3"/>
        <v>48554.38</v>
      </c>
      <c r="F21" s="14">
        <f t="shared" si="0"/>
        <v>50375.16925</v>
      </c>
      <c r="G21" s="14">
        <f t="shared" si="0"/>
        <v>52264.238096875</v>
      </c>
      <c r="H21" s="14">
        <f t="shared" si="1"/>
        <v>55008.110596960934</v>
      </c>
    </row>
    <row r="22" spans="1:8" ht="12.75">
      <c r="A22" s="13" t="s">
        <v>10</v>
      </c>
      <c r="B22" s="14">
        <v>47208.43</v>
      </c>
      <c r="C22" s="14">
        <f t="shared" si="2"/>
        <v>47433.92</v>
      </c>
      <c r="D22" s="14">
        <v>46597.29</v>
      </c>
      <c r="E22" s="14">
        <f t="shared" si="3"/>
        <v>48554.38</v>
      </c>
      <c r="F22" s="14">
        <f t="shared" si="0"/>
        <v>50375.16925</v>
      </c>
      <c r="G22" s="14">
        <f t="shared" si="0"/>
        <v>52264.238096875</v>
      </c>
      <c r="H22" s="14">
        <f t="shared" si="1"/>
        <v>55008.110596960934</v>
      </c>
    </row>
    <row r="23" spans="1:8" ht="12.75">
      <c r="A23" s="13" t="s">
        <v>11</v>
      </c>
      <c r="B23" s="14">
        <f aca="true" t="shared" si="4" ref="B23:B28">B22</f>
        <v>47208.43</v>
      </c>
      <c r="C23" s="14">
        <f t="shared" si="2"/>
        <v>47433.92</v>
      </c>
      <c r="D23" s="14">
        <v>46597.29</v>
      </c>
      <c r="E23" s="14">
        <f t="shared" si="3"/>
        <v>48554.38</v>
      </c>
      <c r="F23" s="14">
        <f t="shared" si="0"/>
        <v>50375.16925</v>
      </c>
      <c r="G23" s="14">
        <f t="shared" si="0"/>
        <v>52264.238096875</v>
      </c>
      <c r="H23" s="14">
        <f t="shared" si="1"/>
        <v>55008.110596960934</v>
      </c>
    </row>
    <row r="24" spans="1:8" ht="12.75">
      <c r="A24" s="13" t="s">
        <v>12</v>
      </c>
      <c r="B24" s="14">
        <f t="shared" si="4"/>
        <v>47208.43</v>
      </c>
      <c r="C24" s="14">
        <f t="shared" si="2"/>
        <v>47433.92</v>
      </c>
      <c r="D24" s="14">
        <v>46597.29</v>
      </c>
      <c r="E24" s="14">
        <f t="shared" si="3"/>
        <v>48554.38</v>
      </c>
      <c r="F24" s="14">
        <f t="shared" si="0"/>
        <v>50375.16925</v>
      </c>
      <c r="G24" s="14">
        <f t="shared" si="0"/>
        <v>52264.238096875</v>
      </c>
      <c r="H24" s="14">
        <f t="shared" si="1"/>
        <v>55008.110596960934</v>
      </c>
    </row>
    <row r="25" spans="1:8" ht="12.75">
      <c r="A25" s="13" t="s">
        <v>13</v>
      </c>
      <c r="B25" s="14">
        <f t="shared" si="4"/>
        <v>47208.43</v>
      </c>
      <c r="C25" s="14">
        <f t="shared" si="2"/>
        <v>47433.92</v>
      </c>
      <c r="D25" s="14">
        <v>46597.29</v>
      </c>
      <c r="E25" s="14">
        <f t="shared" si="3"/>
        <v>48554.38</v>
      </c>
      <c r="F25" s="14">
        <f t="shared" si="0"/>
        <v>50375.16925</v>
      </c>
      <c r="G25" s="14">
        <f t="shared" si="0"/>
        <v>52264.238096875</v>
      </c>
      <c r="H25" s="14">
        <f t="shared" si="1"/>
        <v>55008.110596960934</v>
      </c>
    </row>
    <row r="26" spans="1:8" ht="12.75">
      <c r="A26" s="13" t="s">
        <v>14</v>
      </c>
      <c r="B26" s="14">
        <f t="shared" si="4"/>
        <v>47208.43</v>
      </c>
      <c r="C26" s="14">
        <f t="shared" si="2"/>
        <v>47433.92</v>
      </c>
      <c r="D26" s="14">
        <v>46597.29</v>
      </c>
      <c r="E26" s="14">
        <f t="shared" si="3"/>
        <v>48554.38</v>
      </c>
      <c r="F26" s="14">
        <f t="shared" si="0"/>
        <v>50375.16925</v>
      </c>
      <c r="G26" s="14">
        <f t="shared" si="0"/>
        <v>52264.238096875</v>
      </c>
      <c r="H26" s="14">
        <f t="shared" si="1"/>
        <v>55008.110596960934</v>
      </c>
    </row>
    <row r="27" spans="1:8" ht="12.75">
      <c r="A27" s="13" t="s">
        <v>15</v>
      </c>
      <c r="B27" s="14">
        <f t="shared" si="4"/>
        <v>47208.43</v>
      </c>
      <c r="C27" s="14">
        <f t="shared" si="2"/>
        <v>47433.92</v>
      </c>
      <c r="D27" s="14">
        <v>46597.29</v>
      </c>
      <c r="E27" s="14">
        <f t="shared" si="3"/>
        <v>48554.38</v>
      </c>
      <c r="F27" s="14">
        <f t="shared" si="0"/>
        <v>50375.16925</v>
      </c>
      <c r="G27" s="14">
        <f t="shared" si="0"/>
        <v>52264.238096875</v>
      </c>
      <c r="H27" s="14">
        <f t="shared" si="1"/>
        <v>55008.110596960934</v>
      </c>
    </row>
    <row r="28" spans="1:8" ht="12.75">
      <c r="A28" s="13" t="s">
        <v>16</v>
      </c>
      <c r="B28" s="14">
        <f t="shared" si="4"/>
        <v>47208.43</v>
      </c>
      <c r="C28" s="14">
        <f t="shared" si="2"/>
        <v>47433.92</v>
      </c>
      <c r="D28" s="14">
        <v>46597.29</v>
      </c>
      <c r="E28" s="14">
        <f t="shared" si="3"/>
        <v>48554.38</v>
      </c>
      <c r="F28" s="14">
        <f t="shared" si="0"/>
        <v>50375.16925</v>
      </c>
      <c r="G28" s="14">
        <f t="shared" si="0"/>
        <v>52264.238096875</v>
      </c>
      <c r="H28" s="14">
        <f t="shared" si="1"/>
        <v>55008.110596960934</v>
      </c>
    </row>
    <row r="29" spans="1:8" ht="12.75">
      <c r="A29" s="13" t="s">
        <v>17</v>
      </c>
      <c r="B29" s="14">
        <v>47208.43</v>
      </c>
      <c r="C29" s="14">
        <f t="shared" si="2"/>
        <v>47433.92</v>
      </c>
      <c r="D29" s="14">
        <v>46597.29</v>
      </c>
      <c r="E29" s="14">
        <v>47901.82</v>
      </c>
      <c r="F29" s="14">
        <f>E29*$G$15+175</f>
        <v>49873.13825</v>
      </c>
      <c r="G29" s="14">
        <f>F29*$G$15-468.44-181.56</f>
        <v>51093.38093437501</v>
      </c>
      <c r="H29" s="14">
        <f>G29*$H$15+135</f>
        <v>53910.7834334297</v>
      </c>
    </row>
    <row r="30" spans="1:8" ht="12.75">
      <c r="A30" s="13" t="s">
        <v>18</v>
      </c>
      <c r="B30" s="15">
        <f aca="true" t="shared" si="5" ref="B30:G30">SUM(B18:B29)</f>
        <v>566549.72</v>
      </c>
      <c r="C30" s="15">
        <f t="shared" si="5"/>
        <v>569207.0399999999</v>
      </c>
      <c r="D30" s="15">
        <f t="shared" si="5"/>
        <v>559171.5199999999</v>
      </c>
      <c r="E30" s="15">
        <f>SUM(E18:E29)</f>
        <v>581999.9999999999</v>
      </c>
      <c r="F30" s="15">
        <f t="shared" si="5"/>
        <v>603999.9999999999</v>
      </c>
      <c r="G30" s="15">
        <f t="shared" si="5"/>
        <v>626000.0000000001</v>
      </c>
      <c r="H30" s="15">
        <f>SUM(H18:H29)</f>
        <v>659000</v>
      </c>
    </row>
    <row r="31" spans="1:8" ht="12" customHeight="1">
      <c r="A31" s="1"/>
      <c r="B31" s="1"/>
      <c r="C31" s="29"/>
      <c r="D31" s="29"/>
      <c r="E31" s="29"/>
      <c r="F31" s="29"/>
      <c r="G31" s="29"/>
      <c r="H31" s="29"/>
    </row>
    <row r="32" s="21" customFormat="1" ht="11.25">
      <c r="A32" s="20" t="s">
        <v>19</v>
      </c>
    </row>
    <row r="33" spans="1:8" s="21" customFormat="1" ht="16.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19.5" customHeight="1">
      <c r="A34" s="37" t="s">
        <v>55</v>
      </c>
      <c r="B34" s="37"/>
      <c r="C34" s="37"/>
      <c r="D34" s="37"/>
      <c r="E34" s="37"/>
      <c r="F34" s="37"/>
      <c r="G34" s="37"/>
      <c r="H34" s="37"/>
    </row>
    <row r="35" spans="1:8" s="21" customFormat="1" ht="16.5" customHeight="1">
      <c r="A35" s="37" t="s">
        <v>48</v>
      </c>
      <c r="B35" s="37"/>
      <c r="C35" s="37"/>
      <c r="D35" s="37"/>
      <c r="E35" s="37"/>
      <c r="F35" s="37"/>
      <c r="G35" s="37"/>
      <c r="H35" s="37"/>
    </row>
    <row r="36" spans="1:9" ht="12.75">
      <c r="A36" s="19"/>
      <c r="B36" s="17"/>
      <c r="C36" s="17"/>
      <c r="D36" s="17"/>
      <c r="E36" s="17"/>
      <c r="F36" s="17"/>
      <c r="G36" s="17"/>
      <c r="H36" s="17"/>
      <c r="I36" s="17"/>
    </row>
  </sheetData>
  <sheetProtection/>
  <mergeCells count="16">
    <mergeCell ref="A8:H8"/>
    <mergeCell ref="A9:H9"/>
    <mergeCell ref="B2:D2"/>
    <mergeCell ref="B3:D3"/>
    <mergeCell ref="B4:D4"/>
    <mergeCell ref="A6:H6"/>
    <mergeCell ref="A7:H7"/>
    <mergeCell ref="A5:H5"/>
    <mergeCell ref="A35:H35"/>
    <mergeCell ref="A34:H34"/>
    <mergeCell ref="B11:E11"/>
    <mergeCell ref="A12:E12"/>
    <mergeCell ref="A13:E13"/>
    <mergeCell ref="A14:E14"/>
    <mergeCell ref="A15:E15"/>
    <mergeCell ref="A33:H33"/>
  </mergeCells>
  <printOptions horizontalCentered="1"/>
  <pageMargins left="0.22" right="0.31" top="0.7875" bottom="0.7875" header="0.5118055555555556" footer="0.511805555555555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selection activeCell="E44" sqref="E43:E44"/>
    </sheetView>
  </sheetViews>
  <sheetFormatPr defaultColWidth="9.140625" defaultRowHeight="12.75"/>
  <cols>
    <col min="1" max="1" width="13.8515625" style="0" customWidth="1"/>
    <col min="2" max="8" width="14.28125" style="0" customWidth="1"/>
    <col min="9" max="9" width="11.7109375" style="0" bestFit="1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8"/>
      <c r="J1" s="8"/>
    </row>
    <row r="2" spans="1:10" ht="15.75">
      <c r="A2" s="2"/>
      <c r="B2" s="38" t="s">
        <v>0</v>
      </c>
      <c r="C2" s="38"/>
      <c r="D2" s="38"/>
      <c r="E2" s="2"/>
      <c r="F2" s="2"/>
      <c r="G2" s="2"/>
      <c r="H2" s="2"/>
      <c r="I2" s="8"/>
      <c r="J2" s="8"/>
    </row>
    <row r="3" spans="1:10" ht="15">
      <c r="A3" s="5"/>
      <c r="B3" s="38" t="s">
        <v>1</v>
      </c>
      <c r="C3" s="38"/>
      <c r="D3" s="38"/>
      <c r="E3" s="5"/>
      <c r="F3" s="5"/>
      <c r="G3" s="5"/>
      <c r="H3" s="5"/>
      <c r="I3" s="8"/>
      <c r="J3" s="8"/>
    </row>
    <row r="4" spans="1:10" ht="15.75">
      <c r="A4" s="18"/>
      <c r="B4" s="39"/>
      <c r="C4" s="39"/>
      <c r="D4" s="39"/>
      <c r="E4" s="18"/>
      <c r="F4" s="18"/>
      <c r="G4" s="18"/>
      <c r="H4" s="18"/>
      <c r="I4" s="8"/>
      <c r="J4" s="8"/>
    </row>
    <row r="5" spans="1:8" s="1" customFormat="1" ht="17.25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10" ht="15">
      <c r="A10" s="33"/>
      <c r="B10" s="33"/>
      <c r="C10" s="33"/>
      <c r="D10" s="33"/>
      <c r="E10" s="33"/>
      <c r="F10" s="33"/>
      <c r="G10" s="33"/>
      <c r="H10" s="33"/>
      <c r="I10" s="8"/>
      <c r="J10" s="8"/>
    </row>
    <row r="11" spans="1:8" ht="12.75">
      <c r="A11" s="9" t="s">
        <v>4</v>
      </c>
      <c r="B11" s="34" t="s">
        <v>38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25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46</v>
      </c>
      <c r="B13" s="34"/>
      <c r="C13" s="34"/>
      <c r="D13" s="34"/>
      <c r="E13" s="34"/>
      <c r="F13" s="25">
        <v>1</v>
      </c>
      <c r="G13" s="25">
        <v>1</v>
      </c>
      <c r="H13" s="25">
        <v>1</v>
      </c>
    </row>
    <row r="14" spans="1:8" ht="12.75">
      <c r="A14" s="40" t="s">
        <v>45</v>
      </c>
      <c r="B14" s="40"/>
      <c r="C14" s="40"/>
      <c r="D14" s="40"/>
      <c r="E14" s="40"/>
      <c r="F14" s="25">
        <v>1</v>
      </c>
      <c r="G14" s="25">
        <v>1</v>
      </c>
      <c r="H14" s="25">
        <v>1</v>
      </c>
    </row>
    <row r="15" spans="1:8" ht="12.75">
      <c r="A15" s="34" t="s">
        <v>28</v>
      </c>
      <c r="B15" s="34"/>
      <c r="C15" s="34"/>
      <c r="D15" s="34"/>
      <c r="E15" s="34"/>
      <c r="F15" s="11">
        <f>(F12*F13*F14)</f>
        <v>1.04</v>
      </c>
      <c r="G15" s="11">
        <f>G12*G13*G14</f>
        <v>1.0375</v>
      </c>
      <c r="H15" s="11">
        <f>H12*H13*H14</f>
        <v>1.0525</v>
      </c>
    </row>
    <row r="16" spans="1:8" ht="12.75">
      <c r="A16" s="12"/>
      <c r="B16" s="12"/>
      <c r="C16" s="12"/>
      <c r="D16" s="12"/>
      <c r="E16" s="12"/>
      <c r="F16" s="1"/>
      <c r="G16" s="12"/>
      <c r="H16" s="12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11" ht="12.75">
      <c r="A18" s="13" t="s">
        <v>6</v>
      </c>
      <c r="B18" s="14">
        <v>5146021.83</v>
      </c>
      <c r="C18" s="14">
        <v>8298544.43</v>
      </c>
      <c r="D18" s="14">
        <v>8045722.21</v>
      </c>
      <c r="E18" s="14">
        <v>8004817.76</v>
      </c>
      <c r="F18" s="14">
        <f>D18*$F$15</f>
        <v>8367551.0984000005</v>
      </c>
      <c r="G18" s="14">
        <f>F18*$G$15</f>
        <v>8681334.26459</v>
      </c>
      <c r="H18" s="14">
        <f>G18*$H$15</f>
        <v>9137104.313480975</v>
      </c>
      <c r="I18" s="26"/>
      <c r="J18" s="26"/>
      <c r="K18" s="26"/>
    </row>
    <row r="19" spans="1:11" ht="12.75">
      <c r="A19" s="13" t="s">
        <v>7</v>
      </c>
      <c r="B19" s="14">
        <v>5898073.06</v>
      </c>
      <c r="C19" s="14">
        <v>4880537.03</v>
      </c>
      <c r="D19" s="14">
        <v>6530148.35</v>
      </c>
      <c r="E19" s="14">
        <v>6496949.08</v>
      </c>
      <c r="F19" s="14">
        <f aca="true" t="shared" si="0" ref="F19:F28">D19*$F$15</f>
        <v>6791354.284</v>
      </c>
      <c r="G19" s="14">
        <f aca="true" t="shared" si="1" ref="G19:G28">F19*$G$15</f>
        <v>7046030.069650001</v>
      </c>
      <c r="H19" s="14">
        <f aca="true" t="shared" si="2" ref="H19:H28">G19*$H$15</f>
        <v>7415946.648306626</v>
      </c>
      <c r="I19" s="26"/>
      <c r="J19" s="26"/>
      <c r="K19" s="26"/>
    </row>
    <row r="20" spans="1:11" ht="12.75">
      <c r="A20" s="13" t="s">
        <v>8</v>
      </c>
      <c r="B20" s="14">
        <v>8419311.99</v>
      </c>
      <c r="C20" s="14">
        <v>7473533.59</v>
      </c>
      <c r="D20" s="14">
        <v>7116649.15</v>
      </c>
      <c r="E20" s="14">
        <v>7080468.11</v>
      </c>
      <c r="F20" s="14">
        <f t="shared" si="0"/>
        <v>7401315.116</v>
      </c>
      <c r="G20" s="14">
        <f t="shared" si="1"/>
        <v>7678864.432850001</v>
      </c>
      <c r="H20" s="14">
        <f t="shared" si="2"/>
        <v>8082004.815574626</v>
      </c>
      <c r="I20" s="26"/>
      <c r="J20" s="26"/>
      <c r="K20" s="26"/>
    </row>
    <row r="21" spans="1:11" ht="12.75">
      <c r="A21" s="13" t="s">
        <v>9</v>
      </c>
      <c r="B21" s="14">
        <v>7239070.6</v>
      </c>
      <c r="C21" s="14">
        <v>7845336.69</v>
      </c>
      <c r="D21" s="14">
        <v>7739614.05</v>
      </c>
      <c r="E21" s="14">
        <v>7700265.85</v>
      </c>
      <c r="F21" s="14">
        <f t="shared" si="0"/>
        <v>8049198.612</v>
      </c>
      <c r="G21" s="14">
        <f t="shared" si="1"/>
        <v>8351043.559950001</v>
      </c>
      <c r="H21" s="14">
        <f t="shared" si="2"/>
        <v>8789473.346847376</v>
      </c>
      <c r="I21" s="26"/>
      <c r="J21" s="26"/>
      <c r="K21" s="26"/>
    </row>
    <row r="22" spans="1:11" ht="12.75">
      <c r="A22" s="13" t="s">
        <v>10</v>
      </c>
      <c r="B22" s="14">
        <v>9445598.26</v>
      </c>
      <c r="C22" s="14">
        <v>8598925.74</v>
      </c>
      <c r="D22" s="14">
        <v>9100397.59</v>
      </c>
      <c r="E22" s="14">
        <v>9054131.17</v>
      </c>
      <c r="F22" s="14">
        <f t="shared" si="0"/>
        <v>9464413.4936</v>
      </c>
      <c r="G22" s="14">
        <f t="shared" si="1"/>
        <v>9819328.999610001</v>
      </c>
      <c r="H22" s="14">
        <f t="shared" si="2"/>
        <v>10334843.772089526</v>
      </c>
      <c r="I22" s="26"/>
      <c r="J22" s="26"/>
      <c r="K22" s="26"/>
    </row>
    <row r="23" spans="1:11" ht="12.75">
      <c r="A23" s="13" t="s">
        <v>11</v>
      </c>
      <c r="B23" s="14">
        <v>5167890.2</v>
      </c>
      <c r="C23" s="14">
        <v>6614549.36</v>
      </c>
      <c r="D23" s="14">
        <v>5856984.93</v>
      </c>
      <c r="E23" s="14">
        <v>5827208.02</v>
      </c>
      <c r="F23" s="14">
        <f t="shared" si="0"/>
        <v>6091264.3272</v>
      </c>
      <c r="G23" s="14">
        <f t="shared" si="1"/>
        <v>6319686.73947</v>
      </c>
      <c r="H23" s="14">
        <f t="shared" si="2"/>
        <v>6651470.293292175</v>
      </c>
      <c r="I23" s="26"/>
      <c r="J23" s="26"/>
      <c r="K23" s="26"/>
    </row>
    <row r="24" spans="1:11" ht="12.75">
      <c r="A24" s="13" t="s">
        <v>12</v>
      </c>
      <c r="B24" s="14">
        <v>6758842.11</v>
      </c>
      <c r="C24" s="14">
        <v>7365739.44</v>
      </c>
      <c r="D24" s="14">
        <v>10355756.45</v>
      </c>
      <c r="E24" s="14">
        <v>10303107.78</v>
      </c>
      <c r="F24" s="14">
        <f t="shared" si="0"/>
        <v>10769986.707999999</v>
      </c>
      <c r="G24" s="14">
        <f t="shared" si="1"/>
        <v>11173861.209549999</v>
      </c>
      <c r="H24" s="14">
        <f t="shared" si="2"/>
        <v>11760488.923051374</v>
      </c>
      <c r="I24" s="26"/>
      <c r="J24" s="26"/>
      <c r="K24" s="26"/>
    </row>
    <row r="25" spans="1:11" ht="12.75">
      <c r="A25" s="13" t="s">
        <v>13</v>
      </c>
      <c r="B25" s="14">
        <v>8458359.99</v>
      </c>
      <c r="C25" s="14">
        <v>8518514.83</v>
      </c>
      <c r="D25" s="14">
        <v>6253438.85</v>
      </c>
      <c r="E25" s="14">
        <v>6221646.37</v>
      </c>
      <c r="F25" s="14">
        <f t="shared" si="0"/>
        <v>6503576.404</v>
      </c>
      <c r="G25" s="14">
        <f t="shared" si="1"/>
        <v>6747460.519150001</v>
      </c>
      <c r="H25" s="14">
        <f t="shared" si="2"/>
        <v>7101702.196405376</v>
      </c>
      <c r="I25" s="26"/>
      <c r="J25" s="26"/>
      <c r="K25" s="26"/>
    </row>
    <row r="26" spans="1:11" ht="12.75">
      <c r="A26" s="13" t="s">
        <v>14</v>
      </c>
      <c r="B26" s="14">
        <v>6245616.24</v>
      </c>
      <c r="C26" s="14">
        <v>8018018.34</v>
      </c>
      <c r="D26" s="14">
        <v>8638813.11</v>
      </c>
      <c r="E26" s="14">
        <v>8204095.99</v>
      </c>
      <c r="F26" s="14">
        <f t="shared" si="0"/>
        <v>8984365.634399999</v>
      </c>
      <c r="G26" s="14">
        <f t="shared" si="1"/>
        <v>9321279.345689999</v>
      </c>
      <c r="H26" s="14">
        <f t="shared" si="2"/>
        <v>9810646.511338724</v>
      </c>
      <c r="I26" s="26"/>
      <c r="J26" s="26"/>
      <c r="K26" s="26"/>
    </row>
    <row r="27" spans="1:11" ht="12.75">
      <c r="A27" s="13" t="s">
        <v>15</v>
      </c>
      <c r="B27" s="14">
        <v>6997348.38</v>
      </c>
      <c r="C27" s="14">
        <v>8235565.48</v>
      </c>
      <c r="D27" s="14">
        <v>10037030.93</v>
      </c>
      <c r="E27" s="14">
        <v>8871479.5</v>
      </c>
      <c r="F27" s="14">
        <f t="shared" si="0"/>
        <v>10438512.167200001</v>
      </c>
      <c r="G27" s="14">
        <f t="shared" si="1"/>
        <v>10829956.373470003</v>
      </c>
      <c r="H27" s="14">
        <f t="shared" si="2"/>
        <v>11398529.083077177</v>
      </c>
      <c r="I27" s="26"/>
      <c r="J27" s="26"/>
      <c r="K27" s="26"/>
    </row>
    <row r="28" spans="1:11" ht="12.75">
      <c r="A28" s="13" t="s">
        <v>16</v>
      </c>
      <c r="B28" s="14">
        <v>8765282.4</v>
      </c>
      <c r="C28" s="14">
        <v>6423674.34</v>
      </c>
      <c r="D28" s="14">
        <v>7713924.95</v>
      </c>
      <c r="E28" s="14">
        <v>8106037.07</v>
      </c>
      <c r="F28" s="14">
        <f t="shared" si="0"/>
        <v>8022481.948000001</v>
      </c>
      <c r="G28" s="14">
        <f t="shared" si="1"/>
        <v>8323325.0210500015</v>
      </c>
      <c r="H28" s="14">
        <f t="shared" si="2"/>
        <v>8760299.584655127</v>
      </c>
      <c r="I28" s="26"/>
      <c r="J28" s="26"/>
      <c r="K28" s="26"/>
    </row>
    <row r="29" spans="1:11" ht="12.75">
      <c r="A29" s="13" t="s">
        <v>17</v>
      </c>
      <c r="B29" s="14">
        <v>8638005.59</v>
      </c>
      <c r="C29" s="14">
        <v>9653969.32</v>
      </c>
      <c r="D29" s="14">
        <v>13086122.46</v>
      </c>
      <c r="E29" s="14">
        <v>6359793.3</v>
      </c>
      <c r="F29" s="14">
        <f>D29*$F$15-587.15</f>
        <v>13608980.208400002</v>
      </c>
      <c r="G29" s="14">
        <f>F29*$G$15-487.5</f>
        <v>14118829.466215003</v>
      </c>
      <c r="H29" s="14">
        <f>G29*$H$15-577.5</f>
        <v>14859490.51319129</v>
      </c>
      <c r="I29" s="26"/>
      <c r="J29" s="26"/>
      <c r="K29" s="26"/>
    </row>
    <row r="30" spans="1:8" ht="12.75">
      <c r="A30" s="13" t="s">
        <v>18</v>
      </c>
      <c r="B30" s="15">
        <f aca="true" t="shared" si="3" ref="B30:H30">SUM(B18:B29)</f>
        <v>87179420.65000002</v>
      </c>
      <c r="C30" s="15">
        <f t="shared" si="3"/>
        <v>91926908.59</v>
      </c>
      <c r="D30" s="15">
        <f t="shared" si="3"/>
        <v>100474603.03</v>
      </c>
      <c r="E30" s="15">
        <f t="shared" si="3"/>
        <v>92229999.99999999</v>
      </c>
      <c r="F30" s="15">
        <f t="shared" si="3"/>
        <v>104493000.00119999</v>
      </c>
      <c r="G30" s="15">
        <f t="shared" si="3"/>
        <v>108411000.00124502</v>
      </c>
      <c r="H30" s="15">
        <f t="shared" si="3"/>
        <v>114102000.00131038</v>
      </c>
    </row>
    <row r="31" spans="1:8" ht="16.5" customHeight="1">
      <c r="A31" s="1"/>
      <c r="B31" s="1"/>
      <c r="C31" s="29"/>
      <c r="D31" s="29"/>
      <c r="E31" s="29"/>
      <c r="F31" s="29"/>
      <c r="G31" s="29"/>
      <c r="H31" s="29"/>
    </row>
    <row r="32" spans="1:7" s="21" customFormat="1" ht="11.25">
      <c r="A32" s="20" t="s">
        <v>19</v>
      </c>
      <c r="E32" s="22"/>
      <c r="F32" s="22"/>
      <c r="G32" s="22"/>
    </row>
    <row r="33" spans="1:8" s="21" customFormat="1" ht="16.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21" customHeight="1">
      <c r="A34" s="41" t="s">
        <v>56</v>
      </c>
      <c r="B34" s="41"/>
      <c r="C34" s="41"/>
      <c r="D34" s="41"/>
      <c r="E34" s="41"/>
      <c r="F34" s="41"/>
      <c r="G34" s="41"/>
      <c r="H34" s="41"/>
    </row>
    <row r="35" spans="1:8" s="21" customFormat="1" ht="13.5" customHeight="1">
      <c r="A35" s="37" t="s">
        <v>53</v>
      </c>
      <c r="B35" s="37"/>
      <c r="C35" s="37"/>
      <c r="D35" s="37"/>
      <c r="E35" s="37"/>
      <c r="F35" s="37"/>
      <c r="G35" s="37"/>
      <c r="H35" s="37"/>
    </row>
    <row r="36" spans="1:8" s="21" customFormat="1" ht="15" customHeight="1">
      <c r="A36" s="37" t="s">
        <v>47</v>
      </c>
      <c r="B36" s="37"/>
      <c r="C36" s="37"/>
      <c r="D36" s="37"/>
      <c r="E36" s="37"/>
      <c r="F36" s="37"/>
      <c r="G36" s="37"/>
      <c r="H36" s="37"/>
    </row>
  </sheetData>
  <sheetProtection/>
  <mergeCells count="18">
    <mergeCell ref="A36:H36"/>
    <mergeCell ref="A14:E14"/>
    <mergeCell ref="B2:D2"/>
    <mergeCell ref="B3:D3"/>
    <mergeCell ref="B4:D4"/>
    <mergeCell ref="A10:H10"/>
    <mergeCell ref="A6:H6"/>
    <mergeCell ref="A7:H7"/>
    <mergeCell ref="A8:H8"/>
    <mergeCell ref="A5:H5"/>
    <mergeCell ref="A9:H9"/>
    <mergeCell ref="A15:E15"/>
    <mergeCell ref="A35:H35"/>
    <mergeCell ref="A33:H33"/>
    <mergeCell ref="B11:E11"/>
    <mergeCell ref="A12:E12"/>
    <mergeCell ref="A13:E13"/>
    <mergeCell ref="A34:H34"/>
  </mergeCells>
  <printOptions horizontalCentered="1"/>
  <pageMargins left="0.2" right="0.33" top="0.7875" bottom="0.66" header="0.5118055555555556" footer="0.3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3" sqref="A33:H35"/>
    </sheetView>
  </sheetViews>
  <sheetFormatPr defaultColWidth="9.140625" defaultRowHeight="12.75"/>
  <cols>
    <col min="1" max="1" width="14.7109375" style="0" customWidth="1"/>
    <col min="2" max="8" width="14.281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38" t="s">
        <v>0</v>
      </c>
      <c r="C2" s="38"/>
      <c r="D2" s="38"/>
      <c r="E2" s="2"/>
      <c r="F2" s="2"/>
      <c r="G2" s="2"/>
      <c r="H2" s="2"/>
    </row>
    <row r="3" spans="1:8" ht="15">
      <c r="A3" s="5"/>
      <c r="B3" s="38" t="s">
        <v>1</v>
      </c>
      <c r="C3" s="38"/>
      <c r="D3" s="38"/>
      <c r="E3" s="5"/>
      <c r="F3" s="5"/>
      <c r="G3" s="5"/>
      <c r="H3" s="5"/>
    </row>
    <row r="4" spans="1:8" ht="15.75">
      <c r="A4" s="18"/>
      <c r="B4" s="39"/>
      <c r="C4" s="39"/>
      <c r="D4" s="39"/>
      <c r="E4" s="18"/>
      <c r="F4" s="18"/>
      <c r="G4" s="18"/>
      <c r="H4" s="18"/>
    </row>
    <row r="5" spans="1:8" s="1" customFormat="1" ht="16.5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4" t="s">
        <v>43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35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34</v>
      </c>
      <c r="B13" s="34"/>
      <c r="C13" s="34"/>
      <c r="D13" s="34"/>
      <c r="E13" s="34"/>
      <c r="F13" s="25">
        <v>1.054</v>
      </c>
      <c r="G13" s="25">
        <v>1</v>
      </c>
      <c r="H13" s="25">
        <v>1</v>
      </c>
    </row>
    <row r="14" spans="1:8" ht="12.75">
      <c r="A14" s="40" t="s">
        <v>30</v>
      </c>
      <c r="B14" s="40"/>
      <c r="C14" s="40"/>
      <c r="D14" s="40"/>
      <c r="E14" s="40"/>
      <c r="F14" s="25">
        <v>1</v>
      </c>
      <c r="G14" s="25">
        <v>1</v>
      </c>
      <c r="H14" s="25">
        <v>1</v>
      </c>
    </row>
    <row r="15" spans="1:8" ht="12.75">
      <c r="A15" s="34" t="s">
        <v>31</v>
      </c>
      <c r="B15" s="34"/>
      <c r="C15" s="34"/>
      <c r="D15" s="34"/>
      <c r="E15" s="34"/>
      <c r="F15" s="11">
        <f>F12*F13*F14</f>
        <v>1.09616</v>
      </c>
      <c r="G15" s="11">
        <f>G12*G13*G14</f>
        <v>1.0375</v>
      </c>
      <c r="H15" s="11">
        <f>H12*H13*H14</f>
        <v>1.0525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8" ht="12.75">
      <c r="A18" s="13" t="s">
        <v>6</v>
      </c>
      <c r="B18" s="14">
        <v>9019171.42</v>
      </c>
      <c r="C18" s="14">
        <v>8606800.99</v>
      </c>
      <c r="D18" s="14">
        <v>10819307.51</v>
      </c>
      <c r="E18" s="14">
        <v>11882499.22039268</v>
      </c>
      <c r="F18" s="14">
        <f>E18*$F$15</f>
        <v>13025120.34542564</v>
      </c>
      <c r="G18" s="14">
        <f>F18*$G$15</f>
        <v>13513562.358379101</v>
      </c>
      <c r="H18" s="14">
        <f>G18*$H$15</f>
        <v>14223024.382194005</v>
      </c>
    </row>
    <row r="19" spans="1:8" ht="12.75">
      <c r="A19" s="13" t="s">
        <v>7</v>
      </c>
      <c r="B19" s="14">
        <v>2059156.27</v>
      </c>
      <c r="C19" s="14">
        <v>2555860.56</v>
      </c>
      <c r="D19" s="14">
        <v>2864925.72</v>
      </c>
      <c r="E19" s="14">
        <v>3146456.2406529603</v>
      </c>
      <c r="F19" s="14">
        <f aca="true" t="shared" si="0" ref="F19:F28">E19*$F$15</f>
        <v>3449019.4727541488</v>
      </c>
      <c r="G19" s="14">
        <f aca="true" t="shared" si="1" ref="G19:G28">F19*$G$15</f>
        <v>3578357.70298243</v>
      </c>
      <c r="H19" s="14">
        <f aca="true" t="shared" si="2" ref="H19:H28">G19*$H$15</f>
        <v>3766221.482389007</v>
      </c>
    </row>
    <row r="20" spans="1:8" ht="12.75">
      <c r="A20" s="13" t="s">
        <v>8</v>
      </c>
      <c r="B20" s="14">
        <v>3278709.58</v>
      </c>
      <c r="C20" s="14">
        <v>3713153.38</v>
      </c>
      <c r="D20" s="14">
        <v>3996120.68</v>
      </c>
      <c r="E20" s="14">
        <v>4388811.46698224</v>
      </c>
      <c r="F20" s="14">
        <f t="shared" si="0"/>
        <v>4810839.577647252</v>
      </c>
      <c r="G20" s="14">
        <f t="shared" si="1"/>
        <v>4991246.061809025</v>
      </c>
      <c r="H20" s="14">
        <f t="shared" si="2"/>
        <v>5253286.4800539985</v>
      </c>
    </row>
    <row r="21" spans="1:8" ht="12.75">
      <c r="A21" s="13" t="s">
        <v>9</v>
      </c>
      <c r="B21" s="14">
        <v>8847979.15</v>
      </c>
      <c r="C21" s="14">
        <v>9110499.45</v>
      </c>
      <c r="D21" s="14">
        <v>10793311.16</v>
      </c>
      <c r="E21" s="14">
        <v>11853948.261070881</v>
      </c>
      <c r="F21" s="14">
        <f t="shared" si="0"/>
        <v>12993823.925855458</v>
      </c>
      <c r="G21" s="14">
        <f t="shared" si="1"/>
        <v>13481092.32307504</v>
      </c>
      <c r="H21" s="14">
        <f t="shared" si="2"/>
        <v>14188849.670036478</v>
      </c>
    </row>
    <row r="22" spans="1:8" ht="12.75">
      <c r="A22" s="13" t="s">
        <v>10</v>
      </c>
      <c r="B22" s="14">
        <v>3112857.95</v>
      </c>
      <c r="C22" s="14">
        <v>3837354.78</v>
      </c>
      <c r="D22" s="14">
        <v>3209587.34</v>
      </c>
      <c r="E22" s="14">
        <v>3524987.06872712</v>
      </c>
      <c r="F22" s="14">
        <f t="shared" si="0"/>
        <v>3863949.8252559197</v>
      </c>
      <c r="G22" s="14">
        <f t="shared" si="1"/>
        <v>4008847.943703017</v>
      </c>
      <c r="H22" s="14">
        <f t="shared" si="2"/>
        <v>4219312.460747425</v>
      </c>
    </row>
    <row r="23" spans="1:8" ht="12.75">
      <c r="A23" s="13" t="s">
        <v>11</v>
      </c>
      <c r="B23" s="14">
        <v>1683089.54</v>
      </c>
      <c r="C23" s="14">
        <v>1758634.83</v>
      </c>
      <c r="D23" s="14">
        <v>1666535.72</v>
      </c>
      <c r="E23" s="14">
        <v>1830302.85213296</v>
      </c>
      <c r="F23" s="14">
        <f t="shared" si="0"/>
        <v>2006304.7743940654</v>
      </c>
      <c r="G23" s="14">
        <f t="shared" si="1"/>
        <v>2081541.203433843</v>
      </c>
      <c r="H23" s="14">
        <f t="shared" si="2"/>
        <v>2190822.1166141196</v>
      </c>
    </row>
    <row r="24" spans="1:8" ht="12.75">
      <c r="A24" s="13" t="s">
        <v>12</v>
      </c>
      <c r="B24" s="14">
        <v>1339445.3</v>
      </c>
      <c r="C24" s="14">
        <v>1242856.58</v>
      </c>
      <c r="D24" s="14">
        <v>1268534.55</v>
      </c>
      <c r="E24" s="14">
        <v>1393190.9031594</v>
      </c>
      <c r="F24" s="14">
        <f t="shared" si="0"/>
        <v>1527160.140407208</v>
      </c>
      <c r="G24" s="14">
        <f t="shared" si="1"/>
        <v>1584428.6456724782</v>
      </c>
      <c r="H24" s="14">
        <f t="shared" si="2"/>
        <v>1667611.1495702832</v>
      </c>
    </row>
    <row r="25" spans="1:8" ht="12.75">
      <c r="A25" s="13" t="s">
        <v>13</v>
      </c>
      <c r="B25" s="14">
        <v>801239.15</v>
      </c>
      <c r="C25" s="14">
        <v>809754.86</v>
      </c>
      <c r="D25" s="14">
        <v>905007.5</v>
      </c>
      <c r="E25" s="14">
        <v>993940.7770100001</v>
      </c>
      <c r="F25" s="14">
        <f t="shared" si="0"/>
        <v>1089518.1221272817</v>
      </c>
      <c r="G25" s="14">
        <f t="shared" si="1"/>
        <v>1130375.051707055</v>
      </c>
      <c r="H25" s="14">
        <f t="shared" si="2"/>
        <v>1189719.7419216754</v>
      </c>
    </row>
    <row r="26" spans="1:8" ht="12.75">
      <c r="A26" s="13" t="s">
        <v>14</v>
      </c>
      <c r="B26" s="14">
        <v>470522.62</v>
      </c>
      <c r="C26" s="14">
        <v>486274.76</v>
      </c>
      <c r="D26" s="14">
        <v>647337.2</v>
      </c>
      <c r="E26" s="14">
        <v>679630.2037600001</v>
      </c>
      <c r="F26" s="14">
        <f t="shared" si="0"/>
        <v>744983.4441535617</v>
      </c>
      <c r="G26" s="14">
        <f t="shared" si="1"/>
        <v>772920.3233093204</v>
      </c>
      <c r="H26" s="14">
        <f t="shared" si="2"/>
        <v>813498.6402830597</v>
      </c>
    </row>
    <row r="27" spans="1:8" ht="12.75">
      <c r="A27" s="13" t="s">
        <v>15</v>
      </c>
      <c r="B27" s="14">
        <v>393398.94</v>
      </c>
      <c r="C27" s="14">
        <v>421363.35</v>
      </c>
      <c r="D27" s="14">
        <v>436926.45</v>
      </c>
      <c r="E27" s="14">
        <v>478879.16887500003</v>
      </c>
      <c r="F27" s="14">
        <f t="shared" si="0"/>
        <v>524928.1897540201</v>
      </c>
      <c r="G27" s="14">
        <f t="shared" si="1"/>
        <v>544612.9968697958</v>
      </c>
      <c r="H27" s="14">
        <f t="shared" si="2"/>
        <v>573205.1792054601</v>
      </c>
    </row>
    <row r="28" spans="1:8" ht="12.75">
      <c r="A28" s="13" t="s">
        <v>16</v>
      </c>
      <c r="B28" s="14">
        <v>311406.62</v>
      </c>
      <c r="C28" s="14">
        <v>312004.42</v>
      </c>
      <c r="D28" s="14">
        <v>284635.13</v>
      </c>
      <c r="E28" s="14">
        <v>404271.077965</v>
      </c>
      <c r="F28" s="14">
        <f t="shared" si="0"/>
        <v>443145.7848221144</v>
      </c>
      <c r="G28" s="14">
        <f t="shared" si="1"/>
        <v>459763.75175294373</v>
      </c>
      <c r="H28" s="14">
        <f t="shared" si="2"/>
        <v>483901.3487199733</v>
      </c>
    </row>
    <row r="29" spans="1:8" ht="12.75">
      <c r="A29" s="13" t="s">
        <v>17</v>
      </c>
      <c r="B29" s="14">
        <v>3629791.7</v>
      </c>
      <c r="C29" s="14">
        <v>2784130.07</v>
      </c>
      <c r="D29" s="14">
        <v>5828661.63</v>
      </c>
      <c r="E29" s="14">
        <v>3818082.75621</v>
      </c>
      <c r="F29" s="14">
        <f>E29*$F$15-23.2</f>
        <v>4185206.394047153</v>
      </c>
      <c r="G29" s="14">
        <f>F29*$G$15+100</f>
        <v>4342251.633823922</v>
      </c>
      <c r="H29" s="14">
        <f>G29*$H$15+327.5</f>
        <v>4570547.344599678</v>
      </c>
    </row>
    <row r="30" spans="1:8" ht="12.75">
      <c r="A30" s="13" t="s">
        <v>18</v>
      </c>
      <c r="B30" s="15">
        <f aca="true" t="shared" si="3" ref="B30:H30">SUM(B18:B29)</f>
        <v>34946768.24</v>
      </c>
      <c r="C30" s="15">
        <f t="shared" si="3"/>
        <v>35638688.03</v>
      </c>
      <c r="D30" s="15">
        <f t="shared" si="3"/>
        <v>42720890.59000001</v>
      </c>
      <c r="E30" s="15">
        <f t="shared" si="3"/>
        <v>44394999.99693824</v>
      </c>
      <c r="F30" s="15">
        <f t="shared" si="3"/>
        <v>48663999.99664382</v>
      </c>
      <c r="G30" s="15">
        <f t="shared" si="3"/>
        <v>50488999.99651796</v>
      </c>
      <c r="H30" s="15">
        <f t="shared" si="3"/>
        <v>53139999.99633518</v>
      </c>
    </row>
    <row r="31" spans="1:8" ht="16.5" customHeight="1">
      <c r="A31" s="1"/>
      <c r="B31" s="1"/>
      <c r="C31" s="29"/>
      <c r="D31" s="29"/>
      <c r="E31" s="29"/>
      <c r="F31" s="29"/>
      <c r="G31" s="29"/>
      <c r="H31" s="29"/>
    </row>
    <row r="32" spans="1:8" s="21" customFormat="1" ht="11.25">
      <c r="A32" s="20" t="s">
        <v>19</v>
      </c>
      <c r="E32" s="31"/>
      <c r="F32" s="31"/>
      <c r="G32" s="31"/>
      <c r="H32" s="31"/>
    </row>
    <row r="33" spans="1:8" s="21" customFormat="1" ht="16.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16.5" customHeight="1">
      <c r="A34" s="37" t="s">
        <v>55</v>
      </c>
      <c r="B34" s="37"/>
      <c r="C34" s="37"/>
      <c r="D34" s="37"/>
      <c r="E34" s="37"/>
      <c r="F34" s="37"/>
      <c r="G34" s="37"/>
      <c r="H34" s="37"/>
    </row>
    <row r="35" spans="1:8" s="21" customFormat="1" ht="15" customHeight="1">
      <c r="A35" s="37" t="s">
        <v>48</v>
      </c>
      <c r="B35" s="37"/>
      <c r="C35" s="37"/>
      <c r="D35" s="37"/>
      <c r="E35" s="37"/>
      <c r="F35" s="37"/>
      <c r="G35" s="37"/>
      <c r="H35" s="37"/>
    </row>
    <row r="37" ht="12.75">
      <c r="F37" s="23"/>
    </row>
  </sheetData>
  <sheetProtection/>
  <mergeCells count="16">
    <mergeCell ref="A5:H5"/>
    <mergeCell ref="B2:D2"/>
    <mergeCell ref="B3:D3"/>
    <mergeCell ref="B4:D4"/>
    <mergeCell ref="A34:H34"/>
    <mergeCell ref="B11:E11"/>
    <mergeCell ref="A12:E12"/>
    <mergeCell ref="A13:E13"/>
    <mergeCell ref="A14:E14"/>
    <mergeCell ref="A35:H35"/>
    <mergeCell ref="A15:E15"/>
    <mergeCell ref="A6:H6"/>
    <mergeCell ref="A7:H7"/>
    <mergeCell ref="A8:H8"/>
    <mergeCell ref="A9:H9"/>
    <mergeCell ref="A33:H33"/>
  </mergeCells>
  <printOptions horizontalCentered="1"/>
  <pageMargins left="0.25" right="0.36" top="0.7875" bottom="0.7875" header="0.5118055555555556" footer="0.511805555555555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14.57421875" style="0" customWidth="1"/>
    <col min="2" max="8" width="14.28125" style="0" customWidth="1"/>
  </cols>
  <sheetData>
    <row r="1" spans="1:10" ht="15">
      <c r="A1" s="2"/>
      <c r="B1" s="3"/>
      <c r="C1" s="3"/>
      <c r="D1" s="3"/>
      <c r="E1" s="2"/>
      <c r="F1" s="2"/>
      <c r="G1" s="2"/>
      <c r="H1" s="2"/>
      <c r="I1" s="18"/>
      <c r="J1" s="18"/>
    </row>
    <row r="2" spans="1:10" ht="15.75">
      <c r="A2" s="2"/>
      <c r="B2" s="38" t="s">
        <v>0</v>
      </c>
      <c r="C2" s="38"/>
      <c r="D2" s="38"/>
      <c r="E2" s="2"/>
      <c r="F2" s="2"/>
      <c r="G2" s="2"/>
      <c r="H2" s="2"/>
      <c r="I2" s="18"/>
      <c r="J2" s="18"/>
    </row>
    <row r="3" spans="1:10" ht="15">
      <c r="A3" s="5"/>
      <c r="B3" s="38" t="s">
        <v>1</v>
      </c>
      <c r="C3" s="38"/>
      <c r="D3" s="38"/>
      <c r="E3" s="5"/>
      <c r="F3" s="5"/>
      <c r="G3" s="5"/>
      <c r="H3" s="5"/>
      <c r="I3" s="18"/>
      <c r="J3" s="18"/>
    </row>
    <row r="4" spans="1:10" ht="15.75">
      <c r="A4" s="18"/>
      <c r="B4" s="39"/>
      <c r="C4" s="39"/>
      <c r="D4" s="39"/>
      <c r="E4" s="18"/>
      <c r="F4" s="18"/>
      <c r="G4" s="18"/>
      <c r="H4" s="18"/>
      <c r="I4" s="18"/>
      <c r="J4" s="18"/>
    </row>
    <row r="5" spans="1:8" s="1" customFormat="1" ht="18.75" customHeight="1" hidden="1">
      <c r="A5" s="33" t="s">
        <v>49</v>
      </c>
      <c r="B5" s="33"/>
      <c r="C5" s="33"/>
      <c r="D5" s="33"/>
      <c r="E5" s="33"/>
      <c r="F5" s="33"/>
      <c r="G5" s="33"/>
      <c r="H5" s="33"/>
    </row>
    <row r="6" spans="1:8" s="1" customFormat="1" ht="12.7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12">
      <c r="A7" s="35" t="s">
        <v>2</v>
      </c>
      <c r="B7" s="35"/>
      <c r="C7" s="35"/>
      <c r="D7" s="35"/>
      <c r="E7" s="35"/>
      <c r="F7" s="35"/>
      <c r="G7" s="35"/>
      <c r="H7" s="35"/>
    </row>
    <row r="8" spans="1:8" s="1" customFormat="1" ht="12">
      <c r="A8" s="35" t="s">
        <v>3</v>
      </c>
      <c r="B8" s="35"/>
      <c r="C8" s="35"/>
      <c r="D8" s="35"/>
      <c r="E8" s="35"/>
      <c r="F8" s="35"/>
      <c r="G8" s="35"/>
      <c r="H8" s="35"/>
    </row>
    <row r="9" spans="1:8" s="1" customFormat="1" ht="15" customHeight="1">
      <c r="A9" s="33" t="s">
        <v>50</v>
      </c>
      <c r="B9" s="33"/>
      <c r="C9" s="33"/>
      <c r="D9" s="33"/>
      <c r="E9" s="33"/>
      <c r="F9" s="33"/>
      <c r="G9" s="33"/>
      <c r="H9" s="33"/>
    </row>
    <row r="10" spans="1:10" ht="15">
      <c r="A10" s="33"/>
      <c r="B10" s="33"/>
      <c r="C10" s="33"/>
      <c r="D10" s="33"/>
      <c r="E10" s="33"/>
      <c r="F10" s="33"/>
      <c r="G10" s="33"/>
      <c r="H10" s="33"/>
      <c r="I10" s="18"/>
      <c r="J10" s="18"/>
    </row>
    <row r="11" spans="1:8" ht="12.75">
      <c r="A11" s="9" t="s">
        <v>4</v>
      </c>
      <c r="B11" s="34" t="s">
        <v>39</v>
      </c>
      <c r="C11" s="34"/>
      <c r="D11" s="34"/>
      <c r="E11" s="34"/>
      <c r="F11" s="24">
        <v>2020</v>
      </c>
      <c r="G11" s="24">
        <v>2021</v>
      </c>
      <c r="H11" s="24">
        <v>2022</v>
      </c>
    </row>
    <row r="12" spans="1:8" ht="12.75">
      <c r="A12" s="34" t="s">
        <v>22</v>
      </c>
      <c r="B12" s="34"/>
      <c r="C12" s="34"/>
      <c r="D12" s="34"/>
      <c r="E12" s="34"/>
      <c r="F12" s="25">
        <v>1.04</v>
      </c>
      <c r="G12" s="25">
        <v>1.0375</v>
      </c>
      <c r="H12" s="25">
        <v>1.0525</v>
      </c>
    </row>
    <row r="13" spans="1:8" ht="12.75">
      <c r="A13" s="34" t="s">
        <v>32</v>
      </c>
      <c r="B13" s="34"/>
      <c r="C13" s="34"/>
      <c r="D13" s="34"/>
      <c r="E13" s="34"/>
      <c r="F13" s="25">
        <v>1</v>
      </c>
      <c r="G13" s="25">
        <v>1</v>
      </c>
      <c r="H13" s="25">
        <v>1</v>
      </c>
    </row>
    <row r="14" spans="1:8" ht="12.75">
      <c r="A14" s="40" t="s">
        <v>24</v>
      </c>
      <c r="B14" s="40"/>
      <c r="C14" s="40"/>
      <c r="D14" s="40"/>
      <c r="E14" s="40"/>
      <c r="F14" s="25">
        <v>1</v>
      </c>
      <c r="G14" s="25">
        <v>1</v>
      </c>
      <c r="H14" s="25">
        <v>1</v>
      </c>
    </row>
    <row r="15" spans="1:8" ht="12.75">
      <c r="A15" s="34" t="s">
        <v>23</v>
      </c>
      <c r="B15" s="34"/>
      <c r="C15" s="34"/>
      <c r="D15" s="34"/>
      <c r="E15" s="34"/>
      <c r="F15" s="11">
        <f>F12*F13*F14</f>
        <v>1.04</v>
      </c>
      <c r="G15" s="11">
        <f>G12*G13*G14</f>
        <v>1.0375</v>
      </c>
      <c r="H15" s="11">
        <f>H12*H13*H14</f>
        <v>1.0525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2016</v>
      </c>
      <c r="C17" s="24">
        <v>2017</v>
      </c>
      <c r="D17" s="24">
        <v>2018</v>
      </c>
      <c r="E17" s="24">
        <v>2019</v>
      </c>
      <c r="F17" s="24">
        <v>2020</v>
      </c>
      <c r="G17" s="24">
        <v>2021</v>
      </c>
      <c r="H17" s="24">
        <v>2022</v>
      </c>
    </row>
    <row r="18" spans="1:8" ht="12.75">
      <c r="A18" s="13" t="s">
        <v>6</v>
      </c>
      <c r="B18" s="14">
        <v>115151.29</v>
      </c>
      <c r="C18" s="14">
        <v>119277.84</v>
      </c>
      <c r="D18" s="14">
        <v>141564.69</v>
      </c>
      <c r="E18" s="14">
        <v>147510.40698</v>
      </c>
      <c r="F18" s="14">
        <f>E18*$F$15</f>
        <v>153410.8232592</v>
      </c>
      <c r="G18" s="14">
        <f>F18*$G$15</f>
        <v>159163.72913142003</v>
      </c>
      <c r="H18" s="14">
        <f>G18*$H$15</f>
        <v>167519.8249108196</v>
      </c>
    </row>
    <row r="19" spans="1:8" ht="12.75">
      <c r="A19" s="13" t="s">
        <v>7</v>
      </c>
      <c r="B19" s="14">
        <v>91623.4</v>
      </c>
      <c r="C19" s="14">
        <v>103532.32</v>
      </c>
      <c r="D19" s="14">
        <v>133642.7</v>
      </c>
      <c r="E19" s="14">
        <v>139255.69340000002</v>
      </c>
      <c r="F19" s="14">
        <f aca="true" t="shared" si="0" ref="F19:F28">E19*$F$15</f>
        <v>144825.92113600002</v>
      </c>
      <c r="G19" s="14">
        <f aca="true" t="shared" si="1" ref="G19:G28">F19*$G$15</f>
        <v>150256.89317860003</v>
      </c>
      <c r="H19" s="14">
        <f aca="true" t="shared" si="2" ref="H19:H28">G19*$H$15</f>
        <v>158145.38007047653</v>
      </c>
    </row>
    <row r="20" spans="1:8" ht="12.75">
      <c r="A20" s="13" t="s">
        <v>8</v>
      </c>
      <c r="B20" s="14">
        <v>87692.83</v>
      </c>
      <c r="C20" s="14">
        <v>71250.59</v>
      </c>
      <c r="D20" s="14">
        <v>107462.77</v>
      </c>
      <c r="E20" s="14">
        <v>111976.20634</v>
      </c>
      <c r="F20" s="14">
        <f t="shared" si="0"/>
        <v>116455.25459360001</v>
      </c>
      <c r="G20" s="14">
        <f t="shared" si="1"/>
        <v>120822.32664086002</v>
      </c>
      <c r="H20" s="14">
        <f t="shared" si="2"/>
        <v>127165.49878950517</v>
      </c>
    </row>
    <row r="21" spans="1:8" ht="12.75">
      <c r="A21" s="13" t="s">
        <v>9</v>
      </c>
      <c r="B21" s="14">
        <v>83164.54</v>
      </c>
      <c r="C21" s="14">
        <v>122779.57</v>
      </c>
      <c r="D21" s="14">
        <v>115637.44</v>
      </c>
      <c r="E21" s="14">
        <v>120494.21248</v>
      </c>
      <c r="F21" s="14">
        <f t="shared" si="0"/>
        <v>125313.9809792</v>
      </c>
      <c r="G21" s="14">
        <f t="shared" si="1"/>
        <v>130013.25526592002</v>
      </c>
      <c r="H21" s="14">
        <f t="shared" si="2"/>
        <v>136838.95116738082</v>
      </c>
    </row>
    <row r="22" spans="1:8" ht="12.75">
      <c r="A22" s="13" t="s">
        <v>10</v>
      </c>
      <c r="B22" s="14">
        <v>114764.49</v>
      </c>
      <c r="C22" s="14">
        <v>109033.45</v>
      </c>
      <c r="D22" s="14">
        <v>124640</v>
      </c>
      <c r="E22" s="14">
        <v>129874.88</v>
      </c>
      <c r="F22" s="14">
        <f t="shared" si="0"/>
        <v>135069.8752</v>
      </c>
      <c r="G22" s="14">
        <f t="shared" si="1"/>
        <v>140134.99552000003</v>
      </c>
      <c r="H22" s="14">
        <f t="shared" si="2"/>
        <v>147492.08278480003</v>
      </c>
    </row>
    <row r="23" spans="1:8" ht="12.75">
      <c r="A23" s="13" t="s">
        <v>11</v>
      </c>
      <c r="B23" s="14">
        <v>50947.25</v>
      </c>
      <c r="C23" s="14">
        <v>104814.49</v>
      </c>
      <c r="D23" s="14">
        <v>122657.19</v>
      </c>
      <c r="E23" s="14">
        <v>127808.79198000001</v>
      </c>
      <c r="F23" s="14">
        <f t="shared" si="0"/>
        <v>132921.14365920002</v>
      </c>
      <c r="G23" s="14">
        <f t="shared" si="1"/>
        <v>137905.68654642004</v>
      </c>
      <c r="H23" s="14">
        <f t="shared" si="2"/>
        <v>145145.73509010707</v>
      </c>
    </row>
    <row r="24" spans="1:8" ht="12.75">
      <c r="A24" s="13" t="s">
        <v>12</v>
      </c>
      <c r="B24" s="14">
        <v>77671.5</v>
      </c>
      <c r="C24" s="14">
        <v>102851.68</v>
      </c>
      <c r="D24" s="14">
        <v>111097.64</v>
      </c>
      <c r="E24" s="14">
        <v>115763.74088</v>
      </c>
      <c r="F24" s="14">
        <f t="shared" si="0"/>
        <v>120394.2905152</v>
      </c>
      <c r="G24" s="14">
        <f t="shared" si="1"/>
        <v>124909.07640952001</v>
      </c>
      <c r="H24" s="14">
        <f t="shared" si="2"/>
        <v>131466.80292101981</v>
      </c>
    </row>
    <row r="25" spans="1:8" ht="12.75">
      <c r="A25" s="13" t="s">
        <v>13</v>
      </c>
      <c r="B25" s="14">
        <v>86002.65</v>
      </c>
      <c r="C25" s="14">
        <v>124732.91</v>
      </c>
      <c r="D25" s="14">
        <v>123933.53</v>
      </c>
      <c r="E25" s="14">
        <v>129138.73826</v>
      </c>
      <c r="F25" s="14">
        <f t="shared" si="0"/>
        <v>134304.2877904</v>
      </c>
      <c r="G25" s="14">
        <f t="shared" si="1"/>
        <v>139340.69858254</v>
      </c>
      <c r="H25" s="14">
        <f t="shared" si="2"/>
        <v>146656.08525812335</v>
      </c>
    </row>
    <row r="26" spans="1:8" ht="12.75">
      <c r="A26" s="13" t="s">
        <v>14</v>
      </c>
      <c r="B26" s="14">
        <v>86110.29</v>
      </c>
      <c r="C26" s="14">
        <v>106625.84</v>
      </c>
      <c r="D26" s="14">
        <v>111640.13</v>
      </c>
      <c r="E26" s="14">
        <v>124730.005</v>
      </c>
      <c r="F26" s="14">
        <f t="shared" si="0"/>
        <v>129719.20520000001</v>
      </c>
      <c r="G26" s="14">
        <f t="shared" si="1"/>
        <v>134583.67539500003</v>
      </c>
      <c r="H26" s="14">
        <f t="shared" si="2"/>
        <v>141649.31835323753</v>
      </c>
    </row>
    <row r="27" spans="1:8" ht="12.75">
      <c r="A27" s="13" t="s">
        <v>15</v>
      </c>
      <c r="B27" s="14">
        <v>72011.28</v>
      </c>
      <c r="C27" s="14">
        <v>165870.74</v>
      </c>
      <c r="D27" s="14">
        <v>132484.48</v>
      </c>
      <c r="E27" s="14">
        <v>151152.52000000002</v>
      </c>
      <c r="F27" s="14">
        <f t="shared" si="0"/>
        <v>157198.62080000003</v>
      </c>
      <c r="G27" s="14">
        <f t="shared" si="1"/>
        <v>163093.56908000004</v>
      </c>
      <c r="H27" s="14">
        <f t="shared" si="2"/>
        <v>171655.98145670004</v>
      </c>
    </row>
    <row r="28" spans="1:8" ht="12.75">
      <c r="A28" s="13" t="s">
        <v>16</v>
      </c>
      <c r="B28" s="14">
        <v>125490.47</v>
      </c>
      <c r="C28" s="14">
        <v>113602.43</v>
      </c>
      <c r="D28" s="14">
        <v>118634.3</v>
      </c>
      <c r="E28" s="14">
        <v>137659.92250000002</v>
      </c>
      <c r="F28" s="14">
        <f t="shared" si="0"/>
        <v>143166.3194</v>
      </c>
      <c r="G28" s="14">
        <f t="shared" si="1"/>
        <v>148535.05637750003</v>
      </c>
      <c r="H28" s="14">
        <f t="shared" si="2"/>
        <v>156333.14683731878</v>
      </c>
    </row>
    <row r="29" spans="1:8" ht="12.75">
      <c r="A29" s="13" t="s">
        <v>17</v>
      </c>
      <c r="B29" s="14">
        <v>99018.46</v>
      </c>
      <c r="C29" s="14">
        <v>144876.32</v>
      </c>
      <c r="D29" s="14">
        <v>125914.14</v>
      </c>
      <c r="E29" s="14">
        <v>169634.8825</v>
      </c>
      <c r="F29" s="14">
        <f>E29*$F$15+800</f>
        <v>177220.2778</v>
      </c>
      <c r="G29" s="14">
        <f>F29*$G$15+375</f>
        <v>184241.03821750003</v>
      </c>
      <c r="H29" s="14">
        <f>G29*$H$15+17.5</f>
        <v>193931.19272391876</v>
      </c>
    </row>
    <row r="30" spans="1:8" ht="12.75">
      <c r="A30" s="13" t="s">
        <v>18</v>
      </c>
      <c r="B30" s="15">
        <f>SUM(B18:B29)</f>
        <v>1089648.4500000002</v>
      </c>
      <c r="C30" s="15">
        <f>SUM(C18:C29)</f>
        <v>1389248.18</v>
      </c>
      <c r="D30" s="15">
        <v>1469309.01</v>
      </c>
      <c r="E30" s="15">
        <f>SUM(E18:E29)</f>
        <v>1605000.00032</v>
      </c>
      <c r="F30" s="15">
        <f>SUM(F18:F29)</f>
        <v>1670000.0003328</v>
      </c>
      <c r="G30" s="15">
        <f>SUM(G18:G29)</f>
        <v>1733000.0003452802</v>
      </c>
      <c r="H30" s="15">
        <f>SUM(H18:H29)</f>
        <v>1824000.0003634074</v>
      </c>
    </row>
    <row r="31" spans="1:8" ht="15" customHeight="1">
      <c r="A31" s="1"/>
      <c r="B31" s="1"/>
      <c r="C31" s="29"/>
      <c r="D31" s="29"/>
      <c r="E31" s="29"/>
      <c r="F31" s="29"/>
      <c r="G31" s="29"/>
      <c r="H31" s="29"/>
    </row>
    <row r="32" spans="1:5" s="21" customFormat="1" ht="11.25">
      <c r="A32" s="20" t="s">
        <v>19</v>
      </c>
      <c r="E32" s="22"/>
    </row>
    <row r="33" spans="1:8" s="21" customFormat="1" ht="16.5" customHeight="1">
      <c r="A33" s="36" t="s">
        <v>51</v>
      </c>
      <c r="B33" s="36"/>
      <c r="C33" s="36"/>
      <c r="D33" s="36"/>
      <c r="E33" s="36"/>
      <c r="F33" s="36"/>
      <c r="G33" s="36"/>
      <c r="H33" s="36"/>
    </row>
    <row r="34" spans="1:8" s="21" customFormat="1" ht="18" customHeight="1">
      <c r="A34" s="37" t="s">
        <v>55</v>
      </c>
      <c r="B34" s="37"/>
      <c r="C34" s="37"/>
      <c r="D34" s="37"/>
      <c r="E34" s="37"/>
      <c r="F34" s="37"/>
      <c r="G34" s="37"/>
      <c r="H34" s="37"/>
    </row>
    <row r="35" spans="1:8" s="21" customFormat="1" ht="16.5" customHeight="1">
      <c r="A35" s="37" t="s">
        <v>48</v>
      </c>
      <c r="B35" s="37"/>
      <c r="C35" s="37"/>
      <c r="D35" s="37"/>
      <c r="E35" s="37"/>
      <c r="F35" s="37"/>
      <c r="G35" s="37"/>
      <c r="H35" s="37"/>
    </row>
    <row r="36" s="17" customFormat="1" ht="12.75"/>
    <row r="37" s="17" customFormat="1" ht="12.75">
      <c r="A37" s="19"/>
    </row>
    <row r="38" ht="12.75">
      <c r="A38" s="19"/>
    </row>
  </sheetData>
  <sheetProtection/>
  <mergeCells count="17">
    <mergeCell ref="A15:E15"/>
    <mergeCell ref="A33:H33"/>
    <mergeCell ref="B2:D2"/>
    <mergeCell ref="B3:D3"/>
    <mergeCell ref="B4:D4"/>
    <mergeCell ref="A10:H10"/>
    <mergeCell ref="A9:H9"/>
    <mergeCell ref="A35:H35"/>
    <mergeCell ref="A34:H34"/>
    <mergeCell ref="B11:E11"/>
    <mergeCell ref="A12:E12"/>
    <mergeCell ref="A13:E13"/>
    <mergeCell ref="A5:H5"/>
    <mergeCell ref="A6:H6"/>
    <mergeCell ref="A7:H7"/>
    <mergeCell ref="A8:H8"/>
    <mergeCell ref="A14:E14"/>
  </mergeCells>
  <printOptions horizontalCentered="1"/>
  <pageMargins left="0.2" right="0.27" top="0.7875" bottom="0.7875" header="0.5118055555555556" footer="0.51180555555555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PMSM PM</dc:creator>
  <cp:keywords/>
  <dc:description/>
  <cp:lastModifiedBy>Diretoria Legislativa 5</cp:lastModifiedBy>
  <cp:lastPrinted>2019-05-14T12:24:59Z</cp:lastPrinted>
  <dcterms:created xsi:type="dcterms:W3CDTF">2008-09-15T18:40:42Z</dcterms:created>
  <dcterms:modified xsi:type="dcterms:W3CDTF">2019-05-15T18:02:00Z</dcterms:modified>
  <cp:category/>
  <cp:version/>
  <cp:contentType/>
  <cp:contentStatus/>
  <cp:revision>1</cp:revision>
</cp:coreProperties>
</file>